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19 Electricity Rates\IRM\IRM Applications\Price Cap IR\Brantford Power\Final Decision and Model\Final Decision\"/>
    </mc:Choice>
  </mc:AlternateContent>
  <bookViews>
    <workbookView xWindow="0" yWindow="0" windowWidth="28800" windowHeight="13508"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Rates'!$A$1:$P$135</definedName>
    <definedName name="_xlnm.Print_Area" localSheetId="8">'3-a.  Rate Class Allocations'!$D$23:$J$81</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Report'!$A$1:$AY$140</definedName>
    <definedName name="_xlnm.Print_Area" localSheetId="0">Contents!$A$1:$D$26</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F59" i="86" l="1"/>
  <c r="F58" i="86"/>
  <c r="F57" i="86"/>
  <c r="E54" i="86"/>
  <c r="E53" i="86"/>
  <c r="E52" i="86"/>
  <c r="E51" i="86"/>
  <c r="F48" i="86"/>
  <c r="G45" i="86"/>
  <c r="G35" i="86"/>
  <c r="F35" i="86"/>
  <c r="G34" i="86"/>
  <c r="F34" i="86"/>
  <c r="G33" i="86"/>
  <c r="F33" i="86"/>
  <c r="J75" i="86" l="1"/>
  <c r="I75" i="86"/>
  <c r="J68" i="86"/>
  <c r="I65" i="86"/>
  <c r="J61" i="86"/>
  <c r="I59" i="86"/>
  <c r="I58" i="86"/>
  <c r="I57" i="86"/>
  <c r="H54" i="86"/>
  <c r="H53" i="86"/>
  <c r="H52" i="86"/>
  <c r="H51" i="86"/>
  <c r="F46" i="86"/>
  <c r="E42" i="86"/>
  <c r="G40" i="86"/>
  <c r="F38" i="86"/>
  <c r="F37" i="86"/>
  <c r="G36" i="86"/>
  <c r="F36" i="86"/>
  <c r="E31" i="86"/>
  <c r="E30" i="86"/>
  <c r="E29" i="86"/>
  <c r="E28" i="86"/>
  <c r="E27" i="86"/>
  <c r="P195" i="79" l="1"/>
  <c r="Q195" i="79"/>
  <c r="R195" i="79"/>
  <c r="S195" i="79"/>
  <c r="T195" i="79"/>
  <c r="E195" i="79"/>
  <c r="F195" i="79"/>
  <c r="E384" i="46"/>
  <c r="F384" i="46"/>
  <c r="G384" i="46"/>
  <c r="P384" i="46"/>
  <c r="Q384" i="46"/>
  <c r="R384" i="46"/>
  <c r="S384" i="46"/>
  <c r="P255" i="46"/>
  <c r="Q255" i="46"/>
  <c r="R255" i="46"/>
  <c r="S255" i="46"/>
  <c r="T255" i="46"/>
  <c r="E255" i="46"/>
  <c r="F255" i="46"/>
  <c r="G255" i="46"/>
  <c r="H255" i="46"/>
  <c r="I29" i="46"/>
  <c r="I127" i="46" s="1"/>
  <c r="T29" i="46"/>
  <c r="P127" i="46"/>
  <c r="Q127" i="46"/>
  <c r="R127" i="46"/>
  <c r="S127" i="46"/>
  <c r="T127" i="46"/>
  <c r="E127" i="46"/>
  <c r="F127" i="46"/>
  <c r="G127" i="46"/>
  <c r="H127" i="46"/>
  <c r="O471" i="79" l="1"/>
  <c r="D471" i="79"/>
  <c r="P513" i="46"/>
  <c r="Q513" i="46"/>
  <c r="R513" i="46"/>
  <c r="E513" i="46"/>
  <c r="F513" i="46"/>
  <c r="N179" i="46"/>
  <c r="N182" i="46"/>
  <c r="N185" i="46"/>
  <c r="N188" i="46"/>
  <c r="N191" i="46"/>
  <c r="N204" i="46"/>
  <c r="N207" i="46"/>
  <c r="N210" i="46"/>
  <c r="N213" i="46"/>
  <c r="N227" i="46"/>
  <c r="N231" i="46"/>
  <c r="N234" i="46"/>
  <c r="N237" i="46"/>
  <c r="N240" i="46"/>
  <c r="N243" i="46"/>
  <c r="N247" i="46"/>
  <c r="N250" i="46"/>
  <c r="N253" i="46"/>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I53" i="44"/>
  <c r="I50" i="44"/>
  <c r="G53" i="44"/>
  <c r="G50" i="44"/>
  <c r="H53" i="44"/>
  <c r="H50" i="44"/>
  <c r="E53" i="44"/>
  <c r="E50" i="44"/>
  <c r="F53" i="44"/>
  <c r="F50" i="44"/>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0"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E200" i="79"/>
  <c r="AE199" i="79"/>
  <c r="AE204" i="79" s="1"/>
  <c r="J66" i="43" s="1"/>
  <c r="AK567" i="79"/>
  <c r="AK569" i="79"/>
  <c r="AK568" i="79"/>
  <c r="AK571" i="79"/>
  <c r="AK566" i="79"/>
  <c r="AK573" i="79"/>
  <c r="P73" i="43" s="1"/>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<sst xmlns="http://schemas.openxmlformats.org/spreadsheetml/2006/main" count="3665" uniqueCount="746">
  <si>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</si>
  <si>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</si>
  <si>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</si>
  <si>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</si>
  <si>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</si>
  <si>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</si>
  <si>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</si>
  <si>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</si>
  <si>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</si>
  <si>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</si>
  <si>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</si>
  <si>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</si>
  <si>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</si>
  <si>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</si>
  <si>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</si>
  <si>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</si>
  <si>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</si>
  <si>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</si>
  <si>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</si>
  <si>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</si>
  <si>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</si>
  <si>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</si>
  <si>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</si>
  <si>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</si>
  <si>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</si>
  <si>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</si>
  <si>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</si>
  <si>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</si>
  <si>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</si>
  <si>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</si>
  <si>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</si>
  <si>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</si>
  <si>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</si>
  <si>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</si>
  <si>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</si>
  <si>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</si>
  <si>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</si>
  <si>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</si>
  <si>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</si>
  <si>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</si>
  <si>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</si>
  <si>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</si>
  <si>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</si>
  <si>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</si>
  <si>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</si>
  <si>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</si>
  <si>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</si>
  <si>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</si>
  <si>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</si>
  <si>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</si>
  <si>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</si>
  <si>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</si>
  <si>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</si>
  <si>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</si>
  <si>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</si>
  <si>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</si>
  <si>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</si>
  <si>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</si>
  <si>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</si>
  <si>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</si>
  <si>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</si>
  <si>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</si>
  <si>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</si>
  <si>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</si>
  <si>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</si>
  <si>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</si>
  <si>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</si>
  <si>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</si>
  <si>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</si>
  <si>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</si>
  <si>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</si>
  <si>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</si>
  <si>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</si>
  <si>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</si>
  <si>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</si>
  <si>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</si>
  <si>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</si>
  <si>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</si>
  <si>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</si>
  <si>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</si>
  <si>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</si>
  <si>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</si>
  <si>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</si>
  <si>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</si>
  <si>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</si>
  <si>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</si>
  <si>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</si>
  <si>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</si>
  <si>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</si>
  <si>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</si>
  <si>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</si>
  <si>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</si>
  <si>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</si>
  <si>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</si>
  <si>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</si>
  <si>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</si>
  <si>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</si>
  <si>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</si>
  <si>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</si>
  <si>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</si>
  <si>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</si>
  <si>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</si>
  <si>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</si>
  <si>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</si>
  <si>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</si>
  <si>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</si>
  <si>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</si>
  <si>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</si>
  <si>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</si>
  <si>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</si>
  <si>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</si>
  <si>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</si>
  <si>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</si>
  <si>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</si>
  <si>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</si>
  <si>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</si>
  <si>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</si>
  <si>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</si>
  <si>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</si>
  <si>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</si>
  <si>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</si>
  <si>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</si>
  <si>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</si>
  <si>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</si>
  <si>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</si>
  <si>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</si>
  <si>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</si>
  <si>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</si>
  <si>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</si>
  <si>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</si>
  <si>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</si>
  <si>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</si>
  <si>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</si>
  <si>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</si>
  <si>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</si>
  <si>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</si>
  <si>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</si>
  <si>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</si>
  <si>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</si>
  <si>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</si>
  <si>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</si>
  <si>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</si>
  <si>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</si>
  <si>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</si>
  <si>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</si>
  <si>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</si>
  <si>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</si>
  <si>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</si>
  <si>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</si>
  <si>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</si>
  <si>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</si>
  <si>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</si>
  <si>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</si>
  <si>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</si>
  <si>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</si>
  <si>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</si>
  <si>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</si>
  <si>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</si>
  <si>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</si>
  <si>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</si>
  <si>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</si>
  <si>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</si>
  <si>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</si>
  <si>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</si>
  <si>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</si>
  <si>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</si>
  <si>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</si>
  <si>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</si>
  <si>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</si>
  <si>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</si>
  <si>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</si>
  <si>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</si>
  <si>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</si>
  <si>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</si>
  <si>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</si>
  <si>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</si>
  <si>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</si>
  <si>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</si>
  <si>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</si>
  <si>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</si>
  <si>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</si>
  <si>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</si>
  <si>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</si>
  <si>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</si>
  <si>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</si>
  <si>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</si>
  <si>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</si>
  <si>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</si>
  <si>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</si>
  <si>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</si>
  <si>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</si>
  <si>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</si>
  <si>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</si>
  <si>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</si>
  <si>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</si>
  <si>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</si>
  <si>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</si>
  <si>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</si>
  <si>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</si>
  <si>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</si>
  <si>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</si>
  <si>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</si>
  <si>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</si>
  <si>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</si>
  <si>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</si>
  <si>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</si>
  <si>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</si>
  <si>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</si>
  <si>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</si>
  <si>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</si>
  <si>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</si>
  <si>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</si>
  <si>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</si>
  <si>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</si>
  <si>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</si>
  <si>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</si>
  <si>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</si>
  <si>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</si>
  <si>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</si>
  <si>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</si>
  <si>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</si>
  <si>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</si>
  <si>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</si>
  <si>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</si>
  <si>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</si>
  <si>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</si>
  <si>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</si>
  <si>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</si>
  <si>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</si>
  <si>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</si>
  <si>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</si>
  <si>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</si>
  <si>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</si>
  <si>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</si>
  <si>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</si>
  <si>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</si>
  <si>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</si>
  <si>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</si>
  <si>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</si>
  <si>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</si>
  <si>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</si>
  <si>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</si>
  <si>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</si>
  <si>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</si>
  <si>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</si>
  <si>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</si>
  <si>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</si>
  <si>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</si>
  <si>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</si>
  <si>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</si>
  <si>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</si>
  <si>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</si>
  <si>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</si>
  <si>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</si>
  <si>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</si>
  <si>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</si>
  <si>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</si>
  <si>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</si>
  <si>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</si>
  <si>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</si>
  <si>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</si>
  <si>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</si>
  <si>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</si>
  <si>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</si>
  <si>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</si>
  <si>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</si>
  <si>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</si>
  <si>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</si>
  <si>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</si>
  <si>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</si>
  <si>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</si>
  <si>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</si>
  <si>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</si>
  <si>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</si>
  <si>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</si>
  <si>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</si>
  <si>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</si>
  <si>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</si>
  <si>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</si>
  <si>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</si>
  <si>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</si>
  <si>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</si>
  <si>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</si>
  <si>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</si>
  <si>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</si>
  <si>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</si>
  <si>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</si>
  <si>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</si>
  <si>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</si>
  <si>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</si>
  <si>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</si>
  <si>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</si>
  <si>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</si>
  <si>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</si>
  <si>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</si>
  <si>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</si>
  <si>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</si>
  <si>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</si>
  <si>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</si>
  <si>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</si>
  <si>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</si>
  <si>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</si>
  <si>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</si>
  <si>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</si>
  <si>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</si>
  <si>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</si>
  <si>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</si>
  <si>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</si>
  <si>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</si>
  <si>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</si>
  <si>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</si>
  <si>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</si>
  <si>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</si>
  <si>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</si>
  <si>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</si>
  <si>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</si>
  <si>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</si>
  <si>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</si>
  <si>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</si>
  <si>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</si>
  <si>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</si>
  <si>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</si>
  <si>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</si>
  <si>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</si>
  <si>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</si>
  <si>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</si>
  <si>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</si>
  <si>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</si>
  <si>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</si>
  <si>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</si>
  <si>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</si>
  <si>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</si>
  <si>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</si>
  <si>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</si>
  <si>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</si>
  <si>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</si>
  <si>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</si>
  <si>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</si>
  <si>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</si>
  <si>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</si>
  <si>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</si>
  <si>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</si>
  <si>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</si>
  <si>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</si>
  <si>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</si>
  <si>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</si>
  <si>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</si>
  <si>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</si>
  <si>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</si>
  <si>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</si>
  <si>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</si>
  <si>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</si>
  <si>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</si>
  <si>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</si>
  <si>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</si>
  <si>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</si>
  <si>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</si>
  <si>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</si>
  <si>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</si>
  <si>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</si>
  <si>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</si>
  <si>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</si>
  <si>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</si>
  <si>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</si>
  <si>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</si>
  <si>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</si>
  <si>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</si>
  <si>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</si>
  <si>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</si>
  <si>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</si>
  <si>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</si>
  <si>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</si>
  <si>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</si>
  <si>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</si>
  <si>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</si>
  <si>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</si>
  <si>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</si>
  <si>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</si>
  <si>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</si>
  <si>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</si>
  <si>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</si>
  <si>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</si>
  <si>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</si>
  <si>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</si>
  <si>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</si>
  <si>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</si>
  <si>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</si>
  <si>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</si>
  <si>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</si>
  <si>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</si>
  <si>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</si>
  <si>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</si>
  <si>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</si>
  <si>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</si>
  <si>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</si>
  <si>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</si>
  <si>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</si>
  <si>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</si>
  <si>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</si>
  <si>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</si>
  <si>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</si>
  <si>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</si>
  <si>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</si>
  <si>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</si>
  <si>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</si>
  <si>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</si>
  <si>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</si>
  <si>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</si>
  <si>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</si>
  <si>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</si>
  <si>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</si>
  <si>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</si>
  <si>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</si>
  <si>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</si>
  <si>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</si>
  <si>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</si>
  <si>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</si>
  <si>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</si>
  <si>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</si>
  <si>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</si>
  <si>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</si>
  <si>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</si>
  <si>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</si>
  <si>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</si>
  <si>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</si>
  <si>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</si>
  <si>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</si>
  <si>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</si>
  <si>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</si>
  <si>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</si>
  <si>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</si>
  <si>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</si>
  <si>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</si>
  <si>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</si>
  <si>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</si>
  <si>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</si>
  <si>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</si>
  <si>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</si>
  <si>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</si>
  <si>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</si>
  <si>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</si>
  <si>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</si>
  <si>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</si>
  <si>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</si>
  <si>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</si>
  <si>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</si>
  <si>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</si>
  <si>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</si>
  <si>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</si>
  <si>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</si>
  <si>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</si>
  <si>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</si>
  <si>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</si>
  <si>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</si>
  <si>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</si>
  <si>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</si>
  <si>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</si>
  <si>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</si>
  <si>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</si>
  <si>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</si>
  <si>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</si>
  <si>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</si>
  <si>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</si>
  <si>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</si>
  <si>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</si>
  <si>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</si>
  <si>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</si>
  <si>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</si>
  <si>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</si>
  <si>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</si>
  <si>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</si>
  <si>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</si>
  <si>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</si>
  <si>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</si>
  <si>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</si>
  <si>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</si>
  <si>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</si>
  <si>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</si>
  <si>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</si>
  <si>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</si>
  <si>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</si>
  <si>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</si>
  <si>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</si>
  <si>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</si>
  <si>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</si>
  <si>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</si>
  <si>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</si>
  <si>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</si>
  <si>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</si>
  <si>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</si>
  <si>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</si>
  <si>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</si>
  <si>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</si>
  <si>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</si>
  <si>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</si>
  <si>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</si>
  <si>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</si>
  <si>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</si>
  <si>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</si>
  <si>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</si>
  <si>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</si>
  <si>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</si>
  <si>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</si>
  <si>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</si>
  <si>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</si>
  <si>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</si>
  <si>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</si>
  <si>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</si>
  <si>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</si>
  <si>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</si>
  <si>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</si>
  <si>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</si>
  <si>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</si>
  <si>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</si>
  <si>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</si>
  <si>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</si>
  <si>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</si>
  <si>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</si>
  <si>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</si>
  <si>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</si>
  <si>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</si>
  <si>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</si>
  <si>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</si>
  <si>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</si>
  <si>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</si>
  <si>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</si>
  <si>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</si>
  <si>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</si>
  <si>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</si>
  <si>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</si>
  <si>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</si>
  <si>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</si>
  <si>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</si>
  <si>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</si>
  <si>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</si>
  <si>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</si>
  <si>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</si>
  <si>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</si>
  <si>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</si>
  <si>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</si>
  <si>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</si>
  <si>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</si>
  <si>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</si>
  <si>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</si>
  <si>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</si>
  <si>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</si>
  <si>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</si>
  <si>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</si>
  <si>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</si>
  <si>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</si>
  <si>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</si>
  <si>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</si>
  <si>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</si>
  <si>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</si>
  <si>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</si>
  <si>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</si>
  <si>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</si>
  <si>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</si>
  <si>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</si>
  <si>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</si>
  <si>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</si>
  <si>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</si>
  <si>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</si>
  <si>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</si>
  <si>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</si>
  <si>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</si>
  <si>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</si>
  <si>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</si>
  <si>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</si>
  <si>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</si>
  <si>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</si>
  <si>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</si>
  <si>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</si>
  <si>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</si>
  <si>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</si>
  <si>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</si>
  <si>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</si>
  <si>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</si>
  <si>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</si>
  <si>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</si>
  <si>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</si>
  <si>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</si>
  <si>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</si>
  <si>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</si>
  <si>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</si>
  <si>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</si>
  <si>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</si>
  <si>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</si>
  <si>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</si>
  <si>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</si>
  <si>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</si>
  <si>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</si>
  <si>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</si>
  <si>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</si>
  <si>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</si>
  <si>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</si>
  <si>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</si>
  <si>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</si>
  <si>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</si>
  <si>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</si>
  <si>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</si>
  <si>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</si>
  <si>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</si>
  <si>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</si>
  <si>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</si>
  <si>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</si>
  <si>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</si>
  <si>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</si>
  <si>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</si>
  <si>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</si>
  <si>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</si>
  <si>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</si>
  <si>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</si>
  <si>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</si>
  <si>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</si>
  <si>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</si>
  <si>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</si>
  <si>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</si>
  <si>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</si>
  <si>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</si>
  <si>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</si>
  <si>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</si>
  <si>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</si>
  <si>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</si>
  <si>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</si>
  <si>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</si>
  <si>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</si>
  <si>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</si>
  <si>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</si>
  <si>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</si>
  <si>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</si>
  <si>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</si>
  <si>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</si>
  <si>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</si>
  <si>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</si>
  <si>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</si>
  <si>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</si>
  <si>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</si>
  <si>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</si>
  <si>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</si>
  <si>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</si>
  <si>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</si>
  <si>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</si>
  <si>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</si>
  <si>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</si>
  <si>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</si>
  <si>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</si>
  <si>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</si>
  <si>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</si>
  <si>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</si>
  <si>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</si>
  <si>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</si>
  <si>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</si>
  <si>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</si>
  <si>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</si>
  <si>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</si>
  <si>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</si>
  <si>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</si>
  <si>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</si>
  <si>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</si>
  <si>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</si>
  <si>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</si>
  <si>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</si>
  <si>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</si>
  <si>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</si>
  <si>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</si>
  <si>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</si>
  <si>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</si>
  <si>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</si>
  <si>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</si>
  <si>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</si>
  <si>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</si>
  <si>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</si>
  <si>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</si>
  <si>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</si>
  <si>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</si>
  <si>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</si>
  <si>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</si>
  <si>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</si>
  <si>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</si>
  <si>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</si>
  <si>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</si>
  <si>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</si>
  <si>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</si>
  <si>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</si>
  <si>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</si>
  <si>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</si>
  <si>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</si>
  <si>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</si>
  <si>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</si>
  <si>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</si>
  <si>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</si>
  <si>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</si>
  <si>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</si>
  <si>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Brantford Power</t>
  </si>
  <si>
    <t>2013 Settlement Agreement (EB-2012-0109), p. 24/48</t>
  </si>
  <si>
    <t>2017 Settlement Agreement (EB-2016-0058)</t>
  </si>
  <si>
    <t>EB-2015-0055</t>
  </si>
  <si>
    <t>Conservation Fund Pilot - Home Depot appliance market uplift</t>
  </si>
  <si>
    <t>Brantford Power Inc.</t>
  </si>
  <si>
    <t>Tier 1</t>
  </si>
  <si>
    <t>Consumer</t>
  </si>
  <si>
    <t>EE</t>
  </si>
  <si>
    <t>Business</t>
  </si>
  <si>
    <t>Commercial &amp; Institutional</t>
  </si>
  <si>
    <t>Industrial</t>
  </si>
  <si>
    <t>Pre-2011 Programs Completed in 2011</t>
  </si>
  <si>
    <t>Tier 1 - 2011 Adjustment</t>
  </si>
  <si>
    <t>C&amp;I</t>
  </si>
  <si>
    <t>2011 Persistance</t>
  </si>
  <si>
    <t>2012 Persistance</t>
  </si>
  <si>
    <t>2014 Persistance</t>
  </si>
  <si>
    <t>Home Assistance</t>
  </si>
  <si>
    <t>HVAC</t>
  </si>
  <si>
    <t>Commercial</t>
  </si>
  <si>
    <t>2013 Persistance</t>
  </si>
  <si>
    <t>Energy Audit Funding</t>
  </si>
  <si>
    <t>Small Business Lighting</t>
  </si>
  <si>
    <t>Annual Coupons</t>
  </si>
  <si>
    <t>Bi-Annual Retailer Events</t>
  </si>
  <si>
    <t>Program Enabled</t>
  </si>
  <si>
    <t>LDC Program Enabled Savings</t>
  </si>
  <si>
    <t>PSUI</t>
  </si>
  <si>
    <t>Loblaw P4P Conservation Fund Pilot Program</t>
  </si>
  <si>
    <t xml:space="preserve">-  </t>
  </si>
  <si>
    <t>Save on Energy Heating &amp; Cooling Program</t>
  </si>
  <si>
    <t>Home Depot Home Appliance Market Uplift Conservation Fund Pilot Program</t>
  </si>
  <si>
    <t>Save on Energy Instant Discount Program</t>
  </si>
  <si>
    <t>Whole Home Pilot Program</t>
  </si>
  <si>
    <t>GS&lt;50</t>
  </si>
  <si>
    <t>GS&gt;50</t>
  </si>
  <si>
    <t>2015-2020</t>
  </si>
  <si>
    <t>HVAC Incentives Initaitive</t>
  </si>
  <si>
    <t>Retrofit - 2011 Programs</t>
  </si>
  <si>
    <t>Retrofit - 2012 Programs</t>
  </si>
  <si>
    <t>Retrofit - 2013 Programs</t>
  </si>
  <si>
    <t>Retrofit - 2014 Programs</t>
  </si>
  <si>
    <t>High Performance New Construction - 2011-2013 Programs</t>
  </si>
  <si>
    <t>High Performance New Construction - 2014 Programs</t>
  </si>
  <si>
    <t>Low Income</t>
  </si>
  <si>
    <t xml:space="preserve">Save on Energy Home Assistance </t>
  </si>
  <si>
    <t>Home Depot appliance Market Uplift</t>
  </si>
  <si>
    <t>Residential Province-wide programs</t>
  </si>
  <si>
    <t>C46</t>
  </si>
  <si>
    <t>Updated Q4 2018 prescribed interest rate to 2.17%</t>
  </si>
  <si>
    <t>As per Staff IR-10 b)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</si>
</sst>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Red]\(#,##0.00\)"/>
    <numFmt numFmtId="290" formatCode="#,##0_%_);\(#,##0\)_%;#,##0_%_);@_%_)"/>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Frutiger 45 Light"/>
      <family val="2"/>
    </font>
    <font>
      <sz val="11"/>
      <color indexed="8"/>
      <name val="宋体"/>
      <charset val="134"/>
    </font>
    <font>
      <sz val="12"/>
      <name val="Goudy Old Style"/>
      <family val="1"/>
    </font>
    <font>
      <sz val="10"/>
      <name val="Helv"/>
    </font>
    <font>
      <sz val="9"/>
      <name val="Frutiger 45 Light"/>
    </font>
    <font>
      <b/>
      <sz val="16"/>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0" tint="-0.14999847407452621"/>
        <bgColor indexed="64"/>
      </patternFill>
    </fill>
  </fills>
  <borders count="76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top/>
      <bottom style="medium">
        <color indexed="64"/>
      </bottom>
      <diagonal/>
    </border>
    <border>
      <left/>
      <right/>
      <top/>
      <bottom style="thin">
        <color indexed="64"/>
      </bottom>
      <diagonal/>
    </border>
    <border>
      <left/>
      <right style="thin">
        <color indexed="8"/>
      </right>
      <top style="thin">
        <color indexed="8"/>
      </top>
      <bottom/>
      <diagonal/>
    </border>
    <border>
      <left style="thin">
        <color auto="1"/>
      </left>
      <right/>
      <top style="thin">
        <color auto="1"/>
      </top>
      <bottom/>
      <diagonal/>
    </border>
    <border>
      <left/>
      <right/>
      <top/>
      <bottom style="thick">
        <color indexed="64"/>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12807">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83" fontId="79" fillId="0" borderId="416">
      <alignment horizontal="right"/>
    </xf>
    <xf numFmtId="283" fontId="79" fillId="0" borderId="596">
      <alignment horizontal="right"/>
    </xf>
    <xf numFmtId="283" fontId="79" fillId="0" borderId="637">
      <alignment horizontal="right"/>
    </xf>
    <xf numFmtId="171" fontId="85" fillId="0" borderId="176"/>
    <xf numFmtId="171" fontId="85" fillId="0" borderId="211"/>
    <xf numFmtId="278" fontId="173" fillId="70" borderId="495" applyBorder="0">
      <alignment horizontal="right" vertical="center"/>
      <protection locked="0"/>
    </xf>
    <xf numFmtId="171" fontId="85" fillId="0" borderId="231"/>
    <xf numFmtId="171" fontId="85" fillId="0" borderId="263"/>
    <xf numFmtId="165" fontId="193" fillId="0" borderId="259" applyFill="0" applyAlignment="0" applyProtection="0"/>
    <xf numFmtId="39" fontId="12" fillId="0" borderId="259">
      <protection locked="0"/>
    </xf>
    <xf numFmtId="171" fontId="85" fillId="0" borderId="297"/>
    <xf numFmtId="165" fontId="193" fillId="0" borderId="292" applyFill="0" applyAlignment="0" applyProtection="0"/>
    <xf numFmtId="39" fontId="12" fillId="0" borderId="292">
      <protection locked="0"/>
    </xf>
    <xf numFmtId="171" fontId="85" fillId="0" borderId="342"/>
    <xf numFmtId="165" fontId="193" fillId="0" borderId="333" applyFill="0" applyAlignment="0" applyProtection="0"/>
    <xf numFmtId="39" fontId="12" fillId="0" borderId="333">
      <protection locked="0"/>
    </xf>
    <xf numFmtId="171" fontId="85" fillId="0" borderId="379"/>
    <xf numFmtId="165" fontId="193" fillId="0" borderId="372" applyFill="0" applyAlignment="0" applyProtection="0"/>
    <xf numFmtId="39" fontId="12" fillId="0" borderId="372">
      <protection locked="0"/>
    </xf>
    <xf numFmtId="171" fontId="85" fillId="0" borderId="422"/>
    <xf numFmtId="165" fontId="193" fillId="0" borderId="418" applyFill="0" applyAlignment="0" applyProtection="0"/>
    <xf numFmtId="39" fontId="12" fillId="0" borderId="418">
      <protection locked="0"/>
    </xf>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444"/>
    <xf numFmtId="165" fontId="193" fillId="0" borderId="439" applyFill="0" applyAlignment="0" applyProtection="0"/>
    <xf numFmtId="39" fontId="12" fillId="0" borderId="439">
      <protection locked="0"/>
    </xf>
    <xf numFmtId="171" fontId="85" fillId="0" borderId="479"/>
    <xf numFmtId="165" fontId="193" fillId="0" borderId="471" applyFill="0" applyAlignment="0" applyProtection="0"/>
    <xf numFmtId="39" fontId="12" fillId="0" borderId="471">
      <protection locked="0"/>
    </xf>
    <xf numFmtId="171" fontId="85" fillId="0" borderId="504"/>
    <xf numFmtId="278" fontId="173" fillId="70" borderId="639" applyBorder="0">
      <alignment horizontal="right" vertical="center"/>
      <protection locked="0"/>
    </xf>
    <xf numFmtId="171" fontId="85" fillId="0" borderId="544"/>
    <xf numFmtId="165" fontId="193" fillId="0" borderId="539" applyFill="0" applyAlignment="0" applyProtection="0"/>
    <xf numFmtId="39" fontId="12" fillId="0" borderId="539">
      <protection locked="0"/>
    </xf>
    <xf numFmtId="171" fontId="85" fillId="0" borderId="576"/>
    <xf numFmtId="241" fontId="194" fillId="86" borderId="175" applyNumberFormat="0" applyBorder="0" applyAlignment="0" applyProtection="0">
      <alignment vertical="center"/>
    </xf>
    <xf numFmtId="165" fontId="193" fillId="0" borderId="572" applyFill="0" applyAlignment="0" applyProtection="0"/>
    <xf numFmtId="241" fontId="194" fillId="86" borderId="210" applyNumberFormat="0" applyBorder="0" applyAlignment="0" applyProtection="0">
      <alignment vertical="center"/>
    </xf>
    <xf numFmtId="39" fontId="12" fillId="0" borderId="572">
      <protection locked="0"/>
    </xf>
    <xf numFmtId="171" fontId="85" fillId="0" borderId="608"/>
    <xf numFmtId="241" fontId="194" fillId="86" borderId="230" applyNumberFormat="0" applyBorder="0" applyAlignment="0" applyProtection="0">
      <alignment vertical="center"/>
    </xf>
    <xf numFmtId="165" fontId="193" fillId="0" borderId="603" applyFill="0" applyAlignment="0" applyProtection="0"/>
    <xf numFmtId="39" fontId="12" fillId="0" borderId="603">
      <protection locked="0"/>
    </xf>
    <xf numFmtId="171" fontId="85" fillId="0" borderId="651"/>
    <xf numFmtId="241" fontId="194" fillId="86" borderId="296" applyNumberFormat="0" applyBorder="0" applyAlignment="0" applyProtection="0">
      <alignment vertical="center"/>
    </xf>
    <xf numFmtId="165" fontId="193" fillId="0" borderId="646" applyFill="0" applyAlignment="0" applyProtection="0"/>
    <xf numFmtId="39" fontId="12" fillId="0" borderId="646">
      <protection locked="0"/>
    </xf>
    <xf numFmtId="241" fontId="12" fillId="25" borderId="340" applyNumberFormat="0" applyProtection="0">
      <alignment horizontal="centerContinuous" vertical="center"/>
    </xf>
    <xf numFmtId="241" fontId="194" fillId="86" borderId="341" applyNumberFormat="0" applyBorder="0" applyAlignment="0" applyProtection="0">
      <alignment vertical="center"/>
    </xf>
    <xf numFmtId="241" fontId="12" fillId="25" borderId="340" applyNumberFormat="0" applyAlignment="0">
      <alignment vertical="center"/>
    </xf>
    <xf numFmtId="171" fontId="85" fillId="0" borderId="678"/>
    <xf numFmtId="49" fontId="79" fillId="0" borderId="416">
      <alignment vertical="center"/>
    </xf>
    <xf numFmtId="241" fontId="194" fillId="86" borderId="378" applyNumberFormat="0" applyBorder="0" applyAlignment="0" applyProtection="0">
      <alignment vertical="center"/>
    </xf>
    <xf numFmtId="165" fontId="193" fillId="0" borderId="673" applyFill="0" applyAlignment="0" applyProtection="0"/>
    <xf numFmtId="39" fontId="12" fillId="0" borderId="673">
      <protection locked="0"/>
    </xf>
    <xf numFmtId="171" fontId="85" fillId="0" borderId="702"/>
    <xf numFmtId="283" fontId="79" fillId="0" borderId="234">
      <alignment horizontal="right"/>
    </xf>
    <xf numFmtId="283" fontId="79" fillId="0" borderId="350">
      <alignment horizontal="right"/>
    </xf>
    <xf numFmtId="283" fontId="79" fillId="0" borderId="486">
      <alignment horizontal="right"/>
    </xf>
    <xf numFmtId="283" fontId="79" fillId="0" borderId="515">
      <alignment horizontal="right"/>
    </xf>
    <xf numFmtId="278" fontId="173" fillId="70" borderId="180" applyBorder="0">
      <alignment horizontal="right" vertical="center"/>
      <protection locked="0"/>
    </xf>
    <xf numFmtId="171" fontId="85" fillId="0" borderId="194"/>
    <xf numFmtId="165" fontId="193" fillId="0" borderId="189" applyFill="0" applyAlignment="0" applyProtection="0"/>
    <xf numFmtId="39" fontId="12" fillId="0" borderId="189">
      <protection locked="0"/>
    </xf>
    <xf numFmtId="171" fontId="85" fillId="0" borderId="221"/>
    <xf numFmtId="171" fontId="85" fillId="0" borderId="160"/>
    <xf numFmtId="165" fontId="193" fillId="0" borderId="155" applyFill="0" applyAlignment="0" applyProtection="0"/>
    <xf numFmtId="39" fontId="12" fillId="0" borderId="155">
      <protection locked="0"/>
    </xf>
    <xf numFmtId="171" fontId="85" fillId="0" borderId="247"/>
    <xf numFmtId="165" fontId="193" fillId="0" borderId="241" applyFill="0" applyAlignment="0" applyProtection="0"/>
    <xf numFmtId="39" fontId="12" fillId="0" borderId="241">
      <protection locked="0"/>
    </xf>
    <xf numFmtId="278" fontId="173" fillId="70" borderId="393" applyBorder="0">
      <alignment horizontal="right" vertical="center"/>
      <protection locked="0"/>
    </xf>
    <xf numFmtId="171" fontId="85" fillId="0" borderId="279"/>
    <xf numFmtId="171" fontId="85" fillId="0" borderId="318"/>
    <xf numFmtId="165" fontId="193" fillId="0" borderId="309" applyFill="0" applyAlignment="0" applyProtection="0"/>
    <xf numFmtId="39" fontId="12" fillId="0" borderId="309">
      <protection locked="0"/>
    </xf>
    <xf numFmtId="171" fontId="85" fillId="0" borderId="362"/>
    <xf numFmtId="165" fontId="193" fillId="0" borderId="357" applyFill="0" applyAlignment="0" applyProtection="0"/>
    <xf numFmtId="39" fontId="12" fillId="0" borderId="357">
      <protection locked="0"/>
    </xf>
    <xf numFmtId="171" fontId="85" fillId="0" borderId="404"/>
    <xf numFmtId="165" fontId="193" fillId="0" borderId="395" applyFill="0" applyAlignment="0" applyProtection="0"/>
    <xf numFmtId="39" fontId="12" fillId="0" borderId="395">
      <protection locked="0"/>
    </xf>
    <xf numFmtId="171" fontId="85" fillId="0" borderId="435"/>
    <xf numFmtId="171" fontId="85" fillId="0" borderId="463"/>
    <xf numFmtId="165" fontId="193" fillId="0" borderId="458" applyFill="0" applyAlignment="0" applyProtection="0"/>
    <xf numFmtId="39" fontId="12" fillId="0" borderId="458">
      <protection locked="0"/>
    </xf>
    <xf numFmtId="171" fontId="85" fillId="0" borderId="493"/>
    <xf numFmtId="165" fontId="193" fillId="0" borderId="487" applyFill="0" applyAlignment="0" applyProtection="0"/>
    <xf numFmtId="39" fontId="12" fillId="0" borderId="487">
      <protection locked="0"/>
    </xf>
    <xf numFmtId="171" fontId="85" fillId="0" borderId="527"/>
    <xf numFmtId="165" fontId="193" fillId="0" borderId="522" applyFill="0" applyAlignment="0" applyProtection="0"/>
    <xf numFmtId="39" fontId="12" fillId="0" borderId="522">
      <protection locked="0"/>
    </xf>
    <xf numFmtId="241" fontId="194" fillId="86" borderId="193" applyNumberFormat="0" applyBorder="0" applyAlignment="0" applyProtection="0">
      <alignment vertical="center"/>
    </xf>
    <xf numFmtId="49" fontId="79" fillId="0" borderId="234">
      <alignment vertical="center"/>
    </xf>
    <xf numFmtId="171" fontId="85" fillId="0" borderId="560"/>
    <xf numFmtId="241" fontId="12" fillId="25" borderId="219" applyNumberFormat="0" applyProtection="0">
      <alignment horizontal="centerContinuous" vertical="center"/>
    </xf>
    <xf numFmtId="241" fontId="194" fillId="86" borderId="220" applyNumberFormat="0" applyBorder="0" applyAlignment="0" applyProtection="0">
      <alignment vertical="center"/>
    </xf>
    <xf numFmtId="241" fontId="12" fillId="25" borderId="219" applyNumberFormat="0" applyAlignment="0">
      <alignment vertical="center"/>
    </xf>
    <xf numFmtId="165" fontId="193" fillId="0" borderId="553" applyFill="0" applyAlignment="0" applyProtection="0"/>
    <xf numFmtId="39" fontId="12" fillId="0" borderId="553">
      <protection locked="0"/>
    </xf>
    <xf numFmtId="241" fontId="194" fillId="86" borderId="246" applyNumberFormat="0" applyBorder="0" applyAlignment="0" applyProtection="0">
      <alignment vertical="center"/>
    </xf>
    <xf numFmtId="171" fontId="85" fillId="0" borderId="593"/>
    <xf numFmtId="171" fontId="85" fillId="0" borderId="630"/>
    <xf numFmtId="165" fontId="193" fillId="0" borderId="621" applyFill="0" applyAlignment="0" applyProtection="0"/>
    <xf numFmtId="39" fontId="12" fillId="0" borderId="621">
      <protection locked="0"/>
    </xf>
    <xf numFmtId="241" fontId="12" fillId="25" borderId="277" applyNumberFormat="0" applyProtection="0">
      <alignment horizontal="centerContinuous" vertical="center"/>
    </xf>
    <xf numFmtId="241" fontId="194" fillId="86" borderId="278" applyNumberFormat="0" applyBorder="0" applyAlignment="0" applyProtection="0">
      <alignment vertical="center"/>
    </xf>
    <xf numFmtId="241" fontId="12" fillId="25" borderId="277" applyNumberFormat="0" applyAlignment="0">
      <alignment vertical="center"/>
    </xf>
    <xf numFmtId="0" fontId="189" fillId="83" borderId="234" applyBorder="0" applyProtection="0">
      <alignment horizontal="centerContinuous" vertical="center"/>
    </xf>
    <xf numFmtId="171" fontId="85" fillId="0" borderId="666"/>
    <xf numFmtId="171" fontId="12" fillId="0" borderId="234" applyBorder="0" applyProtection="0">
      <alignment horizontal="right" vertical="center"/>
    </xf>
    <xf numFmtId="241" fontId="12" fillId="25" borderId="316" applyNumberFormat="0" applyProtection="0">
      <alignment horizontal="centerContinuous" vertical="center"/>
    </xf>
    <xf numFmtId="241" fontId="194" fillId="86" borderId="317" applyNumberFormat="0" applyBorder="0" applyAlignment="0" applyProtection="0">
      <alignment vertical="center"/>
    </xf>
    <xf numFmtId="241" fontId="12" fillId="25" borderId="316" applyNumberFormat="0" applyAlignment="0">
      <alignment vertical="center"/>
    </xf>
    <xf numFmtId="49" fontId="79" fillId="0" borderId="350">
      <alignment vertical="center"/>
    </xf>
    <xf numFmtId="165" fontId="193" fillId="0" borderId="661" applyFill="0" applyAlignment="0" applyProtection="0"/>
    <xf numFmtId="39" fontId="12" fillId="0" borderId="661">
      <protection locked="0"/>
    </xf>
    <xf numFmtId="171" fontId="85" fillId="0" borderId="719"/>
    <xf numFmtId="241" fontId="194" fillId="86" borderId="361" applyNumberFormat="0" applyBorder="0" applyAlignment="0" applyProtection="0">
      <alignment vertical="center"/>
    </xf>
    <xf numFmtId="241" fontId="12" fillId="25" borderId="402" applyNumberFormat="0" applyProtection="0">
      <alignment horizontal="centerContinuous" vertical="center"/>
    </xf>
    <xf numFmtId="241" fontId="194" fillId="86" borderId="403" applyNumberFormat="0" applyBorder="0" applyAlignment="0" applyProtection="0">
      <alignment vertical="center"/>
    </xf>
    <xf numFmtId="241" fontId="12" fillId="25" borderId="402" applyNumberFormat="0" applyAlignment="0">
      <alignment vertical="center"/>
    </xf>
    <xf numFmtId="0" fontId="189" fillId="83" borderId="350" applyBorder="0" applyProtection="0">
      <alignment horizontal="centerContinuous" vertical="center"/>
    </xf>
    <xf numFmtId="171" fontId="12" fillId="0" borderId="350" applyBorder="0" applyProtection="0">
      <alignment horizontal="right" vertical="center"/>
    </xf>
    <xf numFmtId="241" fontId="194" fillId="86" borderId="434" applyNumberFormat="0" applyBorder="0" applyAlignment="0" applyProtection="0">
      <alignment vertical="center"/>
    </xf>
    <xf numFmtId="49" fontId="79" fillId="0" borderId="486">
      <alignment vertical="center"/>
    </xf>
    <xf numFmtId="241" fontId="194" fillId="86" borderId="462" applyNumberFormat="0" applyBorder="0" applyAlignment="0" applyProtection="0">
      <alignment vertical="center"/>
    </xf>
    <xf numFmtId="49" fontId="79" fillId="0" borderId="515">
      <alignment vertical="center"/>
    </xf>
    <xf numFmtId="241" fontId="194" fillId="86" borderId="526" applyNumberFormat="0" applyBorder="0" applyAlignment="0" applyProtection="0">
      <alignment vertical="center"/>
    </xf>
    <xf numFmtId="0" fontId="189" fillId="83" borderId="486" applyBorder="0" applyProtection="0">
      <alignment horizontal="centerContinuous" vertical="center"/>
    </xf>
    <xf numFmtId="171" fontId="12" fillId="0" borderId="486" applyBorder="0" applyProtection="0">
      <alignment horizontal="right" vertical="center"/>
    </xf>
    <xf numFmtId="241" fontId="194" fillId="86" borderId="559" applyNumberFormat="0" applyBorder="0" applyAlignment="0" applyProtection="0">
      <alignment vertical="center"/>
    </xf>
    <xf numFmtId="0" fontId="189" fillId="83" borderId="515" applyBorder="0" applyProtection="0">
      <alignment horizontal="centerContinuous" vertical="center"/>
    </xf>
    <xf numFmtId="171" fontId="12" fillId="0" borderId="515" applyBorder="0" applyProtection="0">
      <alignment horizontal="right" vertical="center"/>
    </xf>
    <xf numFmtId="241" fontId="12" fillId="25" borderId="591" applyNumberFormat="0" applyProtection="0">
      <alignment horizontal="centerContinuous" vertical="center"/>
    </xf>
    <xf numFmtId="241" fontId="194" fillId="86" borderId="592" applyNumberFormat="0" applyBorder="0" applyAlignment="0" applyProtection="0">
      <alignment vertical="center"/>
    </xf>
    <xf numFmtId="241" fontId="12" fillId="25" borderId="591" applyNumberFormat="0" applyAlignment="0">
      <alignment vertical="center"/>
    </xf>
    <xf numFmtId="241" fontId="12" fillId="25" borderId="628" applyNumberFormat="0" applyProtection="0">
      <alignment horizontal="centerContinuous" vertical="center"/>
    </xf>
    <xf numFmtId="241" fontId="194" fillId="86" borderId="629" applyNumberFormat="0" applyBorder="0" applyAlignment="0" applyProtection="0">
      <alignment vertical="center"/>
    </xf>
    <xf numFmtId="241" fontId="12" fillId="25" borderId="628" applyNumberFormat="0" applyAlignment="0">
      <alignment vertical="center"/>
    </xf>
    <xf numFmtId="241" fontId="194" fillId="86" borderId="665" applyNumberFormat="0" applyBorder="0" applyAlignment="0" applyProtection="0">
      <alignment vertical="center"/>
    </xf>
    <xf numFmtId="241" fontId="12" fillId="25" borderId="717" applyNumberFormat="0" applyProtection="0">
      <alignment horizontal="centerContinuous" vertical="center"/>
    </xf>
    <xf numFmtId="241" fontId="194" fillId="86" borderId="690" applyNumberFormat="0" applyBorder="0" applyAlignment="0" applyProtection="0">
      <alignment vertical="center"/>
    </xf>
    <xf numFmtId="241" fontId="194" fillId="86" borderId="718" applyNumberFormat="0" applyBorder="0" applyAlignment="0" applyProtection="0">
      <alignment vertical="center"/>
    </xf>
    <xf numFmtId="241" fontId="12" fillId="25" borderId="717" applyNumberFormat="0" applyAlignment="0">
      <alignment vertical="center"/>
    </xf>
    <xf numFmtId="0" fontId="11" fillId="60" borderId="148" applyNumberFormat="0" applyProtection="0">
      <alignment horizontal="left" vertical="center" wrapText="1"/>
    </xf>
    <xf numFmtId="0" fontId="11" fillId="60" borderId="178" applyNumberFormat="0" applyProtection="0">
      <alignment horizontal="left" vertical="center" wrapText="1"/>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2" fillId="25" borderId="178" applyNumberFormat="0" applyProtection="0">
      <alignment horizontal="left" vertical="center" wrapText="1"/>
    </xf>
    <xf numFmtId="257" fontId="11" fillId="82" borderId="178" applyNumberFormat="0" applyProtection="0">
      <alignment horizontal="center" vertical="center" wrapText="1"/>
    </xf>
    <xf numFmtId="0" fontId="11" fillId="60" borderId="148" applyNumberFormat="0" applyProtection="0">
      <alignment horizontal="left"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78" applyNumberFormat="0" applyProtection="0">
      <alignment horizontal="left" vertical="center" wrapText="1"/>
    </xf>
    <xf numFmtId="0" fontId="11" fillId="81" borderId="178" applyNumberFormat="0" applyProtection="0">
      <alignment horizontal="center" vertical="center" wrapText="1"/>
    </xf>
    <xf numFmtId="0" fontId="11" fillId="81" borderId="178" applyNumberFormat="0" applyProtection="0">
      <alignment horizontal="center" vertical="center"/>
    </xf>
    <xf numFmtId="0" fontId="11" fillId="81" borderId="178" applyNumberFormat="0" applyProtection="0">
      <alignment horizontal="center" vertical="center" wrapText="1"/>
    </xf>
    <xf numFmtId="0" fontId="183" fillId="81" borderId="178" applyNumberFormat="0" applyProtection="0">
      <alignment horizontal="center" vertical="center"/>
    </xf>
    <xf numFmtId="0" fontId="11" fillId="60" borderId="233" applyNumberFormat="0" applyProtection="0">
      <alignment horizontal="left" vertical="center" wrapText="1"/>
    </xf>
    <xf numFmtId="0" fontId="12" fillId="25" borderId="233" applyNumberFormat="0" applyProtection="0">
      <alignment horizontal="left" vertical="center" wrapText="1"/>
    </xf>
    <xf numFmtId="257" fontId="11" fillId="82" borderId="233" applyNumberFormat="0" applyProtection="0">
      <alignment horizontal="center" vertical="center" wrapText="1"/>
    </xf>
    <xf numFmtId="0" fontId="11" fillId="60" borderId="233" applyNumberFormat="0" applyProtection="0">
      <alignment horizontal="left" vertical="center" wrapText="1"/>
    </xf>
    <xf numFmtId="0" fontId="11" fillId="81" borderId="233" applyNumberFormat="0" applyProtection="0">
      <alignment horizontal="center" vertical="center" wrapText="1"/>
    </xf>
    <xf numFmtId="0" fontId="11" fillId="81" borderId="233" applyNumberFormat="0" applyProtection="0">
      <alignment horizontal="center" vertical="center"/>
    </xf>
    <xf numFmtId="0" fontId="11" fillId="81" borderId="233" applyNumberFormat="0" applyProtection="0">
      <alignment horizontal="center" vertical="center" wrapText="1"/>
    </xf>
    <xf numFmtId="0" fontId="183" fillId="81" borderId="233" applyNumberFormat="0" applyProtection="0">
      <alignment horizontal="center" vertical="center"/>
    </xf>
    <xf numFmtId="0" fontId="11" fillId="60" borderId="266" applyNumberFormat="0" applyProtection="0">
      <alignment horizontal="left" vertical="center" wrapText="1"/>
    </xf>
    <xf numFmtId="0" fontId="12" fillId="25" borderId="266" applyNumberFormat="0" applyProtection="0">
      <alignment horizontal="left" vertical="center" wrapText="1"/>
    </xf>
    <xf numFmtId="257" fontId="11" fillId="82" borderId="266" applyNumberFormat="0" applyProtection="0">
      <alignment horizontal="center" vertical="center" wrapText="1"/>
    </xf>
    <xf numFmtId="0" fontId="11" fillId="60" borderId="266" applyNumberFormat="0" applyProtection="0">
      <alignment horizontal="left" vertical="center" wrapText="1"/>
    </xf>
    <xf numFmtId="0" fontId="11" fillId="81" borderId="266" applyNumberFormat="0" applyProtection="0">
      <alignment horizontal="center" vertical="center" wrapText="1"/>
    </xf>
    <xf numFmtId="0" fontId="11" fillId="81" borderId="266" applyNumberFormat="0" applyProtection="0">
      <alignment horizontal="center" vertical="center"/>
    </xf>
    <xf numFmtId="0" fontId="11" fillId="81" borderId="266" applyNumberFormat="0" applyProtection="0">
      <alignment horizontal="center" vertical="center" wrapText="1"/>
    </xf>
    <xf numFmtId="0" fontId="11" fillId="60" borderId="303" applyNumberFormat="0" applyProtection="0">
      <alignment horizontal="left" vertical="center" wrapText="1"/>
    </xf>
    <xf numFmtId="0" fontId="183" fillId="81" borderId="266" applyNumberFormat="0" applyProtection="0">
      <alignment horizontal="center" vertical="center"/>
    </xf>
    <xf numFmtId="0" fontId="12" fillId="25" borderId="303" applyNumberFormat="0" applyProtection="0">
      <alignment horizontal="left" vertical="center" wrapText="1"/>
    </xf>
    <xf numFmtId="257" fontId="11" fillId="82" borderId="303" applyNumberFormat="0" applyProtection="0">
      <alignment horizontal="center" vertical="center" wrapText="1"/>
    </xf>
    <xf numFmtId="0" fontId="11" fillId="60" borderId="303" applyNumberFormat="0" applyProtection="0">
      <alignment horizontal="left" vertical="center" wrapText="1"/>
    </xf>
    <xf numFmtId="0" fontId="11" fillId="81" borderId="303" applyNumberFormat="0" applyProtection="0">
      <alignment horizontal="center" vertical="center" wrapText="1"/>
    </xf>
    <xf numFmtId="0" fontId="11" fillId="81" borderId="303" applyNumberFormat="0" applyProtection="0">
      <alignment horizontal="center" vertical="center"/>
    </xf>
    <xf numFmtId="0" fontId="11" fillId="81" borderId="303" applyNumberFormat="0" applyProtection="0">
      <alignment horizontal="center" vertical="center" wrapText="1"/>
    </xf>
    <xf numFmtId="0" fontId="183" fillId="81" borderId="303" applyNumberFormat="0" applyProtection="0">
      <alignment horizontal="center" vertical="center"/>
    </xf>
    <xf numFmtId="0" fontId="11" fillId="60" borderId="349" applyNumberFormat="0" applyProtection="0">
      <alignment horizontal="left" vertical="center" wrapText="1"/>
    </xf>
    <xf numFmtId="0" fontId="12" fillId="25" borderId="349" applyNumberFormat="0" applyProtection="0">
      <alignment horizontal="left" vertical="center" wrapText="1"/>
    </xf>
    <xf numFmtId="257" fontId="11" fillId="82" borderId="349" applyNumberFormat="0" applyProtection="0">
      <alignment horizontal="center" vertical="center" wrapText="1"/>
    </xf>
    <xf numFmtId="0" fontId="11" fillId="60" borderId="349" applyNumberFormat="0" applyProtection="0">
      <alignment horizontal="left" vertical="center" wrapText="1"/>
    </xf>
    <xf numFmtId="0" fontId="11" fillId="81" borderId="349" applyNumberFormat="0" applyProtection="0">
      <alignment horizontal="center" vertical="center" wrapText="1"/>
    </xf>
    <xf numFmtId="0" fontId="11" fillId="81" borderId="349" applyNumberFormat="0" applyProtection="0">
      <alignment horizontal="center" vertical="center"/>
    </xf>
    <xf numFmtId="0" fontId="11" fillId="81" borderId="349" applyNumberFormat="0" applyProtection="0">
      <alignment horizontal="center" vertical="center" wrapText="1"/>
    </xf>
    <xf numFmtId="0" fontId="183" fillId="81" borderId="349" applyNumberFormat="0" applyProtection="0">
      <alignment horizontal="center" vertical="center"/>
    </xf>
    <xf numFmtId="0" fontId="11" fillId="60" borderId="391" applyNumberFormat="0" applyProtection="0">
      <alignment horizontal="left" vertical="center" wrapText="1"/>
    </xf>
    <xf numFmtId="0" fontId="12" fillId="25" borderId="391" applyNumberFormat="0" applyProtection="0">
      <alignment horizontal="left" vertical="center" wrapText="1"/>
    </xf>
    <xf numFmtId="257" fontId="11" fillId="82" borderId="391" applyNumberFormat="0" applyProtection="0">
      <alignment horizontal="center" vertical="center" wrapText="1"/>
    </xf>
    <xf numFmtId="0" fontId="11" fillId="60" borderId="391" applyNumberFormat="0" applyProtection="0">
      <alignment horizontal="left" vertical="center" wrapText="1"/>
    </xf>
    <xf numFmtId="0" fontId="11" fillId="81" borderId="391" applyNumberFormat="0" applyProtection="0">
      <alignment horizontal="center" vertical="center" wrapText="1"/>
    </xf>
    <xf numFmtId="0" fontId="11" fillId="81" borderId="391" applyNumberFormat="0" applyProtection="0">
      <alignment horizontal="center" vertical="center"/>
    </xf>
    <xf numFmtId="0" fontId="11" fillId="81" borderId="391" applyNumberFormat="0" applyProtection="0">
      <alignment horizontal="center" vertical="center" wrapText="1"/>
    </xf>
    <xf numFmtId="0" fontId="183" fillId="81" borderId="391" applyNumberFormat="0" applyProtection="0">
      <alignment horizontal="center" vertical="center"/>
    </xf>
    <xf numFmtId="0" fontId="11" fillId="60" borderId="425" applyNumberFormat="0" applyProtection="0">
      <alignment horizontal="left" vertical="center" wrapText="1"/>
    </xf>
    <xf numFmtId="0" fontId="12" fillId="25" borderId="425" applyNumberFormat="0" applyProtection="0">
      <alignment horizontal="left" vertical="center" wrapText="1"/>
    </xf>
    <xf numFmtId="257" fontId="11" fillId="82" borderId="425" applyNumberFormat="0" applyProtection="0">
      <alignment horizontal="center" vertical="center" wrapText="1"/>
    </xf>
    <xf numFmtId="0" fontId="11" fillId="60" borderId="449" applyNumberFormat="0" applyProtection="0">
      <alignment horizontal="left" vertical="center" wrapText="1"/>
    </xf>
    <xf numFmtId="0" fontId="11" fillId="60" borderId="425" applyNumberFormat="0" applyProtection="0">
      <alignment horizontal="left" vertical="center" wrapText="1"/>
    </xf>
    <xf numFmtId="0" fontId="11" fillId="81" borderId="425" applyNumberFormat="0" applyProtection="0">
      <alignment horizontal="center" vertical="center" wrapText="1"/>
    </xf>
    <xf numFmtId="0" fontId="11" fillId="81" borderId="425" applyNumberFormat="0" applyProtection="0">
      <alignment horizontal="center" vertical="center"/>
    </xf>
    <xf numFmtId="0" fontId="11" fillId="81" borderId="425" applyNumberFormat="0" applyProtection="0">
      <alignment horizontal="center" vertical="center" wrapText="1"/>
    </xf>
    <xf numFmtId="0" fontId="12" fillId="25" borderId="449" applyNumberFormat="0" applyProtection="0">
      <alignment horizontal="left" vertical="center" wrapText="1"/>
    </xf>
    <xf numFmtId="0" fontId="183" fillId="81" borderId="425" applyNumberFormat="0" applyProtection="0">
      <alignment horizontal="center" vertical="center"/>
    </xf>
    <xf numFmtId="257" fontId="11" fillId="82" borderId="449" applyNumberFormat="0" applyProtection="0">
      <alignment horizontal="center" vertical="center" wrapText="1"/>
    </xf>
    <xf numFmtId="0" fontId="11" fillId="60" borderId="449" applyNumberFormat="0" applyProtection="0">
      <alignment horizontal="left" vertical="center" wrapText="1"/>
    </xf>
    <xf numFmtId="0" fontId="11" fillId="81" borderId="449" applyNumberFormat="0" applyProtection="0">
      <alignment horizontal="center" vertical="center" wrapText="1"/>
    </xf>
    <xf numFmtId="0" fontId="11" fillId="81" borderId="449" applyNumberFormat="0" applyProtection="0">
      <alignment horizontal="center" vertical="center"/>
    </xf>
    <xf numFmtId="0" fontId="11" fillId="81" borderId="449" applyNumberFormat="0" applyProtection="0">
      <alignment horizontal="center" vertical="center" wrapText="1"/>
    </xf>
    <xf numFmtId="0" fontId="183" fillId="81" borderId="449" applyNumberFormat="0" applyProtection="0">
      <alignment horizontal="center" vertical="center"/>
    </xf>
    <xf numFmtId="0" fontId="11" fillId="60" borderId="514" applyNumberFormat="0" applyProtection="0">
      <alignment horizontal="left" vertical="center" wrapText="1"/>
    </xf>
    <xf numFmtId="0" fontId="12" fillId="25" borderId="514" applyNumberFormat="0" applyProtection="0">
      <alignment horizontal="left" vertical="center" wrapText="1"/>
    </xf>
    <xf numFmtId="257" fontId="11" fillId="82" borderId="514" applyNumberFormat="0" applyProtection="0">
      <alignment horizontal="center" vertical="center" wrapText="1"/>
    </xf>
    <xf numFmtId="0" fontId="11" fillId="60" borderId="514" applyNumberFormat="0" applyProtection="0">
      <alignment horizontal="left" vertical="center" wrapText="1"/>
    </xf>
    <xf numFmtId="0" fontId="11" fillId="81" borderId="514" applyNumberFormat="0" applyProtection="0">
      <alignment horizontal="center" vertical="center" wrapText="1"/>
    </xf>
    <xf numFmtId="0" fontId="11" fillId="81" borderId="514" applyNumberFormat="0" applyProtection="0">
      <alignment horizontal="center" vertical="center"/>
    </xf>
    <xf numFmtId="0" fontId="11" fillId="81" borderId="514" applyNumberFormat="0" applyProtection="0">
      <alignment horizontal="center" vertical="center" wrapText="1"/>
    </xf>
    <xf numFmtId="0" fontId="177" fillId="67" borderId="148">
      <alignment horizontal="center" vertical="center" wrapText="1"/>
      <protection hidden="1"/>
    </xf>
    <xf numFmtId="0" fontId="183" fillId="81" borderId="514" applyNumberFormat="0" applyProtection="0">
      <alignment horizontal="center" vertical="center"/>
    </xf>
    <xf numFmtId="0" fontId="11" fillId="60" borderId="550" applyNumberFormat="0" applyProtection="0">
      <alignment horizontal="left" vertical="center" wrapText="1"/>
    </xf>
    <xf numFmtId="0" fontId="12" fillId="25" borderId="550" applyNumberFormat="0" applyProtection="0">
      <alignment horizontal="left" vertical="center" wrapText="1"/>
    </xf>
    <xf numFmtId="0" fontId="177" fillId="67" borderId="178">
      <alignment horizontal="center" vertical="center" wrapText="1"/>
      <protection hidden="1"/>
    </xf>
    <xf numFmtId="257" fontId="11" fillId="82" borderId="550" applyNumberFormat="0" applyProtection="0">
      <alignment horizontal="center" vertical="center" wrapText="1"/>
    </xf>
    <xf numFmtId="0" fontId="11" fillId="60" borderId="550" applyNumberFormat="0" applyProtection="0">
      <alignment horizontal="left" vertical="center" wrapText="1"/>
    </xf>
    <xf numFmtId="237" fontId="181" fillId="0" borderId="217"/>
    <xf numFmtId="0" fontId="11" fillId="81" borderId="550" applyNumberFormat="0" applyProtection="0">
      <alignment horizontal="center" vertical="center" wrapText="1"/>
    </xf>
    <xf numFmtId="0" fontId="11" fillId="81" borderId="550" applyNumberFormat="0" applyProtection="0">
      <alignment horizontal="center" vertical="center"/>
    </xf>
    <xf numFmtId="0" fontId="11" fillId="81" borderId="550" applyNumberFormat="0" applyProtection="0">
      <alignment horizontal="center" vertical="center" wrapText="1"/>
    </xf>
    <xf numFmtId="0" fontId="183" fillId="81" borderId="550" applyNumberFormat="0" applyProtection="0">
      <alignment horizontal="center" vertical="center"/>
    </xf>
    <xf numFmtId="0" fontId="11" fillId="60" borderId="615" applyNumberFormat="0" applyProtection="0">
      <alignment horizontal="left" vertical="center" wrapText="1"/>
    </xf>
    <xf numFmtId="0" fontId="177" fillId="67" borderId="233">
      <alignment horizontal="center" vertical="center" wrapText="1"/>
      <protection hidden="1"/>
    </xf>
    <xf numFmtId="0" fontId="12" fillId="25" borderId="615" applyNumberFormat="0" applyProtection="0">
      <alignment horizontal="left" vertical="center" wrapText="1"/>
    </xf>
    <xf numFmtId="257" fontId="11" fillId="82" borderId="615" applyNumberFormat="0" applyProtection="0">
      <alignment horizontal="center" vertical="center" wrapText="1"/>
    </xf>
    <xf numFmtId="0" fontId="11" fillId="60" borderId="615" applyNumberFormat="0" applyProtection="0">
      <alignment horizontal="left" vertical="center" wrapText="1"/>
    </xf>
    <xf numFmtId="0" fontId="11" fillId="81" borderId="615" applyNumberFormat="0" applyProtection="0">
      <alignment horizontal="center" vertical="center" wrapText="1"/>
    </xf>
    <xf numFmtId="0" fontId="11" fillId="81" borderId="615" applyNumberFormat="0" applyProtection="0">
      <alignment horizontal="center" vertical="center"/>
    </xf>
    <xf numFmtId="237" fontId="181" fillId="0" borderId="275"/>
    <xf numFmtId="0" fontId="11" fillId="81" borderId="615" applyNumberFormat="0" applyProtection="0">
      <alignment horizontal="center" vertical="center" wrapText="1"/>
    </xf>
    <xf numFmtId="0" fontId="183" fillId="81" borderId="615" applyNumberFormat="0" applyProtection="0">
      <alignment horizontal="center" vertical="center"/>
    </xf>
    <xf numFmtId="0" fontId="11" fillId="60" borderId="653" applyNumberFormat="0" applyProtection="0">
      <alignment horizontal="left" vertical="center" wrapText="1"/>
    </xf>
    <xf numFmtId="0" fontId="12" fillId="25" borderId="653" applyNumberFormat="0" applyProtection="0">
      <alignment horizontal="left" vertical="center" wrapText="1"/>
    </xf>
    <xf numFmtId="0" fontId="177" fillId="67" borderId="266">
      <alignment horizontal="center" vertical="center" wrapText="1"/>
      <protection hidden="1"/>
    </xf>
    <xf numFmtId="257" fontId="11" fillId="82" borderId="653" applyNumberFormat="0" applyProtection="0">
      <alignment horizontal="center" vertical="center" wrapText="1"/>
    </xf>
    <xf numFmtId="0" fontId="11" fillId="60" borderId="653" applyNumberFormat="0" applyProtection="0">
      <alignment horizontal="left" vertical="center" wrapText="1"/>
    </xf>
    <xf numFmtId="237" fontId="181" fillId="0" borderId="314"/>
    <xf numFmtId="0" fontId="11" fillId="81" borderId="653" applyNumberFormat="0" applyProtection="0">
      <alignment horizontal="center" vertical="center" wrapText="1"/>
    </xf>
    <xf numFmtId="0" fontId="11" fillId="81" borderId="653" applyNumberFormat="0" applyProtection="0">
      <alignment horizontal="center" vertical="center"/>
    </xf>
    <xf numFmtId="0" fontId="11" fillId="81" borderId="653" applyNumberFormat="0" applyProtection="0">
      <alignment horizontal="center" vertical="center" wrapText="1"/>
    </xf>
    <xf numFmtId="0" fontId="11" fillId="60" borderId="681" applyNumberFormat="0" applyProtection="0">
      <alignment horizontal="left" vertical="center" wrapText="1"/>
    </xf>
    <xf numFmtId="0" fontId="183" fillId="81" borderId="653" applyNumberFormat="0" applyProtection="0">
      <alignment horizontal="center" vertical="center"/>
    </xf>
    <xf numFmtId="0" fontId="12" fillId="25" borderId="681" applyNumberFormat="0" applyProtection="0">
      <alignment horizontal="left" vertical="center" wrapText="1"/>
    </xf>
    <xf numFmtId="0" fontId="177" fillId="67" borderId="303">
      <alignment horizontal="center" vertical="center" wrapText="1"/>
      <protection hidden="1"/>
    </xf>
    <xf numFmtId="257" fontId="11" fillId="82" borderId="681" applyNumberFormat="0" applyProtection="0">
      <alignment horizontal="center" vertical="center" wrapText="1"/>
    </xf>
    <xf numFmtId="0" fontId="11" fillId="60" borderId="705" applyNumberFormat="0" applyProtection="0">
      <alignment horizontal="left" vertical="center" wrapText="1"/>
    </xf>
    <xf numFmtId="0" fontId="11" fillId="60" borderId="681" applyNumberFormat="0" applyProtection="0">
      <alignment horizontal="left" vertical="center" wrapText="1"/>
    </xf>
    <xf numFmtId="0" fontId="12" fillId="25" borderId="705" applyNumberFormat="0" applyProtection="0">
      <alignment horizontal="left" vertical="center" wrapText="1"/>
    </xf>
    <xf numFmtId="0" fontId="11" fillId="81" borderId="681" applyNumberFormat="0" applyProtection="0">
      <alignment horizontal="center" vertical="center" wrapText="1"/>
    </xf>
    <xf numFmtId="0" fontId="11" fillId="81" borderId="681" applyNumberFormat="0" applyProtection="0">
      <alignment horizontal="center" vertical="center"/>
    </xf>
    <xf numFmtId="0" fontId="11" fillId="81" borderId="681" applyNumberFormat="0" applyProtection="0">
      <alignment horizontal="center" vertical="center" wrapText="1"/>
    </xf>
    <xf numFmtId="257" fontId="11" fillId="82" borderId="705" applyNumberFormat="0" applyProtection="0">
      <alignment horizontal="center" vertical="center" wrapText="1"/>
    </xf>
    <xf numFmtId="0" fontId="183" fillId="81" borderId="681" applyNumberFormat="0" applyProtection="0">
      <alignment horizontal="center" vertical="center"/>
    </xf>
    <xf numFmtId="0" fontId="11" fillId="60" borderId="705" applyNumberFormat="0" applyProtection="0">
      <alignment horizontal="left" vertical="center" wrapText="1"/>
    </xf>
    <xf numFmtId="0" fontId="177" fillId="67" borderId="349">
      <alignment horizontal="center" vertical="center" wrapText="1"/>
      <protection hidden="1"/>
    </xf>
    <xf numFmtId="0" fontId="11" fillId="81" borderId="705" applyNumberFormat="0" applyProtection="0">
      <alignment horizontal="center" vertical="center" wrapText="1"/>
    </xf>
    <xf numFmtId="0" fontId="11" fillId="81" borderId="705" applyNumberFormat="0" applyProtection="0">
      <alignment horizontal="center" vertical="center"/>
    </xf>
    <xf numFmtId="0" fontId="11" fillId="81" borderId="705" applyNumberFormat="0" applyProtection="0">
      <alignment horizontal="center" vertical="center" wrapText="1"/>
    </xf>
    <xf numFmtId="0" fontId="183" fillId="81" borderId="705" applyNumberFormat="0" applyProtection="0">
      <alignment horizontal="center" vertical="center"/>
    </xf>
    <xf numFmtId="237" fontId="181" fillId="0" borderId="400"/>
    <xf numFmtId="0" fontId="177" fillId="67" borderId="391">
      <alignment horizontal="center" vertical="center" wrapText="1"/>
      <protection hidden="1"/>
    </xf>
    <xf numFmtId="0" fontId="177" fillId="67" borderId="425">
      <alignment horizontal="center" vertical="center" wrapText="1"/>
      <protection hidden="1"/>
    </xf>
    <xf numFmtId="0" fontId="177" fillId="67" borderId="449">
      <alignment horizontal="center" vertical="center" wrapText="1"/>
      <protection hidden="1"/>
    </xf>
    <xf numFmtId="165" fontId="193" fillId="0" borderId="698" applyFill="0" applyAlignment="0" applyProtection="0"/>
    <xf numFmtId="0" fontId="177" fillId="67" borderId="514">
      <alignment horizontal="center" vertical="center" wrapText="1"/>
      <protection hidden="1"/>
    </xf>
    <xf numFmtId="39" fontId="12" fillId="0" borderId="698">
      <protection locked="0"/>
    </xf>
    <xf numFmtId="0" fontId="177" fillId="67" borderId="550">
      <alignment horizontal="center" vertical="center" wrapText="1"/>
      <protection hidden="1"/>
    </xf>
    <xf numFmtId="237" fontId="181" fillId="0" borderId="589"/>
    <xf numFmtId="264" fontId="172" fillId="65" borderId="148" applyFill="0" applyBorder="0" applyAlignment="0" applyProtection="0">
      <alignment horizontal="right"/>
      <protection locked="0"/>
    </xf>
    <xf numFmtId="237" fontId="181" fillId="0" borderId="626"/>
    <xf numFmtId="264" fontId="172" fillId="65" borderId="178" applyFill="0" applyBorder="0" applyAlignment="0" applyProtection="0">
      <alignment horizontal="right"/>
      <protection locked="0"/>
    </xf>
    <xf numFmtId="0" fontId="177" fillId="67" borderId="615">
      <alignment horizontal="center" vertical="center" wrapText="1"/>
      <protection hidden="1"/>
    </xf>
    <xf numFmtId="241" fontId="194" fillId="86" borderId="443" applyNumberFormat="0" applyBorder="0" applyAlignment="0" applyProtection="0">
      <alignment vertical="center"/>
    </xf>
    <xf numFmtId="0" fontId="189" fillId="83" borderId="416" applyBorder="0" applyProtection="0">
      <alignment horizontal="centerContinuous" vertical="center"/>
    </xf>
    <xf numFmtId="241" fontId="12" fillId="25" borderId="478" applyNumberFormat="0" applyProtection="0">
      <alignment horizontal="centerContinuous" vertical="center"/>
    </xf>
    <xf numFmtId="171" fontId="12" fillId="0" borderId="416" applyBorder="0" applyProtection="0">
      <alignment horizontal="right" vertical="center"/>
    </xf>
    <xf numFmtId="241" fontId="12" fillId="25" borderId="478" applyNumberFormat="0" applyAlignment="0">
      <alignment vertical="center"/>
    </xf>
    <xf numFmtId="241" fontId="12" fillId="25" borderId="502" applyNumberFormat="0" applyProtection="0">
      <alignment horizontal="centerContinuous" vertical="center"/>
    </xf>
    <xf numFmtId="241" fontId="194" fillId="86" borderId="503" applyNumberFormat="0" applyBorder="0" applyAlignment="0" applyProtection="0">
      <alignment vertical="center"/>
    </xf>
    <xf numFmtId="241" fontId="12" fillId="25" borderId="502" applyNumberFormat="0" applyAlignment="0">
      <alignment vertical="center"/>
    </xf>
    <xf numFmtId="241" fontId="194" fillId="86" borderId="543" applyNumberFormat="0" applyBorder="0" applyAlignment="0" applyProtection="0">
      <alignment vertical="center"/>
    </xf>
    <xf numFmtId="49" fontId="79" fillId="0" borderId="596">
      <alignment vertical="center"/>
    </xf>
    <xf numFmtId="241" fontId="194" fillId="86" borderId="607" applyNumberFormat="0" applyBorder="0" applyAlignment="0" applyProtection="0">
      <alignment vertical="center"/>
    </xf>
    <xf numFmtId="49" fontId="79" fillId="0" borderId="637">
      <alignment vertical="center"/>
    </xf>
    <xf numFmtId="0" fontId="12" fillId="60" borderId="125" applyNumberFormat="0">
      <alignment horizontal="centerContinuous" vertical="center" wrapText="1"/>
    </xf>
    <xf numFmtId="0" fontId="12" fillId="61" borderId="125" applyNumberFormat="0">
      <alignment horizontal="left" vertical="center"/>
    </xf>
    <xf numFmtId="241" fontId="194" fillId="86" borderId="650" applyNumberFormat="0" applyBorder="0" applyAlignment="0" applyProtection="0">
      <alignment vertical="center"/>
    </xf>
    <xf numFmtId="0" fontId="189" fillId="83" borderId="596" applyBorder="0" applyProtection="0">
      <alignment horizontal="centerContinuous" vertical="center"/>
    </xf>
    <xf numFmtId="171" fontId="12" fillId="0" borderId="596" applyBorder="0" applyProtection="0">
      <alignment horizontal="right" vertical="center"/>
    </xf>
    <xf numFmtId="241" fontId="194" fillId="86" borderId="677" applyNumberFormat="0" applyBorder="0" applyAlignment="0" applyProtection="0">
      <alignment vertical="center"/>
    </xf>
    <xf numFmtId="0" fontId="189" fillId="83" borderId="637" applyBorder="0" applyProtection="0">
      <alignment horizontal="centerContinuous" vertical="center"/>
    </xf>
    <xf numFmtId="171" fontId="12" fillId="0" borderId="637" applyBorder="0" applyProtection="0">
      <alignment horizontal="righ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7" fontId="11" fillId="82" borderId="163" applyNumberFormat="0" applyProtection="0">
      <alignment horizontal="center" vertical="center" wrapText="1"/>
    </xf>
    <xf numFmtId="0" fontId="11" fillId="60" borderId="195" applyNumberFormat="0" applyProtection="0">
      <alignment horizontal="left" vertical="center" wrapText="1"/>
    </xf>
    <xf numFmtId="0" fontId="11" fillId="60" borderId="163"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0" fontId="12" fillId="25" borderId="195" applyNumberFormat="0" applyProtection="0">
      <alignment horizontal="left" vertical="center" wrapText="1"/>
    </xf>
    <xf numFmtId="0" fontId="183" fillId="81" borderId="163" applyNumberFormat="0" applyProtection="0">
      <alignment horizontal="center" vertical="center"/>
    </xf>
    <xf numFmtId="257" fontId="11" fillId="82" borderId="195" applyNumberFormat="0" applyProtection="0">
      <alignment horizontal="center" vertical="center" wrapText="1"/>
    </xf>
    <xf numFmtId="0" fontId="11" fillId="60" borderId="195" applyNumberFormat="0" applyProtection="0">
      <alignment horizontal="left" vertical="center" wrapText="1"/>
    </xf>
    <xf numFmtId="0" fontId="11" fillId="81" borderId="195" applyNumberFormat="0" applyProtection="0">
      <alignment horizontal="center" vertical="center" wrapText="1"/>
    </xf>
    <xf numFmtId="0" fontId="11" fillId="81" borderId="195" applyNumberFormat="0" applyProtection="0">
      <alignment horizontal="center" vertical="center"/>
    </xf>
    <xf numFmtId="0" fontId="11" fillId="81" borderId="195" applyNumberFormat="0" applyProtection="0">
      <alignment horizontal="center" vertical="center" wrapText="1"/>
    </xf>
    <xf numFmtId="0" fontId="183" fillId="81" borderId="195" applyNumberFormat="0" applyProtection="0">
      <alignment horizontal="center" vertical="center"/>
    </xf>
    <xf numFmtId="0" fontId="11" fillId="60" borderId="252" applyNumberFormat="0" applyProtection="0">
      <alignment horizontal="left" vertical="center" wrapText="1"/>
    </xf>
    <xf numFmtId="0" fontId="12" fillId="25" borderId="252" applyNumberFormat="0" applyProtection="0">
      <alignment horizontal="left" vertical="center" wrapText="1"/>
    </xf>
    <xf numFmtId="257" fontId="11" fillId="82" borderId="252" applyNumberFormat="0" applyProtection="0">
      <alignment horizontal="center" vertical="center" wrapText="1"/>
    </xf>
    <xf numFmtId="0" fontId="11" fillId="60" borderId="252" applyNumberFormat="0" applyProtection="0">
      <alignment horizontal="left" vertical="center" wrapText="1"/>
    </xf>
    <xf numFmtId="0" fontId="11" fillId="60" borderId="286" applyNumberFormat="0" applyProtection="0">
      <alignment horizontal="left" vertical="center" wrapText="1"/>
    </xf>
    <xf numFmtId="0" fontId="11" fillId="81" borderId="252" applyNumberFormat="0" applyProtection="0">
      <alignment horizontal="center" vertical="center" wrapText="1"/>
    </xf>
    <xf numFmtId="0" fontId="11" fillId="81" borderId="252" applyNumberFormat="0" applyProtection="0">
      <alignment horizontal="center" vertical="center"/>
    </xf>
    <xf numFmtId="0" fontId="11" fillId="81" borderId="252" applyNumberFormat="0" applyProtection="0">
      <alignment horizontal="center" vertical="center" wrapText="1"/>
    </xf>
    <xf numFmtId="0" fontId="183" fillId="81" borderId="252" applyNumberFormat="0" applyProtection="0">
      <alignment horizontal="center" vertical="center"/>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1" fillId="60" borderId="324" applyNumberFormat="0" applyProtection="0">
      <alignment horizontal="left" vertical="center" wrapText="1"/>
    </xf>
    <xf numFmtId="0" fontId="183" fillId="81" borderId="286" applyNumberFormat="0" applyProtection="0">
      <alignment horizontal="center" vertical="center"/>
    </xf>
    <xf numFmtId="0" fontId="12" fillId="25" borderId="324" applyNumberFormat="0" applyProtection="0">
      <alignment horizontal="left" vertical="center" wrapText="1"/>
    </xf>
    <xf numFmtId="257" fontId="11" fillId="82" borderId="324" applyNumberFormat="0" applyProtection="0">
      <alignment horizontal="center" vertical="center" wrapText="1"/>
    </xf>
    <xf numFmtId="0" fontId="11" fillId="60" borderId="324" applyNumberFormat="0" applyProtection="0">
      <alignment horizontal="left" vertical="center" wrapText="1"/>
    </xf>
    <xf numFmtId="0" fontId="11" fillId="81" borderId="324" applyNumberFormat="0" applyProtection="0">
      <alignment horizontal="center" vertical="center" wrapText="1"/>
    </xf>
    <xf numFmtId="0" fontId="11" fillId="81" borderId="324" applyNumberFormat="0" applyProtection="0">
      <alignment horizontal="center" vertical="center"/>
    </xf>
    <xf numFmtId="0" fontId="11" fillId="81" borderId="324" applyNumberFormat="0" applyProtection="0">
      <alignment horizontal="center" vertical="center" wrapText="1"/>
    </xf>
    <xf numFmtId="0" fontId="183" fillId="81" borderId="324" applyNumberFormat="0" applyProtection="0">
      <alignment horizontal="center" vertical="center"/>
    </xf>
    <xf numFmtId="0" fontId="11" fillId="60" borderId="364" applyNumberFormat="0" applyProtection="0">
      <alignment horizontal="left" vertical="center" wrapText="1"/>
    </xf>
    <xf numFmtId="0" fontId="12" fillId="25" borderId="364" applyNumberFormat="0" applyProtection="0">
      <alignment horizontal="left" vertical="center" wrapText="1"/>
    </xf>
    <xf numFmtId="257" fontId="11" fillId="82" borderId="364" applyNumberFormat="0" applyProtection="0">
      <alignment horizontal="center" vertical="center" wrapText="1"/>
    </xf>
    <xf numFmtId="0" fontId="11" fillId="60" borderId="364" applyNumberFormat="0" applyProtection="0">
      <alignment horizontal="left" vertical="center" wrapText="1"/>
    </xf>
    <xf numFmtId="0" fontId="11" fillId="81" borderId="364" applyNumberFormat="0" applyProtection="0">
      <alignment horizontal="center" vertical="center" wrapText="1"/>
    </xf>
    <xf numFmtId="0" fontId="11" fillId="81" borderId="364" applyNumberFormat="0" applyProtection="0">
      <alignment horizontal="center" vertical="center"/>
    </xf>
    <xf numFmtId="0" fontId="11" fillId="81" borderId="364" applyNumberFormat="0" applyProtection="0">
      <alignment horizontal="center" vertical="center" wrapText="1"/>
    </xf>
    <xf numFmtId="0" fontId="11" fillId="60" borderId="410" applyNumberFormat="0" applyProtection="0">
      <alignment horizontal="left" vertical="center" wrapText="1"/>
    </xf>
    <xf numFmtId="0" fontId="183" fillId="81" borderId="364" applyNumberFormat="0" applyProtection="0">
      <alignment horizontal="center" vertical="center"/>
    </xf>
    <xf numFmtId="0" fontId="12" fillId="25" borderId="410" applyNumberFormat="0" applyProtection="0">
      <alignment horizontal="left" vertical="center" wrapText="1"/>
    </xf>
    <xf numFmtId="257" fontId="11" fillId="82" borderId="410" applyNumberFormat="0" applyProtection="0">
      <alignment horizontal="center" vertical="center" wrapText="1"/>
    </xf>
    <xf numFmtId="0" fontId="11" fillId="60" borderId="410" applyNumberFormat="0" applyProtection="0">
      <alignment horizontal="left" vertical="center" wrapText="1"/>
    </xf>
    <xf numFmtId="0" fontId="11" fillId="81" borderId="410" applyNumberFormat="0" applyProtection="0">
      <alignment horizontal="center" vertical="center" wrapText="1"/>
    </xf>
    <xf numFmtId="0" fontId="11" fillId="81" borderId="410" applyNumberFormat="0" applyProtection="0">
      <alignment horizontal="center" vertical="center"/>
    </xf>
    <xf numFmtId="0" fontId="11" fillId="81" borderId="410" applyNumberFormat="0" applyProtection="0">
      <alignment horizontal="center" vertical="center" wrapText="1"/>
    </xf>
    <xf numFmtId="0" fontId="183" fillId="81" borderId="410" applyNumberFormat="0" applyProtection="0">
      <alignment horizontal="center" vertical="center"/>
    </xf>
    <xf numFmtId="0" fontId="11" fillId="60" borderId="436" applyNumberFormat="0" applyProtection="0">
      <alignment horizontal="left" vertical="center" wrapText="1"/>
    </xf>
    <xf numFmtId="0" fontId="12" fillId="25" borderId="436" applyNumberFormat="0" applyProtection="0">
      <alignment horizontal="left" vertical="center" wrapText="1"/>
    </xf>
    <xf numFmtId="257" fontId="11" fillId="82" borderId="436" applyNumberFormat="0" applyProtection="0">
      <alignment horizontal="center" vertical="center" wrapText="1"/>
    </xf>
    <xf numFmtId="0" fontId="11" fillId="60" borderId="436" applyNumberFormat="0" applyProtection="0">
      <alignment horizontal="left" vertical="center" wrapText="1"/>
    </xf>
    <xf numFmtId="0" fontId="11" fillId="81" borderId="436" applyNumberFormat="0" applyProtection="0">
      <alignment horizontal="center" vertical="center" wrapText="1"/>
    </xf>
    <xf numFmtId="0" fontId="11" fillId="81" borderId="436" applyNumberFormat="0" applyProtection="0">
      <alignment horizontal="center" vertical="center"/>
    </xf>
    <xf numFmtId="0" fontId="11" fillId="81" borderId="436" applyNumberFormat="0" applyProtection="0">
      <alignment horizontal="center" vertical="center" wrapText="1"/>
    </xf>
    <xf numFmtId="0" fontId="11" fillId="60" borderId="465" applyNumberFormat="0" applyProtection="0">
      <alignment horizontal="left" vertical="center" wrapText="1"/>
    </xf>
    <xf numFmtId="0" fontId="183" fillId="81" borderId="436" applyNumberFormat="0" applyProtection="0">
      <alignment horizontal="center" vertical="center"/>
    </xf>
    <xf numFmtId="0" fontId="12" fillId="25" borderId="465" applyNumberFormat="0" applyProtection="0">
      <alignment horizontal="left" vertical="center" wrapText="1"/>
    </xf>
    <xf numFmtId="257" fontId="11" fillId="82" borderId="465" applyNumberFormat="0" applyProtection="0">
      <alignment horizontal="center" vertical="center" wrapText="1"/>
    </xf>
    <xf numFmtId="0" fontId="11" fillId="60" borderId="465" applyNumberFormat="0" applyProtection="0">
      <alignment horizontal="left" vertical="center" wrapText="1"/>
    </xf>
    <xf numFmtId="0" fontId="11" fillId="81" borderId="465" applyNumberFormat="0" applyProtection="0">
      <alignment horizontal="center" vertical="center" wrapText="1"/>
    </xf>
    <xf numFmtId="0" fontId="11" fillId="81" borderId="465" applyNumberFormat="0" applyProtection="0">
      <alignment horizontal="center" vertical="center"/>
    </xf>
    <xf numFmtId="0" fontId="11" fillId="81" borderId="465" applyNumberFormat="0" applyProtection="0">
      <alignment horizontal="center" vertical="center" wrapText="1"/>
    </xf>
    <xf numFmtId="0" fontId="183" fillId="81" borderId="465" applyNumberFormat="0" applyProtection="0">
      <alignment horizontal="center" vertical="center"/>
    </xf>
    <xf numFmtId="0" fontId="11" fillId="60" borderId="533" applyNumberFormat="0" applyProtection="0">
      <alignment horizontal="left" vertical="center" wrapText="1"/>
    </xf>
    <xf numFmtId="0" fontId="12" fillId="25" borderId="533" applyNumberFormat="0" applyProtection="0">
      <alignment horizontal="left" vertical="center" wrapText="1"/>
    </xf>
    <xf numFmtId="257" fontId="11" fillId="82" borderId="533" applyNumberFormat="0" applyProtection="0">
      <alignment horizontal="center" vertical="center" wrapText="1"/>
    </xf>
    <xf numFmtId="0" fontId="11" fillId="60" borderId="533" applyNumberFormat="0" applyProtection="0">
      <alignment horizontal="left" vertical="center" wrapText="1"/>
    </xf>
    <xf numFmtId="0" fontId="11" fillId="81" borderId="533" applyNumberFormat="0" applyProtection="0">
      <alignment horizontal="center" vertical="center" wrapText="1"/>
    </xf>
    <xf numFmtId="0" fontId="11" fillId="81" borderId="533" applyNumberFormat="0" applyProtection="0">
      <alignment horizontal="center" vertical="center"/>
    </xf>
    <xf numFmtId="0" fontId="11" fillId="81" borderId="533" applyNumberFormat="0" applyProtection="0">
      <alignment horizontal="center" vertical="center" wrapText="1"/>
    </xf>
    <xf numFmtId="237" fontId="181" fillId="0" borderId="172"/>
    <xf numFmtId="0" fontId="11" fillId="60" borderId="565" applyNumberFormat="0" applyProtection="0">
      <alignment horizontal="left" vertical="center" wrapText="1"/>
    </xf>
    <xf numFmtId="0" fontId="183" fillId="81" borderId="533" applyNumberFormat="0" applyProtection="0">
      <alignment horizontal="center" vertical="center"/>
    </xf>
    <xf numFmtId="0" fontId="12" fillId="25" borderId="565" applyNumberFormat="0" applyProtection="0">
      <alignment horizontal="left" vertical="center" wrapText="1"/>
    </xf>
    <xf numFmtId="257" fontId="11" fillId="82" borderId="565" applyNumberFormat="0" applyProtection="0">
      <alignment horizontal="center" vertical="center" wrapText="1"/>
    </xf>
    <xf numFmtId="0" fontId="177" fillId="67" borderId="163">
      <alignment horizontal="center" vertical="center" wrapText="1"/>
      <protection hidden="1"/>
    </xf>
    <xf numFmtId="0" fontId="11" fillId="60" borderId="565" applyNumberFormat="0" applyProtection="0">
      <alignment horizontal="left" vertical="center" wrapText="1"/>
    </xf>
    <xf numFmtId="0" fontId="11" fillId="60" borderId="595" applyNumberFormat="0" applyProtection="0">
      <alignment horizontal="left" vertical="center" wrapText="1"/>
    </xf>
    <xf numFmtId="0" fontId="11" fillId="81" borderId="565" applyNumberFormat="0" applyProtection="0">
      <alignment horizontal="center" vertical="center" wrapText="1"/>
    </xf>
    <xf numFmtId="0" fontId="11" fillId="81" borderId="565" applyNumberFormat="0" applyProtection="0">
      <alignment horizontal="center" vertical="center"/>
    </xf>
    <xf numFmtId="0" fontId="11" fillId="81" borderId="565" applyNumberFormat="0" applyProtection="0">
      <alignment horizontal="center" vertical="center" wrapText="1"/>
    </xf>
    <xf numFmtId="0" fontId="183" fillId="81" borderId="565" applyNumberFormat="0" applyProtection="0">
      <alignment horizontal="center" vertical="center"/>
    </xf>
    <xf numFmtId="0" fontId="12" fillId="25" borderId="595" applyNumberFormat="0" applyProtection="0">
      <alignment horizontal="left" vertical="center" wrapText="1"/>
    </xf>
    <xf numFmtId="257" fontId="11" fillId="82" borderId="595" applyNumberFormat="0" applyProtection="0">
      <alignment horizontal="center" vertical="center" wrapText="1"/>
    </xf>
    <xf numFmtId="0" fontId="177" fillId="67" borderId="195">
      <alignment horizontal="center" vertical="center" wrapText="1"/>
      <protection hidden="1"/>
    </xf>
    <xf numFmtId="0" fontId="11" fillId="60" borderId="595" applyNumberFormat="0" applyProtection="0">
      <alignment horizontal="left" vertical="center" wrapText="1"/>
    </xf>
    <xf numFmtId="0" fontId="11" fillId="81" borderId="595" applyNumberFormat="0" applyProtection="0">
      <alignment horizontal="center" vertical="center" wrapText="1"/>
    </xf>
    <xf numFmtId="0" fontId="11" fillId="81" borderId="595" applyNumberFormat="0" applyProtection="0">
      <alignment horizontal="center" vertical="center"/>
    </xf>
    <xf numFmtId="0" fontId="11" fillId="81" borderId="595" applyNumberFormat="0" applyProtection="0">
      <alignment horizontal="center" vertical="center" wrapText="1"/>
    </xf>
    <xf numFmtId="0" fontId="183" fillId="81" borderId="595" applyNumberFormat="0" applyProtection="0">
      <alignment horizontal="center" vertical="center"/>
    </xf>
    <xf numFmtId="0" fontId="11" fillId="60" borderId="636" applyNumberFormat="0" applyProtection="0">
      <alignment horizontal="left" vertical="center" wrapText="1"/>
    </xf>
    <xf numFmtId="0" fontId="12" fillId="25" borderId="636" applyNumberFormat="0" applyProtection="0">
      <alignment horizontal="left" vertical="center" wrapText="1"/>
    </xf>
    <xf numFmtId="0" fontId="177" fillId="67" borderId="252">
      <alignment horizontal="center" vertical="center" wrapText="1"/>
      <protection hidden="1"/>
    </xf>
    <xf numFmtId="257" fontId="11" fillId="82" borderId="636" applyNumberFormat="0" applyProtection="0">
      <alignment horizontal="center" vertical="center" wrapText="1"/>
    </xf>
    <xf numFmtId="0" fontId="11" fillId="60" borderId="636" applyNumberFormat="0" applyProtection="0">
      <alignment horizontal="left" vertical="center" wrapText="1"/>
    </xf>
    <xf numFmtId="0" fontId="11" fillId="81" borderId="636" applyNumberFormat="0" applyProtection="0">
      <alignment horizontal="center" vertical="center" wrapText="1"/>
    </xf>
    <xf numFmtId="0" fontId="11" fillId="81" borderId="636" applyNumberFormat="0" applyProtection="0">
      <alignment horizontal="center" vertical="center"/>
    </xf>
    <xf numFmtId="0" fontId="11" fillId="81" borderId="636" applyNumberFormat="0" applyProtection="0">
      <alignment horizontal="center" vertical="center" wrapText="1"/>
    </xf>
    <xf numFmtId="0" fontId="183" fillId="81" borderId="636" applyNumberFormat="0" applyProtection="0">
      <alignment horizontal="center" vertical="center"/>
    </xf>
    <xf numFmtId="0" fontId="177" fillId="67" borderId="286">
      <alignment horizontal="center" vertical="center" wrapText="1"/>
      <protection hidden="1"/>
    </xf>
    <xf numFmtId="237" fontId="181" fillId="0" borderId="338"/>
    <xf numFmtId="0" fontId="11" fillId="60" borderId="692" applyNumberFormat="0" applyProtection="0">
      <alignment horizontal="left" vertical="center" wrapText="1"/>
    </xf>
    <xf numFmtId="0" fontId="12" fillId="25" borderId="692" applyNumberFormat="0" applyProtection="0">
      <alignment horizontal="left" vertical="center" wrapText="1"/>
    </xf>
    <xf numFmtId="257" fontId="11" fillId="82" borderId="692" applyNumberFormat="0" applyProtection="0">
      <alignment horizontal="center" vertical="center" wrapText="1"/>
    </xf>
    <xf numFmtId="0" fontId="177" fillId="67" borderId="324">
      <alignment horizontal="center" vertical="center" wrapText="1"/>
      <protection hidden="1"/>
    </xf>
    <xf numFmtId="0" fontId="11" fillId="60" borderId="692" applyNumberFormat="0" applyProtection="0">
      <alignment horizontal="left" vertical="center" wrapText="1"/>
    </xf>
    <xf numFmtId="0" fontId="11" fillId="81" borderId="692" applyNumberFormat="0" applyProtection="0">
      <alignment horizontal="center" vertical="center" wrapText="1"/>
    </xf>
    <xf numFmtId="0" fontId="11" fillId="81" borderId="692" applyNumberFormat="0" applyProtection="0">
      <alignment horizontal="center" vertical="center"/>
    </xf>
    <xf numFmtId="0" fontId="11" fillId="81" borderId="692" applyNumberFormat="0" applyProtection="0">
      <alignment horizontal="center" vertical="center" wrapText="1"/>
    </xf>
    <xf numFmtId="0" fontId="183" fillId="81" borderId="692" applyNumberFormat="0" applyProtection="0">
      <alignment horizontal="center" vertical="center"/>
    </xf>
    <xf numFmtId="0" fontId="177" fillId="67" borderId="364">
      <alignment horizontal="center" vertical="center" wrapText="1"/>
      <protection hidden="1"/>
    </xf>
    <xf numFmtId="0" fontId="177" fillId="67" borderId="410">
      <alignment horizontal="center" vertical="center" wrapText="1"/>
      <protection hidden="1"/>
    </xf>
    <xf numFmtId="0" fontId="177" fillId="67" borderId="436">
      <alignment horizontal="center" vertical="center" wrapText="1"/>
      <protection hidden="1"/>
    </xf>
    <xf numFmtId="237" fontId="181" fillId="0" borderId="476"/>
    <xf numFmtId="0" fontId="177" fillId="67" borderId="465">
      <alignment horizontal="center" vertical="center" wrapText="1"/>
      <protection hidden="1"/>
    </xf>
    <xf numFmtId="237" fontId="181" fillId="0" borderId="500"/>
    <xf numFmtId="0" fontId="177" fillId="67" borderId="533">
      <alignment horizontal="center" vertical="center" wrapText="1"/>
      <protection hidden="1"/>
    </xf>
    <xf numFmtId="0" fontId="177" fillId="67" borderId="565">
      <alignment horizontal="center" vertical="center" wrapText="1"/>
      <protection hidden="1"/>
    </xf>
    <xf numFmtId="0" fontId="177" fillId="67" borderId="595">
      <alignment horizontal="center" vertical="center" wrapText="1"/>
      <protection hidden="1"/>
    </xf>
    <xf numFmtId="264" fontId="172" fillId="65" borderId="163" applyFill="0" applyBorder="0" applyAlignment="0" applyProtection="0">
      <alignment horizontal="right"/>
      <protection locked="0"/>
    </xf>
    <xf numFmtId="0" fontId="177" fillId="67" borderId="636">
      <alignment horizontal="center" vertical="center" wrapText="1"/>
      <protection hidden="1"/>
    </xf>
    <xf numFmtId="264" fontId="172" fillId="65" borderId="195" applyFill="0" applyBorder="0" applyAlignment="0" applyProtection="0">
      <alignment horizontal="right"/>
      <protection locked="0"/>
    </xf>
    <xf numFmtId="260" fontId="164" fillId="0" borderId="168" applyBorder="0"/>
    <xf numFmtId="0" fontId="177" fillId="67" borderId="653">
      <alignment horizontal="center" vertical="center" wrapText="1"/>
      <protection hidden="1"/>
    </xf>
    <xf numFmtId="264" fontId="172" fillId="65" borderId="233" applyFill="0" applyBorder="0" applyAlignment="0" applyProtection="0">
      <alignment horizontal="right"/>
      <protection locked="0"/>
    </xf>
    <xf numFmtId="260" fontId="164" fillId="0" borderId="204" applyBorder="0"/>
    <xf numFmtId="0" fontId="177" fillId="67" borderId="681">
      <alignment horizontal="center" vertical="center" wrapText="1"/>
      <protection hidden="1"/>
    </xf>
    <xf numFmtId="264" fontId="172" fillId="65" borderId="266" applyFill="0" applyBorder="0" applyAlignment="0" applyProtection="0">
      <alignment horizontal="right"/>
      <protection locked="0"/>
    </xf>
    <xf numFmtId="237" fontId="181" fillId="0" borderId="715"/>
    <xf numFmtId="264" fontId="172" fillId="65" borderId="252" applyFill="0" applyBorder="0" applyAlignment="0" applyProtection="0">
      <alignment horizontal="right"/>
      <protection locked="0"/>
    </xf>
    <xf numFmtId="0" fontId="177" fillId="67" borderId="692">
      <alignment horizontal="center" vertical="center" wrapText="1"/>
      <protection hidden="1"/>
    </xf>
    <xf numFmtId="264" fontId="172" fillId="65" borderId="286" applyFill="0" applyBorder="0" applyAlignment="0" applyProtection="0">
      <alignment horizontal="right"/>
      <protection locked="0"/>
    </xf>
    <xf numFmtId="260" fontId="164" fillId="0" borderId="256" applyBorder="0"/>
    <xf numFmtId="0" fontId="177" fillId="67" borderId="705">
      <alignment horizontal="center" vertical="center" wrapText="1"/>
      <protection hidden="1"/>
    </xf>
    <xf numFmtId="264" fontId="172" fillId="65" borderId="303" applyFill="0" applyBorder="0" applyAlignment="0" applyProtection="0">
      <alignment horizontal="right"/>
      <protection locked="0"/>
    </xf>
    <xf numFmtId="229" fontId="81" fillId="65" borderId="280" applyFont="0" applyFill="0" applyBorder="0" applyAlignment="0" applyProtection="0"/>
    <xf numFmtId="264" fontId="172" fillId="65" borderId="324" applyFill="0" applyBorder="0" applyAlignment="0" applyProtection="0">
      <alignment horizontal="right"/>
      <protection locked="0"/>
    </xf>
    <xf numFmtId="260" fontId="164" fillId="0" borderId="291" applyBorder="0"/>
    <xf numFmtId="229" fontId="81" fillId="65" borderId="319" applyFont="0" applyFill="0" applyBorder="0" applyAlignment="0" applyProtection="0"/>
    <xf numFmtId="264" fontId="172" fillId="65" borderId="349" applyFill="0" applyBorder="0" applyAlignment="0" applyProtection="0">
      <alignment horizontal="right"/>
      <protection locked="0"/>
    </xf>
    <xf numFmtId="264" fontId="172" fillId="65" borderId="364" applyFill="0" applyBorder="0" applyAlignment="0" applyProtection="0">
      <alignment horizontal="right"/>
      <protection locked="0"/>
    </xf>
    <xf numFmtId="260" fontId="164" fillId="0" borderId="330" applyBorder="0"/>
    <xf numFmtId="264" fontId="172" fillId="65" borderId="410" applyFill="0" applyBorder="0" applyAlignment="0" applyProtection="0">
      <alignment horizontal="right"/>
      <protection locked="0"/>
    </xf>
    <xf numFmtId="260" fontId="164" fillId="0" borderId="370" applyBorder="0"/>
    <xf numFmtId="229" fontId="81" fillId="65" borderId="405" applyFont="0" applyFill="0" applyBorder="0" applyAlignment="0" applyProtection="0"/>
    <xf numFmtId="264" fontId="172" fillId="65" borderId="436" applyFill="0" applyBorder="0" applyAlignment="0" applyProtection="0">
      <alignment horizontal="right"/>
      <protection locked="0"/>
    </xf>
    <xf numFmtId="260" fontId="164" fillId="0" borderId="415" applyBorder="0"/>
    <xf numFmtId="264" fontId="172" fillId="65" borderId="465" applyFill="0" applyBorder="0" applyAlignment="0" applyProtection="0">
      <alignment horizontal="right"/>
      <protection locked="0"/>
    </xf>
    <xf numFmtId="260" fontId="164" fillId="0" borderId="438" applyBorder="0"/>
    <xf numFmtId="260" fontId="164" fillId="0" borderId="470" applyBorder="0"/>
    <xf numFmtId="264" fontId="172" fillId="65" borderId="514" applyFill="0" applyBorder="0" applyAlignment="0" applyProtection="0">
      <alignment horizontal="right"/>
      <protection locked="0"/>
    </xf>
    <xf numFmtId="264" fontId="172" fillId="65" borderId="533" applyFill="0" applyBorder="0" applyAlignment="0" applyProtection="0">
      <alignment horizontal="right"/>
      <protection locked="0"/>
    </xf>
    <xf numFmtId="208" fontId="90" fillId="63" borderId="143"/>
    <xf numFmtId="0" fontId="83" fillId="0" borderId="103" applyNumberFormat="0" applyFont="0" applyFill="0" applyAlignment="0" applyProtection="0"/>
    <xf numFmtId="264" fontId="172" fillId="65" borderId="565" applyFill="0" applyBorder="0" applyAlignment="0" applyProtection="0">
      <alignment horizontal="right"/>
      <protection locked="0"/>
    </xf>
    <xf numFmtId="260" fontId="164" fillId="0" borderId="538" applyBorder="0"/>
    <xf numFmtId="0" fontId="17" fillId="21" borderId="125" applyNumberFormat="0" applyAlignment="0" applyProtection="0"/>
    <xf numFmtId="264" fontId="172" fillId="65" borderId="595" applyFill="0" applyBorder="0" applyAlignment="0" applyProtection="0">
      <alignment horizontal="right"/>
      <protection locked="0"/>
    </xf>
    <xf numFmtId="260" fontId="164" fillId="0" borderId="570" applyBorder="0"/>
    <xf numFmtId="229" fontId="81" fillId="65" borderId="594" applyFont="0" applyFill="0" applyBorder="0" applyAlignment="0" applyProtection="0"/>
    <xf numFmtId="264" fontId="172" fillId="65" borderId="636" applyFill="0" applyBorder="0" applyAlignment="0" applyProtection="0">
      <alignment horizontal="right"/>
      <protection locked="0"/>
    </xf>
    <xf numFmtId="260" fontId="164" fillId="0" borderId="600" applyBorder="0"/>
    <xf numFmtId="229" fontId="81" fillId="65" borderId="631" applyFont="0" applyFill="0" applyBorder="0" applyAlignment="0" applyProtection="0"/>
    <xf numFmtId="260" fontId="164" fillId="0" borderId="643" applyBorder="0"/>
    <xf numFmtId="264" fontId="172" fillId="65" borderId="692" applyFill="0" applyBorder="0" applyAlignment="0" applyProtection="0">
      <alignment horizontal="right"/>
      <protection locked="0"/>
    </xf>
    <xf numFmtId="260" fontId="164" fillId="0" borderId="697" applyBorder="0"/>
    <xf numFmtId="229" fontId="81" fillId="65" borderId="720" applyFont="0" applyFill="0" applyBorder="0" applyAlignment="0" applyProtection="0"/>
    <xf numFmtId="264" fontId="172" fillId="65" borderId="391" applyFill="0" applyBorder="0" applyAlignment="0" applyProtection="0">
      <alignment horizontal="right"/>
      <protection locked="0"/>
    </xf>
    <xf numFmtId="264" fontId="172" fillId="65" borderId="449" applyFill="0" applyBorder="0" applyAlignment="0" applyProtection="0">
      <alignment horizontal="right"/>
      <protection locked="0"/>
    </xf>
    <xf numFmtId="264" fontId="172" fillId="65" borderId="705" applyFill="0" applyBorder="0" applyAlignment="0" applyProtection="0">
      <alignment horizontal="right"/>
      <protection locked="0"/>
    </xf>
    <xf numFmtId="264" fontId="172" fillId="65" borderId="425" applyFill="0" applyBorder="0" applyAlignment="0" applyProtection="0">
      <alignment horizontal="right"/>
      <protection locked="0"/>
    </xf>
    <xf numFmtId="264" fontId="172" fillId="65" borderId="615" applyFill="0" applyBorder="0" applyAlignment="0" applyProtection="0">
      <alignment horizontal="right"/>
      <protection locked="0"/>
    </xf>
    <xf numFmtId="264" fontId="172" fillId="65" borderId="681" applyFill="0" applyBorder="0" applyAlignment="0" applyProtection="0">
      <alignment horizontal="right"/>
      <protection locked="0"/>
    </xf>
    <xf numFmtId="264" fontId="172" fillId="65" borderId="550" applyFill="0" applyBorder="0" applyAlignment="0" applyProtection="0">
      <alignment horizontal="right"/>
      <protection locked="0"/>
    </xf>
    <xf numFmtId="0" fontId="12" fillId="24" borderId="127" applyNumberFormat="0" applyFont="0" applyAlignment="0" applyProtection="0"/>
    <xf numFmtId="166" fontId="113" fillId="0" borderId="144">
      <protection locked="0"/>
    </xf>
    <xf numFmtId="283" fontId="241" fillId="0" borderId="731">
      <alignment horizontal="right"/>
    </xf>
    <xf numFmtId="171" fontId="85" fillId="0" borderId="737"/>
    <xf numFmtId="6" fontId="193" fillId="0" borderId="698" applyFill="0" applyAlignment="0" applyProtection="0"/>
    <xf numFmtId="0" fontId="42" fillId="0" borderId="64" applyNumberFormat="0" applyFill="0" applyAlignment="0" applyProtection="0"/>
    <xf numFmtId="260" fontId="164" fillId="0" borderId="271" applyBorder="0"/>
    <xf numFmtId="229" fontId="81" fillId="65" borderId="343" applyFont="0" applyFill="0" applyBorder="0" applyAlignment="0" applyProtection="0"/>
    <xf numFmtId="49" fontId="241" fillId="0" borderId="731">
      <alignment vertical="center"/>
    </xf>
    <xf numFmtId="241" fontId="194" fillId="86" borderId="736" applyNumberFormat="0" applyBorder="0" applyAlignment="0" applyProtection="0">
      <alignment vertical="center"/>
    </xf>
    <xf numFmtId="264" fontId="172" fillId="65" borderId="653" applyFill="0" applyBorder="0" applyAlignment="0" applyProtection="0">
      <alignment horizontal="right"/>
      <protection locked="0"/>
    </xf>
    <xf numFmtId="0" fontId="189" fillId="83" borderId="731" applyBorder="0" applyProtection="0">
      <alignment horizontal="centerContinuous" vertical="center"/>
    </xf>
    <xf numFmtId="171" fontId="12" fillId="0" borderId="731" applyBorder="0" applyProtection="0">
      <alignment horizontal="right" vertical="center"/>
    </xf>
    <xf numFmtId="260" fontId="164" fillId="0" borderId="308" applyBorder="0"/>
    <xf numFmtId="171" fontId="85" fillId="0" borderId="160"/>
    <xf numFmtId="44" fontId="12" fillId="0" borderId="0" applyFont="0" applyFill="0" applyBorder="0" applyAlignment="0" applyProtection="0"/>
    <xf numFmtId="43" fontId="79" fillId="0" borderId="0" applyFont="0" applyFill="0" applyBorder="0" applyAlignment="0" applyProtection="0"/>
    <xf numFmtId="0" fontId="11" fillId="60" borderId="722" applyNumberFormat="0" applyProtection="0">
      <alignment horizontal="left" vertical="center" wrapText="1"/>
    </xf>
    <xf numFmtId="0" fontId="12" fillId="25" borderId="722" applyNumberFormat="0" applyProtection="0">
      <alignment horizontal="left" vertical="center" wrapText="1"/>
    </xf>
    <xf numFmtId="257" fontId="11" fillId="82" borderId="722" applyNumberFormat="0" applyProtection="0">
      <alignment horizontal="center" vertical="center" wrapText="1"/>
    </xf>
    <xf numFmtId="0" fontId="11" fillId="60" borderId="722" applyNumberFormat="0" applyProtection="0">
      <alignment horizontal="left" vertical="center" wrapText="1"/>
    </xf>
    <xf numFmtId="0" fontId="80" fillId="0" borderId="0">
      <alignment vertical="top"/>
    </xf>
    <xf numFmtId="0" fontId="11" fillId="81" borderId="722" applyNumberFormat="0" applyProtection="0">
      <alignment horizontal="center" vertical="center" wrapText="1"/>
    </xf>
    <xf numFmtId="260" fontId="164" fillId="0" borderId="394" applyBorder="0"/>
    <xf numFmtId="0" fontId="11" fillId="81" borderId="722" applyNumberFormat="0" applyProtection="0">
      <alignment horizontal="center" vertical="center"/>
    </xf>
    <xf numFmtId="0" fontId="11" fillId="81" borderId="722" applyNumberFormat="0" applyProtection="0">
      <alignment horizontal="center" vertical="center" wrapText="1"/>
    </xf>
    <xf numFmtId="229" fontId="81" fillId="65" borderId="505" applyFont="0" applyFill="0" applyBorder="0" applyAlignment="0" applyProtection="0"/>
    <xf numFmtId="260" fontId="164" fillId="0" borderId="455" applyBorder="0"/>
    <xf numFmtId="0" fontId="183" fillId="81" borderId="722" applyNumberFormat="0" applyProtection="0">
      <alignment horizontal="center" vertical="center"/>
    </xf>
    <xf numFmtId="260" fontId="164" fillId="0" borderId="430" applyBorder="0"/>
    <xf numFmtId="44" fontId="12" fillId="0" borderId="0" applyFont="0" applyFill="0" applyBorder="0" applyAlignment="0" applyProtection="0"/>
    <xf numFmtId="41" fontId="12" fillId="0" borderId="0" applyFont="0" applyFill="0" applyBorder="0" applyAlignment="0" applyProtection="0"/>
    <xf numFmtId="260" fontId="164" fillId="0" borderId="519" applyBorder="0"/>
    <xf numFmtId="260" fontId="164" fillId="0" borderId="552" applyBorder="0"/>
    <xf numFmtId="41" fontId="179" fillId="0" borderId="0"/>
    <xf numFmtId="42" fontId="178" fillId="0" borderId="0" applyFill="0" applyBorder="0" applyAlignment="0" applyProtection="0"/>
    <xf numFmtId="0" fontId="177" fillId="67" borderId="722">
      <alignment horizontal="center" vertical="center" wrapText="1"/>
      <protection hidden="1"/>
    </xf>
    <xf numFmtId="0" fontId="147" fillId="0" borderId="730">
      <alignment horizontal="center"/>
    </xf>
    <xf numFmtId="0" fontId="97" fillId="0" borderId="637" applyNumberFormat="0" applyFill="0" applyAlignment="0" applyProtection="0"/>
    <xf numFmtId="0" fontId="83" fillId="0" borderId="637" applyNumberFormat="0" applyFont="0" applyFill="0" applyAlignment="0" applyProtection="0"/>
    <xf numFmtId="231" fontId="85" fillId="0" borderId="637" applyFont="0" applyFill="0" applyBorder="0" applyAlignment="0" applyProtection="0"/>
    <xf numFmtId="260" fontId="164" fillId="0" borderId="686" applyBorder="0"/>
    <xf numFmtId="260" fontId="164" fillId="0" borderId="710" applyBorder="0"/>
    <xf numFmtId="9" fontId="12" fillId="0" borderId="0" applyFont="0" applyFill="0" applyBorder="0" applyAlignment="0" applyProtection="0"/>
    <xf numFmtId="264" fontId="172" fillId="65" borderId="722" applyFill="0" applyBorder="0" applyAlignment="0" applyProtection="0">
      <alignment horizontal="right"/>
      <protection locked="0"/>
    </xf>
    <xf numFmtId="0" fontId="25" fillId="8" borderId="125" applyNumberFormat="0" applyAlignment="0" applyProtection="0"/>
    <xf numFmtId="0" fontId="166" fillId="33" borderId="60" applyNumberFormat="0" applyAlignment="0" applyProtection="0"/>
    <xf numFmtId="1" fontId="121" fillId="69" borderId="118" applyNumberFormat="0" applyBorder="0" applyAlignment="0">
      <alignment horizontal="centerContinuous" vertical="center"/>
      <protection locked="0"/>
    </xf>
    <xf numFmtId="37" fontId="241" fillId="0" borderId="0" applyFill="0" applyBorder="0" applyProtection="0">
      <alignment horizontal="right"/>
    </xf>
    <xf numFmtId="261" fontId="245" fillId="0" borderId="0" applyBorder="0" applyProtection="0">
      <alignment horizontal="right"/>
    </xf>
    <xf numFmtId="260" fontId="164" fillId="0" borderId="727" applyBorder="0"/>
    <xf numFmtId="0" fontId="147" fillId="73" borderId="192">
      <alignment horizontal="left" vertical="center" wrapText="1"/>
    </xf>
    <xf numFmtId="166" fontId="113" fillId="0" borderId="191">
      <protection locked="0"/>
    </xf>
    <xf numFmtId="208" fontId="90" fillId="63" borderId="190"/>
    <xf numFmtId="237" fontId="12" fillId="71" borderId="110" applyNumberFormat="0" applyFont="0" applyBorder="0" applyAlignment="0" applyProtection="0"/>
    <xf numFmtId="0" fontId="47" fillId="0" borderId="138">
      <alignment horizontal="left" vertical="center"/>
    </xf>
    <xf numFmtId="0" fontId="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14" fillId="24" borderId="724" applyNumberFormat="0" applyFont="0" applyAlignment="0" applyProtection="0"/>
    <xf numFmtId="0" fontId="161" fillId="35" borderId="63" applyNumberFormat="0" applyFont="0" applyAlignment="0" applyProtection="0"/>
    <xf numFmtId="0" fontId="14" fillId="24" borderId="724" applyNumberFormat="0" applyFont="0" applyAlignment="0" applyProtection="0"/>
    <xf numFmtId="0" fontId="147" fillId="73" borderId="218">
      <alignment horizontal="left" vertical="center" wrapText="1"/>
    </xf>
    <xf numFmtId="166" fontId="113" fillId="0" borderId="215">
      <protection locked="0"/>
    </xf>
    <xf numFmtId="208" fontId="90" fillId="63" borderId="214"/>
    <xf numFmtId="0" fontId="147" fillId="73" borderId="250">
      <alignment horizontal="left" vertical="center" wrapText="1"/>
    </xf>
    <xf numFmtId="166" fontId="113" fillId="0" borderId="249">
      <protection locked="0"/>
    </xf>
    <xf numFmtId="208" fontId="90" fillId="63" borderId="248"/>
    <xf numFmtId="10" fontId="108" fillId="65" borderId="110" applyNumberFormat="0" applyBorder="0" applyAlignment="0" applyProtection="0"/>
    <xf numFmtId="0" fontId="147" fillId="73" borderId="145">
      <alignment horizontal="left" vertical="center" wrapText="1"/>
    </xf>
    <xf numFmtId="0" fontId="147" fillId="73" borderId="283">
      <alignment horizontal="left" vertical="center" wrapText="1"/>
    </xf>
    <xf numFmtId="166" fontId="113" fillId="0" borderId="282">
      <protection locked="0"/>
    </xf>
    <xf numFmtId="208" fontId="90" fillId="63" borderId="281"/>
    <xf numFmtId="0" fontId="147" fillId="73" borderId="322">
      <alignment horizontal="left" vertical="center" wrapText="1"/>
    </xf>
    <xf numFmtId="166" fontId="113" fillId="0" borderId="321">
      <protection locked="0"/>
    </xf>
    <xf numFmtId="208" fontId="90" fillId="63" borderId="320"/>
    <xf numFmtId="0" fontId="12" fillId="0" borderId="110"/>
    <xf numFmtId="0" fontId="147" fillId="73" borderId="360">
      <alignment horizontal="left" vertical="center" wrapText="1"/>
    </xf>
    <xf numFmtId="166" fontId="113" fillId="0" borderId="359">
      <protection locked="0"/>
    </xf>
    <xf numFmtId="208" fontId="90" fillId="63" borderId="358"/>
    <xf numFmtId="0" fontId="147" fillId="73" borderId="408">
      <alignment horizontal="left" vertical="center" wrapText="1"/>
    </xf>
    <xf numFmtId="166" fontId="113" fillId="0" borderId="407">
      <protection locked="0"/>
    </xf>
    <xf numFmtId="208" fontId="90" fillId="63" borderId="406"/>
    <xf numFmtId="0" fontId="147" fillId="73" borderId="433">
      <alignment horizontal="left" vertical="center" wrapText="1"/>
    </xf>
    <xf numFmtId="166" fontId="113" fillId="0" borderId="432">
      <protection locked="0"/>
    </xf>
    <xf numFmtId="208" fontId="90" fillId="63" borderId="431"/>
    <xf numFmtId="0" fontId="147" fillId="73" borderId="461">
      <alignment horizontal="left" vertical="center" wrapText="1"/>
    </xf>
    <xf numFmtId="166" fontId="113" fillId="0" borderId="460">
      <protection locked="0"/>
    </xf>
    <xf numFmtId="208" fontId="90" fillId="63" borderId="459"/>
    <xf numFmtId="0" fontId="147" fillId="73" borderId="492">
      <alignment horizontal="left" vertical="center" wrapText="1"/>
    </xf>
    <xf numFmtId="166" fontId="113" fillId="0" borderId="489">
      <protection locked="0"/>
    </xf>
    <xf numFmtId="208" fontId="90" fillId="63" borderId="488"/>
    <xf numFmtId="0" fontId="147" fillId="73" borderId="530">
      <alignment horizontal="left" vertical="center" wrapText="1"/>
    </xf>
    <xf numFmtId="166" fontId="113" fillId="0" borderId="529">
      <protection locked="0"/>
    </xf>
    <xf numFmtId="208" fontId="90" fillId="63" borderId="528"/>
    <xf numFmtId="0" fontId="147" fillId="73" borderId="563">
      <alignment horizontal="left" vertical="center" wrapText="1"/>
    </xf>
    <xf numFmtId="166" fontId="113" fillId="0" borderId="562">
      <protection locked="0"/>
    </xf>
    <xf numFmtId="208" fontId="90" fillId="63" borderId="561"/>
    <xf numFmtId="0" fontId="147" fillId="73" borderId="590">
      <alignment horizontal="left" vertical="center" wrapText="1"/>
    </xf>
    <xf numFmtId="166" fontId="113" fillId="0" borderId="587">
      <protection locked="0"/>
    </xf>
    <xf numFmtId="208" fontId="90" fillId="63" borderId="585"/>
    <xf numFmtId="257" fontId="6" fillId="0" borderId="0"/>
    <xf numFmtId="0" fontId="147" fillId="73" borderId="634">
      <alignment horizontal="left" vertical="center" wrapText="1"/>
    </xf>
    <xf numFmtId="166" fontId="113" fillId="0" borderId="633">
      <protection locked="0"/>
    </xf>
    <xf numFmtId="208" fontId="90" fillId="63" borderId="632"/>
    <xf numFmtId="0" fontId="147" fillId="73" borderId="664">
      <alignment horizontal="left" vertical="center" wrapText="1"/>
    </xf>
    <xf numFmtId="166" fontId="113" fillId="0" borderId="663">
      <protection locked="0"/>
    </xf>
    <xf numFmtId="208" fontId="90" fillId="63" borderId="662"/>
    <xf numFmtId="0" fontId="147" fillId="73" borderId="689">
      <alignment horizontal="left" vertical="center" wrapText="1"/>
    </xf>
    <xf numFmtId="166" fontId="113" fillId="0" borderId="688">
      <protection locked="0"/>
    </xf>
    <xf numFmtId="208" fontId="90" fillId="63" borderId="687"/>
    <xf numFmtId="0" fontId="147" fillId="73" borderId="716">
      <alignment horizontal="left" vertical="center" wrapText="1"/>
    </xf>
    <xf numFmtId="166" fontId="113" fillId="0" borderId="713">
      <protection locked="0"/>
    </xf>
    <xf numFmtId="208" fontId="90" fillId="63" borderId="711"/>
    <xf numFmtId="0" fontId="12" fillId="0" borderId="0"/>
    <xf numFmtId="0" fontId="12" fillId="0" borderId="163"/>
    <xf numFmtId="257" fontId="6" fillId="0" borderId="0"/>
    <xf numFmtId="0" fontId="12" fillId="0" borderId="195"/>
    <xf numFmtId="0" fontId="147" fillId="73" borderId="174">
      <alignment horizontal="left" vertical="center" wrapText="1"/>
    </xf>
    <xf numFmtId="241" fontId="12" fillId="65" borderId="173" applyNumberFormat="0" applyFont="0" applyBorder="0" applyAlignment="0">
      <alignment horizontal="right" vertical="center"/>
      <protection locked="0"/>
    </xf>
    <xf numFmtId="0" fontId="12" fillId="0" borderId="252"/>
    <xf numFmtId="10" fontId="108" fillId="65" borderId="163" applyNumberFormat="0" applyBorder="0" applyAlignment="0" applyProtection="0"/>
    <xf numFmtId="0" fontId="147" fillId="73" borderId="209">
      <alignment horizontal="left" vertical="center" wrapText="1"/>
    </xf>
    <xf numFmtId="238" fontId="87" fillId="0" borderId="172">
      <alignment horizontal="center"/>
    </xf>
    <xf numFmtId="10" fontId="108" fillId="65" borderId="195" applyNumberFormat="0" applyBorder="0" applyAlignment="0" applyProtection="0"/>
    <xf numFmtId="0" fontId="12" fillId="0" borderId="286"/>
    <xf numFmtId="0" fontId="47" fillId="0" borderId="168">
      <alignment horizontal="left" vertical="center"/>
    </xf>
    <xf numFmtId="0" fontId="47" fillId="0" borderId="147" applyNumberFormat="0" applyAlignment="0" applyProtection="0">
      <alignment horizontal="left" vertical="center"/>
    </xf>
    <xf numFmtId="237" fontId="12" fillId="71" borderId="163" applyNumberFormat="0" applyFont="0" applyBorder="0" applyAlignment="0" applyProtection="0"/>
    <xf numFmtId="208" fontId="90" fillId="63" borderId="156"/>
    <xf numFmtId="166" fontId="113" fillId="0" borderId="157">
      <protection locked="0"/>
    </xf>
    <xf numFmtId="0" fontId="147" fillId="73" borderId="159">
      <alignment horizontal="left" vertical="center" wrapText="1"/>
    </xf>
    <xf numFmtId="0" fontId="147" fillId="73" borderId="229">
      <alignment horizontal="left" vertical="center" wrapText="1"/>
    </xf>
    <xf numFmtId="0" fontId="12" fillId="0" borderId="324"/>
    <xf numFmtId="1" fontId="121" fillId="69" borderId="161" applyNumberFormat="0" applyBorder="0" applyAlignment="0">
      <alignment horizontal="centerContinuous" vertical="center"/>
      <protection locked="0"/>
    </xf>
    <xf numFmtId="0" fontId="147" fillId="73" borderId="262">
      <alignment horizontal="left" vertical="center" wrapText="1"/>
    </xf>
    <xf numFmtId="0" fontId="25" fillId="8" borderId="164" applyNumberFormat="0" applyAlignment="0" applyProtection="0"/>
    <xf numFmtId="0" fontId="47" fillId="0" borderId="204">
      <alignment horizontal="left" vertical="center"/>
    </xf>
    <xf numFmtId="10" fontId="108" fillId="65" borderId="252" applyNumberFormat="0" applyBorder="0" applyAlignment="0" applyProtection="0"/>
    <xf numFmtId="237" fontId="12" fillId="71" borderId="195" applyNumberFormat="0" applyFont="0" applyBorder="0" applyAlignment="0" applyProtection="0"/>
    <xf numFmtId="0" fontId="12" fillId="0" borderId="364"/>
    <xf numFmtId="227" fontId="78" fillId="0" borderId="171" applyNumberFormat="0" applyFill="0">
      <alignment horizontal="right"/>
    </xf>
    <xf numFmtId="227" fontId="78" fillId="0" borderId="171" applyNumberFormat="0" applyFill="0">
      <alignment horizontal="right"/>
    </xf>
    <xf numFmtId="1" fontId="121" fillId="69" borderId="205" applyNumberFormat="0" applyBorder="0" applyAlignment="0">
      <alignment horizontal="centerContinuous" vertical="center"/>
      <protection locked="0"/>
    </xf>
    <xf numFmtId="224" fontId="108" fillId="0" borderId="158" applyFont="0" applyFill="0" applyBorder="0" applyAlignment="0" applyProtection="0"/>
    <xf numFmtId="0" fontId="147" fillId="73" borderId="295">
      <alignment horizontal="left" vertical="center" wrapText="1"/>
    </xf>
    <xf numFmtId="0" fontId="25" fillId="8" borderId="200" applyNumberFormat="0" applyAlignment="0" applyProtection="0"/>
    <xf numFmtId="10" fontId="108" fillId="65" borderId="286" applyNumberFormat="0" applyBorder="0" applyAlignment="0" applyProtection="0"/>
    <xf numFmtId="0" fontId="12" fillId="0" borderId="410"/>
    <xf numFmtId="0" fontId="47" fillId="0" borderId="256">
      <alignment horizontal="left" vertical="center"/>
    </xf>
    <xf numFmtId="224" fontId="108" fillId="0" borderId="158" applyFont="0" applyFill="0" applyBorder="0" applyAlignment="0" applyProtection="0"/>
    <xf numFmtId="237" fontId="12" fillId="71" borderId="252" applyNumberFormat="0" applyFont="0" applyBorder="0" applyAlignment="0" applyProtection="0"/>
    <xf numFmtId="0" fontId="147" fillId="73" borderId="339">
      <alignment horizontal="left" vertical="center" wrapText="1"/>
    </xf>
    <xf numFmtId="0" fontId="25" fillId="8" borderId="223" applyNumberFormat="0" applyAlignment="0" applyProtection="0"/>
    <xf numFmtId="10" fontId="108" fillId="65" borderId="324" applyNumberFormat="0" applyBorder="0" applyAlignment="0" applyProtection="0"/>
    <xf numFmtId="1" fontId="121" fillId="69" borderId="257" applyNumberFormat="0" applyBorder="0" applyAlignment="0">
      <alignment horizontal="centerContinuous" vertical="center"/>
      <protection locked="0"/>
    </xf>
    <xf numFmtId="0" fontId="25" fillId="8" borderId="253" applyNumberFormat="0" applyAlignment="0" applyProtection="0"/>
    <xf numFmtId="224" fontId="108" fillId="0" borderId="158" applyFont="0" applyFill="0" applyBorder="0" applyAlignment="0" applyProtection="0"/>
    <xf numFmtId="0" fontId="47" fillId="0" borderId="291">
      <alignment horizontal="left" vertical="center"/>
    </xf>
    <xf numFmtId="0" fontId="12" fillId="0" borderId="436"/>
    <xf numFmtId="0" fontId="147" fillId="73" borderId="377">
      <alignment horizontal="left" vertical="center" wrapText="1"/>
    </xf>
    <xf numFmtId="237" fontId="12" fillId="71" borderId="286" applyNumberFormat="0" applyFont="0" applyBorder="0" applyAlignment="0" applyProtection="0"/>
    <xf numFmtId="241" fontId="12" fillId="65" borderId="376" applyNumberFormat="0" applyFont="0" applyBorder="0" applyAlignment="0">
      <alignment horizontal="right" vertical="center"/>
      <protection locked="0"/>
    </xf>
    <xf numFmtId="238" fontId="87" fillId="0" borderId="338">
      <alignment horizontal="center"/>
    </xf>
    <xf numFmtId="10" fontId="108" fillId="65" borderId="364" applyNumberFormat="0" applyBorder="0" applyAlignment="0" applyProtection="0"/>
    <xf numFmtId="224" fontId="108" fillId="0" borderId="158" applyFont="0" applyFill="0" applyBorder="0" applyAlignment="0" applyProtection="0"/>
    <xf numFmtId="1" fontId="121" fillId="69" borderId="287" applyNumberFormat="0" applyBorder="0" applyAlignment="0">
      <alignment horizontal="centerContinuous" vertical="center"/>
      <protection locked="0"/>
    </xf>
    <xf numFmtId="14" fontId="85" fillId="0" borderId="416" applyFont="0" applyFill="0" applyBorder="0" applyAlignment="0" applyProtection="0"/>
    <xf numFmtId="0" fontId="12" fillId="0" borderId="465"/>
    <xf numFmtId="0" fontId="25" fillId="8" borderId="288" applyNumberFormat="0" applyAlignment="0" applyProtection="0"/>
    <xf numFmtId="0" fontId="47" fillId="0" borderId="330">
      <alignment horizontal="left" vertical="center"/>
    </xf>
    <xf numFmtId="237" fontId="12" fillId="71" borderId="324" applyNumberFormat="0" applyFont="0" applyBorder="0" applyAlignment="0" applyProtection="0"/>
    <xf numFmtId="2" fontId="149" fillId="0" borderId="416"/>
    <xf numFmtId="0" fontId="147" fillId="73" borderId="421">
      <alignment horizontal="left" vertical="center" wrapText="1"/>
    </xf>
    <xf numFmtId="1" fontId="121" fillId="69" borderId="331" applyNumberFormat="0" applyBorder="0" applyAlignment="0">
      <alignment horizontal="centerContinuous" vertical="center"/>
      <protection locked="0"/>
    </xf>
    <xf numFmtId="10" fontId="108" fillId="65" borderId="410" applyNumberFormat="0" applyBorder="0" applyAlignment="0" applyProtection="0"/>
    <xf numFmtId="224" fontId="108" fillId="0" borderId="158" applyFont="0" applyFill="0" applyBorder="0" applyAlignment="0" applyProtection="0"/>
    <xf numFmtId="0" fontId="25" fillId="8" borderId="329" applyNumberFormat="0" applyAlignment="0" applyProtection="0"/>
    <xf numFmtId="0" fontId="47" fillId="0" borderId="370">
      <alignment horizontal="left" vertical="center"/>
    </xf>
    <xf numFmtId="237" fontId="12" fillId="71" borderId="364" applyNumberFormat="0" applyFont="0" applyBorder="0" applyAlignment="0" applyProtection="0"/>
    <xf numFmtId="0" fontId="147" fillId="73" borderId="442">
      <alignment horizontal="left" vertical="center" wrapText="1"/>
    </xf>
    <xf numFmtId="227" fontId="78" fillId="0" borderId="337" applyNumberFormat="0" applyFill="0">
      <alignment horizontal="right"/>
    </xf>
    <xf numFmtId="227" fontId="78" fillId="0" borderId="337" applyNumberFormat="0" applyFill="0">
      <alignment horizontal="right"/>
    </xf>
    <xf numFmtId="0" fontId="12" fillId="0" borderId="533"/>
    <xf numFmtId="224" fontId="108" fillId="0" borderId="158" applyFont="0" applyFill="0" applyBorder="0" applyAlignment="0" applyProtection="0"/>
    <xf numFmtId="1" fontId="121" fillId="69" borderId="365" applyNumberFormat="0" applyBorder="0" applyAlignment="0">
      <alignment horizontal="centerContinuous" vertical="center"/>
      <protection locked="0"/>
    </xf>
    <xf numFmtId="10" fontId="108" fillId="65" borderId="436" applyNumberFormat="0" applyBorder="0" applyAlignment="0" applyProtection="0"/>
    <xf numFmtId="0" fontId="25" fillId="8" borderId="371" applyNumberFormat="0" applyAlignment="0" applyProtection="0"/>
    <xf numFmtId="0" fontId="47" fillId="0" borderId="415">
      <alignment horizontal="left" vertical="center"/>
    </xf>
    <xf numFmtId="0" fontId="147" fillId="73" borderId="477">
      <alignment horizontal="left" vertical="center" wrapText="1"/>
    </xf>
    <xf numFmtId="237" fontId="12" fillId="71" borderId="410" applyNumberFormat="0" applyFont="0" applyBorder="0" applyAlignment="0" applyProtection="0"/>
    <xf numFmtId="0" fontId="12" fillId="0" borderId="565"/>
    <xf numFmtId="10" fontId="108" fillId="65" borderId="465" applyNumberFormat="0" applyBorder="0" applyAlignment="0" applyProtection="0"/>
    <xf numFmtId="224" fontId="108" fillId="0" borderId="375" applyFont="0" applyFill="0" applyBorder="0" applyAlignment="0" applyProtection="0"/>
    <xf numFmtId="1" fontId="121" fillId="69" borderId="411" applyNumberFormat="0" applyBorder="0" applyAlignment="0">
      <alignment horizontal="centerContinuous" vertical="center"/>
      <protection locked="0"/>
    </xf>
    <xf numFmtId="0" fontId="25" fillId="8" borderId="412" applyNumberFormat="0" applyAlignment="0" applyProtection="0"/>
    <xf numFmtId="0" fontId="12" fillId="0" borderId="595"/>
    <xf numFmtId="0" fontId="147" fillId="73" borderId="501">
      <alignment horizontal="left" vertical="center" wrapText="1"/>
    </xf>
    <xf numFmtId="0" fontId="47" fillId="0" borderId="438">
      <alignment horizontal="left" vertical="center"/>
    </xf>
    <xf numFmtId="237" fontId="12" fillId="71" borderId="436" applyNumberFormat="0" applyFont="0" applyBorder="0" applyAlignment="0" applyProtection="0"/>
    <xf numFmtId="238" fontId="87" fillId="0" borderId="476">
      <alignment horizontal="center"/>
    </xf>
    <xf numFmtId="231" fontId="85" fillId="0" borderId="416" applyFont="0" applyFill="0" applyBorder="0" applyAlignment="0" applyProtection="0"/>
    <xf numFmtId="224" fontId="108" fillId="0" borderId="375" applyFont="0" applyFill="0" applyBorder="0" applyAlignment="0" applyProtection="0"/>
    <xf numFmtId="0" fontId="147" fillId="73" borderId="542">
      <alignment horizontal="left" vertical="center" wrapText="1"/>
    </xf>
    <xf numFmtId="1" fontId="121" fillId="69" borderId="437" applyNumberFormat="0" applyBorder="0" applyAlignment="0">
      <alignment horizontal="centerContinuous" vertical="center"/>
      <protection locked="0"/>
    </xf>
    <xf numFmtId="0" fontId="12" fillId="0" borderId="636"/>
    <xf numFmtId="0" fontId="47" fillId="0" borderId="470">
      <alignment horizontal="left" vertical="center"/>
    </xf>
    <xf numFmtId="237" fontId="12" fillId="71" borderId="465" applyNumberFormat="0" applyFont="0" applyBorder="0" applyAlignment="0" applyProtection="0"/>
    <xf numFmtId="10" fontId="108" fillId="65" borderId="533" applyNumberFormat="0" applyBorder="0" applyAlignment="0" applyProtection="0"/>
    <xf numFmtId="238" fontId="87" fillId="0" borderId="500">
      <alignment horizontal="center"/>
    </xf>
    <xf numFmtId="1" fontId="121" fillId="69" borderId="466" applyNumberFormat="0" applyBorder="0" applyAlignment="0">
      <alignment horizontal="centerContinuous" vertical="center"/>
      <protection locked="0"/>
    </xf>
    <xf numFmtId="0" fontId="147" fillId="73" borderId="575">
      <alignment horizontal="left" vertical="center" wrapText="1"/>
    </xf>
    <xf numFmtId="0" fontId="25" fillId="8" borderId="467" applyNumberFormat="0" applyAlignment="0" applyProtection="0"/>
    <xf numFmtId="257" fontId="6" fillId="0" borderId="0"/>
    <xf numFmtId="224" fontId="108" fillId="0" borderId="375" applyFont="0" applyFill="0" applyBorder="0" applyAlignment="0" applyProtection="0"/>
    <xf numFmtId="14" fontId="85" fillId="0" borderId="596" applyFont="0" applyFill="0" applyBorder="0" applyAlignment="0" applyProtection="0"/>
    <xf numFmtId="10" fontId="108" fillId="65" borderId="565" applyNumberFormat="0" applyBorder="0" applyAlignment="0" applyProtection="0"/>
    <xf numFmtId="257" fontId="6" fillId="0" borderId="0"/>
    <xf numFmtId="2" fontId="149" fillId="0" borderId="596"/>
    <xf numFmtId="241" fontId="194" fillId="86" borderId="193" applyNumberFormat="0" applyBorder="0" applyAlignment="0" applyProtection="0">
      <alignment vertical="center"/>
    </xf>
    <xf numFmtId="171" fontId="85" fillId="0" borderId="194"/>
    <xf numFmtId="0" fontId="147" fillId="73" borderId="606">
      <alignment horizontal="left" vertical="center" wrapText="1"/>
    </xf>
    <xf numFmtId="227" fontId="78" fillId="0" borderId="475" applyNumberFormat="0" applyFill="0">
      <alignment horizontal="right"/>
    </xf>
    <xf numFmtId="227" fontId="78" fillId="0" borderId="475" applyNumberFormat="0" applyFill="0">
      <alignment horizontal="right"/>
    </xf>
    <xf numFmtId="224" fontId="108" fillId="0" borderId="375" applyFont="0" applyFill="0" applyBorder="0" applyAlignment="0" applyProtection="0"/>
    <xf numFmtId="0" fontId="47" fillId="0" borderId="538">
      <alignment horizontal="left" vertical="center"/>
    </xf>
    <xf numFmtId="237" fontId="12" fillId="71" borderId="533" applyNumberFormat="0" applyFont="0" applyBorder="0" applyAlignment="0" applyProtection="0"/>
    <xf numFmtId="235" fontId="101" fillId="68" borderId="495">
      <alignment horizontal="left"/>
    </xf>
    <xf numFmtId="10" fontId="108" fillId="65" borderId="595" applyNumberFormat="0" applyBorder="0" applyAlignment="0" applyProtection="0"/>
    <xf numFmtId="0" fontId="12" fillId="0" borderId="692"/>
    <xf numFmtId="14" fontId="85" fillId="0" borderId="637" applyFont="0" applyFill="0" applyBorder="0" applyAlignment="0" applyProtection="0"/>
    <xf numFmtId="2" fontId="149" fillId="0" borderId="637"/>
    <xf numFmtId="1" fontId="121" fillId="69" borderId="534" applyNumberFormat="0" applyBorder="0" applyAlignment="0">
      <alignment horizontal="centerContinuous" vertical="center"/>
      <protection locked="0"/>
    </xf>
    <xf numFmtId="0" fontId="147" fillId="73" borderId="649">
      <alignment horizontal="left" vertical="center" wrapText="1"/>
    </xf>
    <xf numFmtId="0" fontId="25" fillId="8" borderId="535" applyNumberFormat="0" applyAlignment="0" applyProtection="0"/>
    <xf numFmtId="0" fontId="47" fillId="0" borderId="570">
      <alignment horizontal="left" vertical="center"/>
    </xf>
    <xf numFmtId="241" fontId="194" fillId="86" borderId="220" applyNumberFormat="0" applyBorder="0" applyAlignment="0" applyProtection="0">
      <alignment vertical="center"/>
    </xf>
    <xf numFmtId="171" fontId="85" fillId="0" borderId="221"/>
    <xf numFmtId="227" fontId="78" fillId="0" borderId="499" applyNumberFormat="0" applyFill="0">
      <alignment horizontal="right"/>
    </xf>
    <xf numFmtId="227" fontId="78" fillId="0" borderId="499" applyNumberFormat="0" applyFill="0">
      <alignment horizontal="right"/>
    </xf>
    <xf numFmtId="237" fontId="12" fillId="71" borderId="565" applyNumberFormat="0" applyFont="0" applyBorder="0" applyAlignment="0" applyProtection="0"/>
    <xf numFmtId="224" fontId="108" fillId="0" borderId="490" applyFont="0" applyFill="0" applyBorder="0" applyAlignment="0" applyProtection="0"/>
    <xf numFmtId="241" fontId="194" fillId="86" borderId="251" applyNumberFormat="0" applyBorder="0" applyAlignment="0" applyProtection="0">
      <alignment vertical="center"/>
    </xf>
    <xf numFmtId="171" fontId="85" fillId="0" borderId="247"/>
    <xf numFmtId="10" fontId="108" fillId="65" borderId="636" applyNumberFormat="0" applyBorder="0" applyAlignment="0" applyProtection="0"/>
    <xf numFmtId="1" fontId="121" fillId="69" borderId="566" applyNumberFormat="0" applyBorder="0" applyAlignment="0">
      <alignment horizontal="centerContinuous" vertical="center"/>
      <protection locked="0"/>
    </xf>
    <xf numFmtId="224" fontId="108" fillId="0" borderId="490" applyFont="0" applyFill="0" applyBorder="0" applyAlignment="0" applyProtection="0"/>
    <xf numFmtId="0" fontId="47" fillId="0" borderId="600">
      <alignment horizontal="left" vertical="center"/>
    </xf>
    <xf numFmtId="237" fontId="12" fillId="71" borderId="595" applyNumberFormat="0" applyFont="0" applyBorder="0" applyAlignment="0" applyProtection="0"/>
    <xf numFmtId="0" fontId="25" fillId="8" borderId="567" applyNumberFormat="0" applyAlignment="0" applyProtection="0"/>
    <xf numFmtId="0" fontId="147" fillId="73" borderId="676">
      <alignment horizontal="left" vertical="center" wrapText="1"/>
    </xf>
    <xf numFmtId="166" fontId="113" fillId="0" borderId="170">
      <protection locked="0"/>
    </xf>
    <xf numFmtId="1" fontId="121" fillId="69" borderId="601" applyNumberFormat="0" applyBorder="0" applyAlignment="0">
      <alignment horizontal="centerContinuous" vertical="center"/>
      <protection locked="0"/>
    </xf>
    <xf numFmtId="0" fontId="12" fillId="24" borderId="165" applyNumberFormat="0" applyFont="0" applyAlignment="0" applyProtection="0"/>
    <xf numFmtId="0" fontId="25" fillId="8" borderId="597" applyNumberFormat="0" applyAlignment="0" applyProtection="0"/>
    <xf numFmtId="0" fontId="147" fillId="73" borderId="701">
      <alignment horizontal="left" vertical="center" wrapText="1"/>
    </xf>
    <xf numFmtId="224" fontId="108" fillId="0" borderId="556" applyFont="0" applyFill="0" applyBorder="0" applyAlignment="0" applyProtection="0"/>
    <xf numFmtId="0" fontId="47" fillId="0" borderId="643">
      <alignment horizontal="left" vertical="center"/>
    </xf>
    <xf numFmtId="237" fontId="12" fillId="71" borderId="636" applyNumberFormat="0" applyFont="0" applyBorder="0" applyAlignment="0" applyProtection="0"/>
    <xf numFmtId="241" fontId="194" fillId="86" borderId="284" applyNumberFormat="0" applyBorder="0" applyAlignment="0" applyProtection="0">
      <alignment vertical="center"/>
    </xf>
    <xf numFmtId="171" fontId="85" fillId="0" borderId="279"/>
    <xf numFmtId="10" fontId="108" fillId="65" borderId="692" applyNumberFormat="0" applyBorder="0" applyAlignment="0" applyProtection="0"/>
    <xf numFmtId="231" fontId="85" fillId="0" borderId="596" applyFont="0" applyFill="0" applyBorder="0" applyAlignment="0" applyProtection="0"/>
    <xf numFmtId="260" fontId="164" fillId="0" borderId="238" applyBorder="0"/>
    <xf numFmtId="1" fontId="121" fillId="69" borderId="644" applyNumberFormat="0" applyBorder="0" applyAlignment="0">
      <alignment horizontal="centerContinuous" vertical="center"/>
      <protection locked="0"/>
    </xf>
    <xf numFmtId="235" fontId="101" fillId="68" borderId="639">
      <alignment horizontal="left"/>
    </xf>
    <xf numFmtId="224" fontId="108" fillId="0" borderId="556" applyFont="0" applyFill="0" applyBorder="0" applyAlignment="0" applyProtection="0"/>
    <xf numFmtId="166" fontId="113" fillId="0" borderId="208">
      <protection locked="0"/>
    </xf>
    <xf numFmtId="0" fontId="12" fillId="24" borderId="201" applyNumberFormat="0" applyFont="0" applyAlignment="0" applyProtection="0"/>
    <xf numFmtId="0" fontId="25" fillId="8" borderId="640" applyNumberFormat="0" applyAlignment="0" applyProtection="0"/>
    <xf numFmtId="241" fontId="194" fillId="86" borderId="323" applyNumberFormat="0" applyBorder="0" applyAlignment="0" applyProtection="0">
      <alignment vertical="center"/>
    </xf>
    <xf numFmtId="171" fontId="85" fillId="0" borderId="318"/>
    <xf numFmtId="231" fontId="85" fillId="0" borderId="637" applyFont="0" applyFill="0" applyBorder="0" applyAlignment="0" applyProtection="0"/>
    <xf numFmtId="224" fontId="108" fillId="0" borderId="556" applyFont="0" applyFill="0" applyBorder="0" applyAlignment="0" applyProtection="0"/>
    <xf numFmtId="166" fontId="113" fillId="0" borderId="228">
      <protection locked="0"/>
    </xf>
    <xf numFmtId="0" fontId="12" fillId="24" borderId="224" applyNumberFormat="0" applyFont="0" applyAlignment="0" applyProtection="0"/>
    <xf numFmtId="0" fontId="47" fillId="0" borderId="697">
      <alignment horizontal="left" vertical="center"/>
    </xf>
    <xf numFmtId="1" fontId="121" fillId="69" borderId="667" applyNumberFormat="0" applyBorder="0" applyAlignment="0">
      <alignment horizontal="centerContinuous" vertical="center"/>
      <protection locked="0"/>
    </xf>
    <xf numFmtId="237" fontId="12" fillId="71" borderId="692" applyNumberFormat="0" applyFont="0" applyBorder="0" applyAlignment="0" applyProtection="0"/>
    <xf numFmtId="0" fontId="25" fillId="8" borderId="669" applyNumberFormat="0" applyAlignment="0" applyProtection="0"/>
    <xf numFmtId="166" fontId="113" fillId="0" borderId="261">
      <protection locked="0"/>
    </xf>
    <xf numFmtId="1" fontId="121" fillId="69" borderId="693" applyNumberFormat="0" applyBorder="0" applyAlignment="0">
      <alignment horizontal="centerContinuous" vertical="center"/>
      <protection locked="0"/>
    </xf>
    <xf numFmtId="241" fontId="194" fillId="86" borderId="361" applyNumberFormat="0" applyBorder="0" applyAlignment="0" applyProtection="0">
      <alignment vertical="center"/>
    </xf>
    <xf numFmtId="171" fontId="85" fillId="0" borderId="362"/>
    <xf numFmtId="0" fontId="25" fillId="8" borderId="694" applyNumberFormat="0" applyAlignment="0" applyProtection="0"/>
    <xf numFmtId="224" fontId="108" fillId="0" borderId="556" applyFont="0" applyFill="0" applyBorder="0" applyAlignment="0" applyProtection="0"/>
    <xf numFmtId="241" fontId="194" fillId="86" borderId="409" applyNumberFormat="0" applyBorder="0" applyAlignment="0" applyProtection="0">
      <alignment vertical="center"/>
    </xf>
    <xf numFmtId="171" fontId="85" fillId="0" borderId="404"/>
    <xf numFmtId="166" fontId="113" fillId="0" borderId="294">
      <protection locked="0"/>
    </xf>
    <xf numFmtId="224" fontId="108" fillId="0" borderId="556" applyFont="0" applyFill="0" applyBorder="0" applyAlignment="0" applyProtection="0"/>
    <xf numFmtId="166" fontId="113" fillId="0" borderId="336">
      <protection locked="0"/>
    </xf>
    <xf numFmtId="0" fontId="12" fillId="24" borderId="326" applyNumberFormat="0" applyFont="0" applyAlignment="0" applyProtection="0"/>
    <xf numFmtId="241" fontId="194" fillId="86" borderId="434" applyNumberFormat="0" applyBorder="0" applyAlignment="0" applyProtection="0">
      <alignment vertical="center"/>
    </xf>
    <xf numFmtId="171" fontId="85" fillId="0" borderId="435"/>
    <xf numFmtId="0" fontId="17" fillId="21" borderId="164" applyNumberFormat="0" applyAlignment="0" applyProtection="0"/>
    <xf numFmtId="241" fontId="194" fillId="86" borderId="462" applyNumberFormat="0" applyBorder="0" applyAlignment="0" applyProtection="0">
      <alignment vertical="center"/>
    </xf>
    <xf numFmtId="171" fontId="85" fillId="0" borderId="463"/>
    <xf numFmtId="0" fontId="83" fillId="0" borderId="162" applyNumberFormat="0" applyFont="0" applyFill="0" applyAlignment="0" applyProtection="0"/>
    <xf numFmtId="166" fontId="113" fillId="0" borderId="374">
      <protection locked="0"/>
    </xf>
    <xf numFmtId="0" fontId="12" fillId="24" borderId="367" applyNumberFormat="0" applyFont="0" applyAlignment="0" applyProtection="0"/>
    <xf numFmtId="208" fontId="90" fillId="63" borderId="169"/>
    <xf numFmtId="0" fontId="17" fillId="21" borderId="200" applyNumberFormat="0" applyAlignment="0" applyProtection="0"/>
    <xf numFmtId="0" fontId="83" fillId="0" borderId="206" applyNumberFormat="0" applyFont="0" applyFill="0" applyAlignment="0" applyProtection="0"/>
    <xf numFmtId="171" fontId="85" fillId="0" borderId="493"/>
    <xf numFmtId="166" fontId="113" fillId="0" borderId="420">
      <protection locked="0"/>
    </xf>
    <xf numFmtId="208" fontId="90" fillId="63" borderId="207"/>
    <xf numFmtId="0" fontId="17" fillId="21" borderId="223" applyNumberFormat="0" applyAlignment="0" applyProtection="0"/>
    <xf numFmtId="0" fontId="83" fillId="0" borderId="222" applyNumberFormat="0" applyFont="0" applyFill="0" applyAlignment="0" applyProtection="0"/>
    <xf numFmtId="241" fontId="194" fillId="86" borderId="531" applyNumberFormat="0" applyBorder="0" applyAlignment="0" applyProtection="0">
      <alignment vertical="center"/>
    </xf>
    <xf numFmtId="171" fontId="85" fillId="0" borderId="527"/>
    <xf numFmtId="0" fontId="17" fillId="21" borderId="253" applyNumberFormat="0" applyAlignment="0" applyProtection="0"/>
    <xf numFmtId="208" fontId="90" fillId="63" borderId="227"/>
    <xf numFmtId="241" fontId="194" fillId="86" borderId="564" applyNumberFormat="0" applyBorder="0" applyAlignment="0" applyProtection="0">
      <alignment vertical="center"/>
    </xf>
    <xf numFmtId="0" fontId="83" fillId="0" borderId="258" applyNumberFormat="0" applyFont="0" applyFill="0" applyAlignment="0" applyProtection="0"/>
    <xf numFmtId="171" fontId="85" fillId="0" borderId="560"/>
    <xf numFmtId="166" fontId="113" fillId="0" borderId="441">
      <protection locked="0"/>
    </xf>
    <xf numFmtId="208" fontId="90" fillId="63" borderId="260"/>
    <xf numFmtId="167" fontId="87" fillId="0" borderId="259" applyFont="0"/>
    <xf numFmtId="166" fontId="113" fillId="0" borderId="474">
      <protection locked="0"/>
    </xf>
    <xf numFmtId="0" fontId="17" fillId="21" borderId="288" applyNumberFormat="0" applyAlignment="0" applyProtection="0"/>
    <xf numFmtId="0" fontId="83" fillId="0" borderId="285" applyNumberFormat="0" applyFont="0" applyFill="0" applyAlignment="0" applyProtection="0"/>
    <xf numFmtId="241" fontId="194" fillId="86" borderId="592" applyNumberFormat="0" applyBorder="0" applyAlignment="0" applyProtection="0">
      <alignment vertical="center"/>
    </xf>
    <xf numFmtId="171" fontId="85" fillId="0" borderId="593"/>
    <xf numFmtId="208" fontId="90" fillId="63" borderId="293"/>
    <xf numFmtId="0" fontId="17" fillId="21" borderId="329" applyNumberFormat="0" applyAlignment="0" applyProtection="0"/>
    <xf numFmtId="167" fontId="87" fillId="0" borderId="292" applyFont="0"/>
    <xf numFmtId="0" fontId="83" fillId="0" borderId="332" applyNumberFormat="0" applyFont="0" applyFill="0" applyAlignment="0" applyProtection="0"/>
    <xf numFmtId="166" fontId="113" fillId="0" borderId="498">
      <protection locked="0"/>
    </xf>
    <xf numFmtId="0" fontId="99" fillId="0" borderId="335" applyNumberFormat="0" applyFont="0" applyFill="0" applyAlignment="0" applyProtection="0">
      <alignment horizontal="centerContinuous"/>
    </xf>
    <xf numFmtId="208" fontId="90" fillId="63" borderId="334"/>
    <xf numFmtId="241" fontId="194" fillId="86" borderId="635" applyNumberFormat="0" applyBorder="0" applyAlignment="0" applyProtection="0">
      <alignment vertical="center"/>
    </xf>
    <xf numFmtId="171" fontId="85" fillId="0" borderId="630"/>
    <xf numFmtId="260" fontId="164" fillId="0" borderId="138" applyBorder="0"/>
    <xf numFmtId="166" fontId="113" fillId="0" borderId="541">
      <protection locked="0"/>
    </xf>
    <xf numFmtId="167" fontId="87" fillId="0" borderId="333" applyFont="0"/>
    <xf numFmtId="260" fontId="164" fillId="0" borderId="186" applyBorder="0"/>
    <xf numFmtId="0" fontId="17" fillId="21" borderId="371" applyNumberFormat="0" applyAlignment="0" applyProtection="0"/>
    <xf numFmtId="264" fontId="172" fillId="65" borderId="110" applyFill="0" applyBorder="0" applyAlignment="0" applyProtection="0">
      <alignment horizontal="right"/>
      <protection locked="0"/>
    </xf>
    <xf numFmtId="0" fontId="12" fillId="0" borderId="0"/>
    <xf numFmtId="0" fontId="83" fillId="0" borderId="363" applyNumberFormat="0" applyFont="0" applyFill="0" applyAlignment="0" applyProtection="0"/>
    <xf numFmtId="166" fontId="113" fillId="0" borderId="574">
      <protection locked="0"/>
    </xf>
    <xf numFmtId="208" fontId="90" fillId="63" borderId="373"/>
    <xf numFmtId="241" fontId="194" fillId="86" borderId="665" applyNumberFormat="0" applyBorder="0" applyAlignment="0" applyProtection="0">
      <alignment vertical="center"/>
    </xf>
    <xf numFmtId="171" fontId="85" fillId="0" borderId="666"/>
    <xf numFmtId="167" fontId="87" fillId="0" borderId="372" applyFont="0"/>
    <xf numFmtId="257" fontId="12" fillId="0" borderId="0"/>
    <xf numFmtId="241" fontId="194" fillId="86" borderId="690" applyNumberFormat="0" applyBorder="0" applyAlignment="0" applyProtection="0">
      <alignment vertical="center"/>
    </xf>
    <xf numFmtId="0" fontId="17" fillId="21" borderId="412" applyNumberFormat="0" applyAlignment="0" applyProtection="0"/>
    <xf numFmtId="0" fontId="83" fillId="0" borderId="417" applyNumberFormat="0" applyFont="0" applyFill="0" applyAlignment="0" applyProtection="0"/>
    <xf numFmtId="166" fontId="113" fillId="0" borderId="605">
      <protection locked="0"/>
    </xf>
    <xf numFmtId="0" fontId="83" fillId="0" borderId="416" applyNumberFormat="0" applyFont="0" applyFill="0" applyAlignment="0" applyProtection="0"/>
    <xf numFmtId="0" fontId="97" fillId="0" borderId="416" applyNumberFormat="0" applyFill="0" applyAlignment="0" applyProtection="0"/>
    <xf numFmtId="257" fontId="12" fillId="0" borderId="0"/>
    <xf numFmtId="208" fontId="90" fillId="63" borderId="419"/>
    <xf numFmtId="0" fontId="12" fillId="0" borderId="722"/>
    <xf numFmtId="241" fontId="194" fillId="86" borderId="718" applyNumberFormat="0" applyBorder="0" applyAlignment="0" applyProtection="0">
      <alignment vertical="center"/>
    </xf>
    <xf numFmtId="171" fontId="85" fillId="0" borderId="719"/>
    <xf numFmtId="167" fontId="87" fillId="0" borderId="418" applyFont="0"/>
    <xf numFmtId="166" fontId="113" fillId="0" borderId="648">
      <protection locked="0"/>
    </xf>
    <xf numFmtId="208" fontId="90" fillId="63" borderId="440"/>
    <xf numFmtId="0" fontId="17" fillId="21" borderId="467" applyNumberFormat="0" applyAlignment="0" applyProtection="0"/>
    <xf numFmtId="167" fontId="87" fillId="0" borderId="439" applyFont="0"/>
    <xf numFmtId="0" fontId="177" fillId="67" borderId="110">
      <alignment horizontal="center" vertical="center" wrapText="1"/>
      <protection hidden="1"/>
    </xf>
    <xf numFmtId="0" fontId="83" fillId="0" borderId="464" applyNumberFormat="0" applyFont="0" applyFill="0" applyAlignment="0" applyProtection="0"/>
    <xf numFmtId="0" fontId="99" fillId="0" borderId="473" applyNumberFormat="0" applyFont="0" applyFill="0" applyAlignment="0" applyProtection="0">
      <alignment horizontal="centerContinuous"/>
    </xf>
    <xf numFmtId="166" fontId="113" fillId="0" borderId="675">
      <protection locked="0"/>
    </xf>
    <xf numFmtId="0" fontId="12" fillId="24" borderId="670" applyNumberFormat="0" applyFont="0" applyAlignment="0" applyProtection="0"/>
    <xf numFmtId="208" fontId="90" fillId="63" borderId="472"/>
    <xf numFmtId="0" fontId="147" fillId="73" borderId="735">
      <alignment horizontal="left" vertical="center" wrapText="1"/>
    </xf>
    <xf numFmtId="167" fontId="87" fillId="0" borderId="471" applyFont="0"/>
    <xf numFmtId="166" fontId="113" fillId="0" borderId="700">
      <protection locked="0"/>
    </xf>
    <xf numFmtId="0" fontId="25" fillId="8" borderId="728" applyNumberFormat="0" applyAlignment="0" applyProtection="0"/>
    <xf numFmtId="0" fontId="142" fillId="32" borderId="59" applyNumberFormat="0" applyAlignment="0" applyProtection="0"/>
    <xf numFmtId="0" fontId="25" fillId="8" borderId="728" applyNumberFormat="0" applyAlignment="0" applyProtection="0"/>
    <xf numFmtId="0" fontId="25" fillId="8" borderId="728" applyNumberFormat="0" applyAlignment="0" applyProtection="0"/>
    <xf numFmtId="10" fontId="108" fillId="65" borderId="722" applyNumberFormat="0" applyBorder="0" applyAlignment="0" applyProtection="0"/>
    <xf numFmtId="0" fontId="83" fillId="0" borderId="495" applyNumberFormat="0" applyFont="0" applyFill="0" applyAlignment="0" applyProtection="0"/>
    <xf numFmtId="0" fontId="99" fillId="0" borderId="497" applyNumberFormat="0" applyFont="0" applyFill="0" applyAlignment="0" applyProtection="0">
      <alignment horizontal="centerContinuous"/>
    </xf>
    <xf numFmtId="1" fontId="94" fillId="64" borderId="495" applyNumberFormat="0" applyBorder="0" applyAlignment="0">
      <alignment horizontal="center" vertical="top" wrapText="1"/>
      <protection hidden="1"/>
    </xf>
    <xf numFmtId="0" fontId="17" fillId="21" borderId="535" applyNumberFormat="0" applyAlignment="0" applyProtection="0"/>
    <xf numFmtId="208" fontId="90" fillId="63" borderId="496"/>
    <xf numFmtId="165" fontId="88" fillId="0" borderId="494" applyNumberFormat="0" applyFont="0" applyBorder="0" applyProtection="0">
      <alignment horizontal="right"/>
    </xf>
    <xf numFmtId="207" fontId="12" fillId="0" borderId="494">
      <alignment horizontal="right"/>
      <protection locked="0"/>
    </xf>
    <xf numFmtId="205" fontId="88" fillId="0" borderId="494" applyFill="0">
      <alignment horizontal="right"/>
    </xf>
    <xf numFmtId="3" fontId="12" fillId="0" borderId="494" applyFill="0">
      <alignment horizontal="right"/>
    </xf>
    <xf numFmtId="204" fontId="88" fillId="0" borderId="494" applyFill="0">
      <alignment horizontal="right"/>
    </xf>
    <xf numFmtId="204" fontId="88" fillId="0" borderId="494">
      <alignment horizontal="right"/>
    </xf>
    <xf numFmtId="0" fontId="134" fillId="0" borderId="734" applyNumberFormat="0" applyFill="0" applyBorder="0" applyAlignment="0" applyProtection="0">
      <alignment horizontal="left"/>
    </xf>
    <xf numFmtId="0" fontId="83" fillId="0" borderId="532" applyNumberFormat="0" applyFont="0" applyFill="0" applyAlignment="0" applyProtection="0"/>
    <xf numFmtId="208" fontId="90" fillId="63" borderId="54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0" fontId="47" fillId="0" borderId="727">
      <alignment horizontal="left" vertical="center"/>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167" fontId="87" fillId="0" borderId="539" applyFont="0"/>
    <xf numFmtId="0" fontId="17" fillId="21" borderId="567" applyNumberFormat="0" applyAlignment="0" applyProtection="0"/>
    <xf numFmtId="237" fontId="12" fillId="71" borderId="722" applyNumberFormat="0" applyFont="0" applyBorder="0" applyAlignment="0" applyProtection="0"/>
    <xf numFmtId="0" fontId="83" fillId="0" borderId="571" applyNumberFormat="0" applyFont="0" applyFill="0" applyAlignment="0" applyProtection="0"/>
    <xf numFmtId="203" fontId="12" fillId="0" borderId="494">
      <alignment horizontal="right"/>
    </xf>
    <xf numFmtId="1" fontId="121" fillId="69" borderId="733" applyNumberFormat="0" applyBorder="0" applyAlignment="0">
      <alignment horizontal="centerContinuous" vertical="center"/>
      <protection locked="0"/>
    </xf>
    <xf numFmtId="208" fontId="90" fillId="63" borderId="573"/>
    <xf numFmtId="0" fontId="25" fillId="8" borderId="728" applyNumberFormat="0" applyAlignment="0" applyProtection="0"/>
    <xf numFmtId="0" fontId="17" fillId="21" borderId="597" applyNumberFormat="0" applyAlignment="0" applyProtection="0"/>
    <xf numFmtId="167" fontId="87" fillId="0" borderId="572" applyFont="0"/>
    <xf numFmtId="42" fontId="118" fillId="0" borderId="0" applyFill="0" applyBorder="0" applyAlignment="0" applyProtection="0"/>
    <xf numFmtId="0" fontId="83" fillId="0" borderId="602" applyNumberFormat="0" applyFont="0" applyFill="0" applyAlignment="0" applyProtection="0"/>
    <xf numFmtId="42" fontId="80" fillId="0" borderId="0"/>
    <xf numFmtId="0" fontId="83" fillId="0" borderId="596" applyNumberFormat="0" applyFont="0" applyFill="0" applyAlignment="0" applyProtection="0"/>
    <xf numFmtId="0" fontId="97" fillId="0" borderId="596" applyNumberFormat="0" applyFill="0" applyAlignment="0" applyProtection="0"/>
    <xf numFmtId="42" fontId="116" fillId="0" borderId="0"/>
    <xf numFmtId="0" fontId="106" fillId="0" borderId="0" applyFont="0" applyFill="0" applyBorder="0" applyAlignment="0" applyProtection="0"/>
    <xf numFmtId="208" fontId="90" fillId="63" borderId="604"/>
    <xf numFmtId="227" fontId="244" fillId="0" borderId="714" applyNumberFormat="0" applyFill="0">
      <alignment horizontal="right"/>
    </xf>
    <xf numFmtId="227" fontId="244" fillId="0" borderId="714" applyNumberFormat="0" applyFill="0">
      <alignment horizontal="right"/>
    </xf>
    <xf numFmtId="0" fontId="12" fillId="61" borderId="164" applyNumberFormat="0">
      <alignment horizontal="left" vertical="center"/>
    </xf>
    <xf numFmtId="0" fontId="12" fillId="60" borderId="164"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87" fillId="0" borderId="603" applyFont="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41" fontId="194" fillId="86" borderId="146" applyNumberFormat="0" applyBorder="0" applyAlignment="0" applyProtection="0">
      <alignment vertical="center"/>
    </xf>
    <xf numFmtId="44" fontId="6" fillId="0" borderId="0" applyFont="0" applyFill="0" applyBorder="0" applyAlignment="0" applyProtection="0"/>
    <xf numFmtId="44" fontId="6" fillId="0" borderId="0" applyFont="0" applyFill="0" applyBorder="0" applyAlignment="0" applyProtection="0"/>
    <xf numFmtId="0" fontId="17" fillId="21" borderId="640"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3" fillId="0" borderId="645" applyNumberFormat="0" applyFont="0" applyFill="0" applyAlignment="0" applyProtection="0"/>
    <xf numFmtId="44" fontId="19" fillId="0" borderId="0" applyFont="0" applyFill="0" applyBorder="0" applyAlignment="0" applyProtection="0"/>
    <xf numFmtId="0" fontId="83" fillId="0" borderId="639" applyNumberFormat="0" applyFont="0" applyFill="0" applyAlignment="0" applyProtection="0"/>
    <xf numFmtId="0" fontId="83" fillId="0" borderId="637"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0" fontId="97" fillId="0" borderId="637" applyNumberFormat="0" applyFill="0" applyAlignment="0" applyProtection="0"/>
    <xf numFmtId="44" fontId="6" fillId="0" borderId="0" applyFont="0" applyFill="0" applyBorder="0" applyAlignment="0" applyProtection="0"/>
    <xf numFmtId="44" fontId="6" fillId="0" borderId="0" applyFont="0" applyFill="0" applyBorder="0" applyAlignment="0" applyProtection="0"/>
    <xf numFmtId="1" fontId="94" fillId="64" borderId="639" applyNumberFormat="0" applyBorder="0" applyAlignment="0">
      <alignment horizontal="center" vertical="top" wrapText="1"/>
      <protection hidden="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8" fontId="90" fillId="63" borderId="647"/>
    <xf numFmtId="165" fontId="88" fillId="0" borderId="638" applyNumberFormat="0" applyFont="0" applyBorder="0" applyProtection="0">
      <alignment horizontal="right"/>
    </xf>
    <xf numFmtId="207" fontId="12" fillId="0" borderId="638">
      <alignment horizontal="right"/>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5" fontId="88" fillId="0" borderId="638" applyFill="0">
      <alignment horizontal="right"/>
    </xf>
    <xf numFmtId="3" fontId="12" fillId="0" borderId="638" applyFill="0">
      <alignment horizontal="right"/>
    </xf>
    <xf numFmtId="204" fontId="88" fillId="0" borderId="638" applyFill="0">
      <alignment horizontal="right"/>
    </xf>
    <xf numFmtId="204" fontId="88" fillId="0" borderId="638">
      <alignment horizontal="right"/>
    </xf>
    <xf numFmtId="44" fontId="6" fillId="0" borderId="0" applyFont="0" applyFill="0" applyBorder="0" applyAlignment="0" applyProtection="0"/>
    <xf numFmtId="167" fontId="87" fillId="0" borderId="646" applyFont="0"/>
    <xf numFmtId="260" fontId="164" fillId="0" borderId="354" applyBorder="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60" fontId="164" fillId="0" borderId="152" applyBorder="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9" fontId="81" fillId="65" borderId="177" applyFont="0" applyFill="0" applyBorder="0" applyAlignment="0" applyProtection="0"/>
    <xf numFmtId="44" fontId="19" fillId="0" borderId="0" applyFont="0" applyFill="0" applyBorder="0" applyAlignment="0" applyProtection="0"/>
    <xf numFmtId="0" fontId="17" fillId="21" borderId="669"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3" fillId="0" borderId="668"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9" fontId="81" fillId="65" borderId="480" applyFont="0" applyFill="0" applyBorder="0" applyAlignment="0" applyProtection="0"/>
    <xf numFmtId="44" fontId="6" fillId="0" borderId="0" applyFont="0" applyFill="0" applyBorder="0" applyAlignment="0" applyProtection="0"/>
    <xf numFmtId="203" fontId="12" fillId="0" borderId="638">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694"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208" fontId="90" fillId="63" borderId="674"/>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 fontId="149" fillId="0" borderId="637"/>
    <xf numFmtId="260" fontId="164" fillId="0" borderId="620" applyBorder="0"/>
    <xf numFmtId="14" fontId="85" fillId="0" borderId="637"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60" fontId="164" fillId="0" borderId="584" applyBorder="0"/>
    <xf numFmtId="260" fontId="164" fillId="0" borderId="659" applyBorder="0"/>
    <xf numFmtId="44" fontId="6" fillId="0" borderId="0" applyFont="0" applyFill="0" applyBorder="0" applyAlignment="0" applyProtection="0"/>
    <xf numFmtId="0" fontId="83" fillId="0" borderId="691"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87" fillId="0" borderId="673" applyFont="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8" fontId="90" fillId="63" borderId="699"/>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87" fillId="0" borderId="698" applyFont="0"/>
    <xf numFmtId="44" fontId="6" fillId="0" borderId="0" applyFont="0" applyFill="0" applyBorder="0" applyAlignment="0" applyProtection="0"/>
    <xf numFmtId="0" fontId="12" fillId="61" borderId="200" applyNumberFormat="0">
      <alignment horizontal="left" vertical="center"/>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0" borderId="200"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1" fontId="12" fillId="0" borderId="637" applyBorder="0" applyProtection="0">
      <alignment horizontal="right" vertical="center"/>
    </xf>
    <xf numFmtId="44" fontId="6" fillId="0" borderId="0" applyFont="0" applyFill="0" applyBorder="0" applyAlignment="0" applyProtection="0"/>
    <xf numFmtId="0" fontId="189" fillId="83" borderId="637" applyBorder="0" applyProtection="0">
      <alignment horizontal="centerContinuous" vertical="center"/>
    </xf>
    <xf numFmtId="49" fontId="79" fillId="0" borderId="637">
      <alignment vertical="center"/>
    </xf>
    <xf numFmtId="44" fontId="6" fillId="0" borderId="0" applyFont="0" applyFill="0" applyBorder="0" applyAlignment="0" applyProtection="0"/>
    <xf numFmtId="283" fontId="79" fillId="0" borderId="637">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47" fillId="73" borderId="229">
      <alignment horizontal="left" vertical="center" wrapText="1"/>
    </xf>
    <xf numFmtId="166" fontId="113" fillId="0" borderId="228">
      <protection locked="0"/>
    </xf>
    <xf numFmtId="208" fontId="90" fillId="63" borderId="227"/>
    <xf numFmtId="0" fontId="147" fillId="73" borderId="209">
      <alignment horizontal="left" vertical="center" wrapText="1"/>
    </xf>
    <xf numFmtId="166" fontId="113" fillId="0" borderId="208">
      <protection locked="0"/>
    </xf>
    <xf numFmtId="208" fontId="90" fillId="63" borderId="207"/>
    <xf numFmtId="0" fontId="147" fillId="73" borderId="262">
      <alignment horizontal="left" vertical="center" wrapText="1"/>
    </xf>
    <xf numFmtId="166" fontId="113" fillId="0" borderId="261">
      <protection locked="0"/>
    </xf>
    <xf numFmtId="208" fontId="90" fillId="63" borderId="260"/>
    <xf numFmtId="0" fontId="147" fillId="73" borderId="300">
      <alignment horizontal="left" vertical="center" wrapText="1"/>
    </xf>
    <xf numFmtId="166" fontId="113" fillId="0" borderId="299">
      <protection locked="0"/>
    </xf>
    <xf numFmtId="208" fontId="90" fillId="63" borderId="298"/>
    <xf numFmtId="0" fontId="147" fillId="73" borderId="174">
      <alignment horizontal="left" vertical="center" wrapText="1"/>
    </xf>
    <xf numFmtId="166" fontId="113" fillId="0" borderId="170">
      <protection locked="0"/>
    </xf>
    <xf numFmtId="208" fontId="90" fillId="63" borderId="169"/>
    <xf numFmtId="0" fontId="147" fillId="73" borderId="339">
      <alignment horizontal="left" vertical="center" wrapText="1"/>
    </xf>
    <xf numFmtId="166" fontId="113" fillId="0" borderId="336">
      <protection locked="0"/>
    </xf>
    <xf numFmtId="208" fontId="90" fillId="63" borderId="334"/>
    <xf numFmtId="0" fontId="147" fillId="73" borderId="382">
      <alignment horizontal="left" vertical="center" wrapText="1"/>
    </xf>
    <xf numFmtId="166" fontId="113" fillId="0" borderId="381">
      <protection locked="0"/>
    </xf>
    <xf numFmtId="208" fontId="90" fillId="63" borderId="380"/>
    <xf numFmtId="0" fontId="147" fillId="73" borderId="421">
      <alignment horizontal="left" vertical="center" wrapText="1"/>
    </xf>
    <xf numFmtId="166" fontId="113" fillId="0" borderId="420">
      <protection locked="0"/>
    </xf>
    <xf numFmtId="208" fontId="90" fillId="63" borderId="419"/>
    <xf numFmtId="0" fontId="147" fillId="73" borderId="447">
      <alignment horizontal="left" vertical="center" wrapText="1"/>
    </xf>
    <xf numFmtId="166" fontId="113" fillId="0" borderId="446">
      <protection locked="0"/>
    </xf>
    <xf numFmtId="208" fontId="90" fillId="63" borderId="445"/>
    <xf numFmtId="0" fontId="147" fillId="73" borderId="508">
      <alignment horizontal="left" vertical="center" wrapText="1"/>
    </xf>
    <xf numFmtId="166" fontId="113" fillId="0" borderId="507">
      <protection locked="0"/>
    </xf>
    <xf numFmtId="208" fontId="90" fillId="63" borderId="506"/>
    <xf numFmtId="0" fontId="147" fillId="73" borderId="477">
      <alignment horizontal="left" vertical="center" wrapText="1"/>
    </xf>
    <xf numFmtId="166" fontId="113" fillId="0" borderId="474">
      <protection locked="0"/>
    </xf>
    <xf numFmtId="208" fontId="90" fillId="63" borderId="472"/>
    <xf numFmtId="0" fontId="147" fillId="73" borderId="547">
      <alignment horizontal="left" vertical="center" wrapText="1"/>
    </xf>
    <xf numFmtId="166" fontId="113" fillId="0" borderId="546">
      <protection locked="0"/>
    </xf>
    <xf numFmtId="208" fontId="90" fillId="63" borderId="545"/>
    <xf numFmtId="0" fontId="147" fillId="73" borderId="575">
      <alignment horizontal="left" vertical="center" wrapText="1"/>
    </xf>
    <xf numFmtId="166" fontId="113" fillId="0" borderId="574">
      <protection locked="0"/>
    </xf>
    <xf numFmtId="208" fontId="90" fillId="63" borderId="573"/>
    <xf numFmtId="0" fontId="147" fillId="73" borderId="611">
      <alignment horizontal="left" vertical="center" wrapText="1"/>
    </xf>
    <xf numFmtId="166" fontId="113" fillId="0" borderId="610">
      <protection locked="0"/>
    </xf>
    <xf numFmtId="208" fontId="90" fillId="63" borderId="609"/>
    <xf numFmtId="0" fontId="147" fillId="73" borderId="649">
      <alignment horizontal="left" vertical="center" wrapText="1"/>
    </xf>
    <xf numFmtId="166" fontId="113" fillId="0" borderId="648">
      <protection locked="0"/>
    </xf>
    <xf numFmtId="208" fontId="90" fillId="63" borderId="647"/>
    <xf numFmtId="0" fontId="147" fillId="73" borderId="676">
      <alignment horizontal="left" vertical="center" wrapText="1"/>
    </xf>
    <xf numFmtId="166" fontId="113" fillId="0" borderId="675">
      <protection locked="0"/>
    </xf>
    <xf numFmtId="208" fontId="90" fillId="63" borderId="674"/>
    <xf numFmtId="0" fontId="147" fillId="73" borderId="701">
      <alignment horizontal="left" vertical="center" wrapText="1"/>
    </xf>
    <xf numFmtId="166" fontId="113" fillId="0" borderId="700">
      <protection locked="0"/>
    </xf>
    <xf numFmtId="208" fontId="90" fillId="63" borderId="699"/>
    <xf numFmtId="0" fontId="147" fillId="73" borderId="145">
      <alignment horizontal="left" vertical="center" wrapText="1"/>
    </xf>
    <xf numFmtId="166" fontId="113" fillId="0" borderId="144">
      <protection locked="0"/>
    </xf>
    <xf numFmtId="208" fontId="90" fillId="63" borderId="143"/>
    <xf numFmtId="0" fontId="12" fillId="0" borderId="178"/>
    <xf numFmtId="0" fontId="12" fillId="0" borderId="233"/>
    <xf numFmtId="0" fontId="12" fillId="0" borderId="148"/>
    <xf numFmtId="0" fontId="12" fillId="0" borderId="266"/>
    <xf numFmtId="0" fontId="12" fillId="0" borderId="303"/>
    <xf numFmtId="0" fontId="147" fillId="73" borderId="192">
      <alignment horizontal="left" vertical="center" wrapText="1"/>
    </xf>
    <xf numFmtId="0" fontId="12" fillId="0" borderId="349"/>
    <xf numFmtId="14" fontId="85" fillId="0" borderId="234" applyFont="0" applyFill="0" applyBorder="0" applyAlignment="0" applyProtection="0"/>
    <xf numFmtId="10" fontId="108" fillId="65" borderId="178" applyNumberFormat="0" applyBorder="0" applyAlignment="0" applyProtection="0"/>
    <xf numFmtId="0" fontId="147" fillId="73" borderId="218">
      <alignment horizontal="left" vertical="center" wrapText="1"/>
    </xf>
    <xf numFmtId="2" fontId="149" fillId="0" borderId="234"/>
    <xf numFmtId="0" fontId="147" fillId="73" borderId="245">
      <alignment horizontal="left" vertical="center" wrapText="1"/>
    </xf>
    <xf numFmtId="0" fontId="12" fillId="0" borderId="391"/>
    <xf numFmtId="0" fontId="147" fillId="73" borderId="159">
      <alignment horizontal="left" vertical="center" wrapText="1"/>
    </xf>
    <xf numFmtId="10" fontId="108" fillId="65" borderId="233" applyNumberFormat="0" applyBorder="0" applyAlignment="0" applyProtection="0"/>
    <xf numFmtId="10" fontId="108" fillId="65" borderId="148" applyNumberFormat="0" applyBorder="0" applyAlignment="0" applyProtection="0"/>
    <xf numFmtId="0" fontId="147" fillId="73" borderId="276">
      <alignment horizontal="left" vertical="center" wrapText="1"/>
    </xf>
    <xf numFmtId="0" fontId="12" fillId="0" borderId="425"/>
    <xf numFmtId="0" fontId="12" fillId="0" borderId="449"/>
    <xf numFmtId="0" fontId="47" fillId="0" borderId="186">
      <alignment horizontal="left" vertical="center"/>
    </xf>
    <xf numFmtId="238" fontId="87" fillId="0" borderId="217">
      <alignment horizontal="center"/>
    </xf>
    <xf numFmtId="237" fontId="12" fillId="71" borderId="178" applyNumberFormat="0" applyFont="0" applyBorder="0" applyAlignment="0" applyProtection="0"/>
    <xf numFmtId="10" fontId="108" fillId="65" borderId="266" applyNumberFormat="0" applyBorder="0" applyAlignment="0" applyProtection="0"/>
    <xf numFmtId="14" fontId="85" fillId="0" borderId="350" applyFont="0" applyFill="0" applyBorder="0" applyAlignment="0" applyProtection="0"/>
    <xf numFmtId="0" fontId="147" fillId="73" borderId="315">
      <alignment horizontal="left" vertical="center" wrapText="1"/>
    </xf>
    <xf numFmtId="1" fontId="121" fillId="69" borderId="187" applyNumberFormat="0" applyBorder="0" applyAlignment="0">
      <alignment horizontal="centerContinuous" vertical="center"/>
      <protection locked="0"/>
    </xf>
    <xf numFmtId="235" fontId="101" fillId="68" borderId="180">
      <alignment horizontal="left"/>
    </xf>
    <xf numFmtId="2" fontId="149" fillId="0" borderId="350"/>
    <xf numFmtId="10" fontId="108" fillId="65" borderId="303" applyNumberFormat="0" applyBorder="0" applyAlignment="0" applyProtection="0"/>
    <xf numFmtId="0" fontId="147" fillId="73" borderId="360">
      <alignment horizontal="left" vertical="center" wrapText="1"/>
    </xf>
    <xf numFmtId="0" fontId="25" fillId="8" borderId="185" applyNumberFormat="0" applyAlignment="0" applyProtection="0"/>
    <xf numFmtId="0" fontId="47" fillId="0" borderId="152">
      <alignment horizontal="left" vertical="center"/>
    </xf>
    <xf numFmtId="0" fontId="47" fillId="0" borderId="238">
      <alignment horizontal="left" vertical="center"/>
    </xf>
    <xf numFmtId="237" fontId="12" fillId="71" borderId="148" applyNumberFormat="0" applyFont="0" applyBorder="0" applyAlignment="0" applyProtection="0"/>
    <xf numFmtId="0" fontId="12" fillId="0" borderId="514"/>
    <xf numFmtId="238" fontId="87" fillId="0" borderId="275">
      <alignment horizontal="center"/>
    </xf>
    <xf numFmtId="237" fontId="12" fillId="71" borderId="233" applyNumberFormat="0" applyFont="0" applyBorder="0" applyAlignment="0" applyProtection="0"/>
    <xf numFmtId="10" fontId="108" fillId="65" borderId="349" applyNumberFormat="0" applyBorder="0" applyAlignment="0" applyProtection="0"/>
    <xf numFmtId="1" fontId="121" fillId="69" borderId="212" applyNumberFormat="0" applyBorder="0" applyAlignment="0">
      <alignment horizontal="centerContinuous" vertical="center"/>
      <protection locked="0"/>
    </xf>
    <xf numFmtId="1" fontId="121" fillId="69" borderId="153" applyNumberFormat="0" applyBorder="0" applyAlignment="0">
      <alignment horizontal="centerContinuous" vertical="center"/>
      <protection locked="0"/>
    </xf>
    <xf numFmtId="0" fontId="147" fillId="73" borderId="401">
      <alignment horizontal="left" vertical="center" wrapText="1"/>
    </xf>
    <xf numFmtId="1" fontId="121" fillId="69" borderId="239" applyNumberFormat="0" applyBorder="0" applyAlignment="0">
      <alignment horizontal="centerContinuous" vertical="center"/>
      <protection locked="0"/>
    </xf>
    <xf numFmtId="0" fontId="25" fillId="8" borderId="196" applyNumberFormat="0" applyAlignment="0" applyProtection="0"/>
    <xf numFmtId="224" fontId="108" fillId="0" borderId="158" applyFont="0" applyFill="0" applyBorder="0" applyAlignment="0" applyProtection="0"/>
    <xf numFmtId="0" fontId="25" fillId="8" borderId="149" applyNumberFormat="0" applyAlignment="0" applyProtection="0"/>
    <xf numFmtId="238" fontId="87" fillId="0" borderId="314">
      <alignment horizontal="center"/>
    </xf>
    <xf numFmtId="0" fontId="47" fillId="0" borderId="271">
      <alignment horizontal="left" vertical="center"/>
    </xf>
    <xf numFmtId="0" fontId="25" fillId="8" borderId="235" applyNumberFormat="0" applyAlignment="0" applyProtection="0"/>
    <xf numFmtId="237" fontId="12" fillId="71" borderId="266" applyNumberFormat="0" applyFont="0" applyBorder="0" applyAlignment="0" applyProtection="0"/>
    <xf numFmtId="0" fontId="12" fillId="0" borderId="550"/>
    <xf numFmtId="10" fontId="108" fillId="65" borderId="391" applyNumberFormat="0" applyBorder="0" applyAlignment="0" applyProtection="0"/>
    <xf numFmtId="227" fontId="78" fillId="0" borderId="216" applyNumberFormat="0" applyFill="0">
      <alignment horizontal="right"/>
    </xf>
    <xf numFmtId="227" fontId="78" fillId="0" borderId="216" applyNumberFormat="0" applyFill="0">
      <alignment horizontal="right"/>
    </xf>
    <xf numFmtId="0" fontId="147" fillId="73" borderId="433">
      <alignment horizontal="left" vertical="center" wrapText="1"/>
    </xf>
    <xf numFmtId="1" fontId="121" fillId="69" borderId="264" applyNumberFormat="0" applyBorder="0" applyAlignment="0">
      <alignment horizontal="centerContinuous" vertical="center"/>
      <protection locked="0"/>
    </xf>
    <xf numFmtId="224" fontId="108" fillId="0" borderId="158" applyFont="0" applyFill="0" applyBorder="0" applyAlignment="0" applyProtection="0"/>
    <xf numFmtId="224" fontId="108" fillId="0" borderId="158" applyFont="0" applyFill="0" applyBorder="0" applyAlignment="0" applyProtection="0"/>
    <xf numFmtId="231" fontId="85" fillId="0" borderId="234" applyFont="0" applyFill="0" applyBorder="0" applyAlignment="0" applyProtection="0"/>
    <xf numFmtId="0" fontId="47" fillId="0" borderId="308">
      <alignment horizontal="left" vertical="center"/>
    </xf>
    <xf numFmtId="237" fontId="12" fillId="71" borderId="303" applyNumberFormat="0" applyFont="0" applyBorder="0" applyAlignment="0" applyProtection="0"/>
    <xf numFmtId="0" fontId="25" fillId="8" borderId="267" applyNumberFormat="0" applyAlignment="0" applyProtection="0"/>
    <xf numFmtId="224" fontId="108" fillId="0" borderId="158" applyFont="0" applyFill="0" applyBorder="0" applyAlignment="0" applyProtection="0"/>
    <xf numFmtId="0" fontId="147" fillId="73" borderId="461">
      <alignment horizontal="left" vertical="center" wrapText="1"/>
    </xf>
    <xf numFmtId="10" fontId="108" fillId="65" borderId="425" applyNumberFormat="0" applyBorder="0" applyAlignment="0" applyProtection="0"/>
    <xf numFmtId="14" fontId="85" fillId="0" borderId="486" applyFont="0" applyFill="0" applyBorder="0" applyAlignment="0" applyProtection="0"/>
    <xf numFmtId="0" fontId="47" fillId="0" borderId="354">
      <alignment horizontal="left" vertical="center"/>
    </xf>
    <xf numFmtId="0" fontId="12" fillId="0" borderId="615"/>
    <xf numFmtId="238" fontId="87" fillId="0" borderId="400">
      <alignment horizontal="center"/>
    </xf>
    <xf numFmtId="1" fontId="121" fillId="69" borderId="304" applyNumberFormat="0" applyBorder="0" applyAlignment="0">
      <alignment horizontal="centerContinuous" vertical="center"/>
      <protection locked="0"/>
    </xf>
    <xf numFmtId="237" fontId="12" fillId="71" borderId="349" applyNumberFormat="0" applyFont="0" applyBorder="0" applyAlignment="0" applyProtection="0"/>
    <xf numFmtId="14" fontId="85" fillId="0" borderId="515" applyFont="0" applyFill="0" applyBorder="0" applyAlignment="0" applyProtection="0"/>
    <xf numFmtId="10" fontId="108" fillId="65" borderId="449" applyNumberFormat="0" applyBorder="0" applyAlignment="0" applyProtection="0"/>
    <xf numFmtId="0" fontId="25" fillId="8" borderId="305" applyNumberFormat="0" applyAlignment="0" applyProtection="0"/>
    <xf numFmtId="227" fontId="78" fillId="0" borderId="274" applyNumberFormat="0" applyFill="0">
      <alignment horizontal="right"/>
    </xf>
    <xf numFmtId="227" fontId="78" fillId="0" borderId="274" applyNumberFormat="0" applyFill="0">
      <alignment horizontal="right"/>
    </xf>
    <xf numFmtId="2" fontId="149" fillId="0" borderId="486"/>
    <xf numFmtId="224" fontId="108" fillId="0" borderId="158" applyFont="0" applyFill="0" applyBorder="0" applyAlignment="0" applyProtection="0"/>
    <xf numFmtId="0" fontId="147" fillId="73" borderId="492">
      <alignment horizontal="left" vertical="center" wrapText="1"/>
    </xf>
    <xf numFmtId="0" fontId="12" fillId="0" borderId="653"/>
    <xf numFmtId="1" fontId="121" fillId="69" borderId="355" applyNumberFormat="0" applyBorder="0" applyAlignment="0">
      <alignment horizontal="centerContinuous" vertical="center"/>
      <protection locked="0"/>
    </xf>
    <xf numFmtId="2" fontId="149" fillId="0" borderId="515"/>
    <xf numFmtId="241" fontId="12" fillId="65" borderId="491" applyNumberFormat="0" applyFont="0" applyBorder="0" applyAlignment="0">
      <alignment horizontal="right" vertical="center"/>
      <protection locked="0"/>
    </xf>
    <xf numFmtId="0" fontId="47" fillId="0" borderId="394">
      <alignment horizontal="left" vertical="center"/>
    </xf>
    <xf numFmtId="0" fontId="147" fillId="73" borderId="525">
      <alignment horizontal="left" vertical="center" wrapText="1"/>
    </xf>
    <xf numFmtId="237" fontId="12" fillId="71" borderId="391" applyNumberFormat="0" applyFont="0" applyBorder="0" applyAlignment="0" applyProtection="0"/>
    <xf numFmtId="0" fontId="25" fillId="8" borderId="351" applyNumberFormat="0" applyAlignment="0" applyProtection="0"/>
    <xf numFmtId="227" fontId="78" fillId="0" borderId="313" applyNumberFormat="0" applyFill="0">
      <alignment horizontal="right"/>
    </xf>
    <xf numFmtId="227" fontId="78" fillId="0" borderId="313" applyNumberFormat="0" applyFill="0">
      <alignment horizontal="right"/>
    </xf>
    <xf numFmtId="224" fontId="108" fillId="0" borderId="158" applyFont="0" applyFill="0" applyBorder="0" applyAlignment="0" applyProtection="0"/>
    <xf numFmtId="0" fontId="12" fillId="0" borderId="681"/>
    <xf numFmtId="10" fontId="108" fillId="65" borderId="514" applyNumberFormat="0" applyBorder="0" applyAlignment="0" applyProtection="0"/>
    <xf numFmtId="1" fontId="121" fillId="69" borderId="385" applyNumberFormat="0" applyBorder="0" applyAlignment="0">
      <alignment horizontal="centerContinuous" vertical="center"/>
      <protection locked="0"/>
    </xf>
    <xf numFmtId="235" fontId="101" fillId="68" borderId="393">
      <alignment horizontal="left"/>
    </xf>
    <xf numFmtId="231" fontId="85" fillId="0" borderId="350" applyFont="0" applyFill="0" applyBorder="0" applyAlignment="0" applyProtection="0"/>
    <xf numFmtId="0" fontId="47" fillId="0" borderId="430">
      <alignment horizontal="left" vertical="center"/>
    </xf>
    <xf numFmtId="0" fontId="12" fillId="0" borderId="705"/>
    <xf numFmtId="0" fontId="25" fillId="8" borderId="387" applyNumberFormat="0" applyAlignment="0" applyProtection="0"/>
    <xf numFmtId="224" fontId="108" fillId="0" borderId="158" applyFont="0" applyFill="0" applyBorder="0" applyAlignment="0" applyProtection="0"/>
    <xf numFmtId="237" fontId="12" fillId="71" borderId="425" applyNumberFormat="0" applyFont="0" applyBorder="0" applyAlignment="0" applyProtection="0"/>
    <xf numFmtId="0" fontId="147" fillId="73" borderId="558">
      <alignment horizontal="left" vertical="center" wrapText="1"/>
    </xf>
    <xf numFmtId="241" fontId="12" fillId="65" borderId="557" applyNumberFormat="0" applyFont="0" applyBorder="0" applyAlignment="0">
      <alignment horizontal="right" vertical="center"/>
      <protection locked="0"/>
    </xf>
    <xf numFmtId="0" fontId="47" fillId="0" borderId="455">
      <alignment horizontal="left" vertical="center"/>
    </xf>
    <xf numFmtId="237" fontId="12" fillId="71" borderId="449" applyNumberFormat="0" applyFont="0" applyBorder="0" applyAlignment="0" applyProtection="0"/>
    <xf numFmtId="1" fontId="121" fillId="69" borderId="423" applyNumberFormat="0" applyBorder="0" applyAlignment="0">
      <alignment horizontal="centerContinuous" vertical="center"/>
      <protection locked="0"/>
    </xf>
    <xf numFmtId="10" fontId="108" fillId="65" borderId="550" applyNumberFormat="0" applyBorder="0" applyAlignment="0" applyProtection="0"/>
    <xf numFmtId="227" fontId="78" fillId="0" borderId="399" applyNumberFormat="0" applyFill="0">
      <alignment horizontal="right"/>
    </xf>
    <xf numFmtId="227" fontId="78" fillId="0" borderId="399" applyNumberFormat="0" applyFill="0">
      <alignment horizontal="right"/>
    </xf>
    <xf numFmtId="224" fontId="108" fillId="0" borderId="375" applyFont="0" applyFill="0" applyBorder="0" applyAlignment="0" applyProtection="0"/>
    <xf numFmtId="0" fontId="25" fillId="8" borderId="426" applyNumberFormat="0" applyAlignment="0" applyProtection="0"/>
    <xf numFmtId="1" fontId="121" fillId="69" borderId="456" applyNumberFormat="0" applyBorder="0" applyAlignment="0">
      <alignment horizontal="centerContinuous" vertical="center"/>
      <protection locked="0"/>
    </xf>
    <xf numFmtId="0" fontId="147" fillId="73" borderId="590">
      <alignment horizontal="left" vertical="center" wrapText="1"/>
    </xf>
    <xf numFmtId="0" fontId="147" fillId="73" borderId="627">
      <alignment horizontal="left" vertical="center" wrapText="1"/>
    </xf>
    <xf numFmtId="0" fontId="25" fillId="8" borderId="454" applyNumberFormat="0" applyAlignment="0" applyProtection="0"/>
    <xf numFmtId="0" fontId="47" fillId="0" borderId="519">
      <alignment horizontal="left" vertical="center"/>
    </xf>
    <xf numFmtId="237" fontId="12" fillId="71" borderId="514" applyNumberFormat="0" applyFont="0" applyBorder="0" applyAlignment="0" applyProtection="0"/>
    <xf numFmtId="10" fontId="108" fillId="65" borderId="615" applyNumberFormat="0" applyBorder="0" applyAlignment="0" applyProtection="0"/>
    <xf numFmtId="224" fontId="108" fillId="0" borderId="375" applyFont="0" applyFill="0" applyBorder="0" applyAlignment="0" applyProtection="0"/>
    <xf numFmtId="0" fontId="147" fillId="73" borderId="664">
      <alignment horizontal="left" vertical="center" wrapText="1"/>
    </xf>
    <xf numFmtId="1" fontId="121" fillId="69" borderId="520" applyNumberFormat="0" applyBorder="0" applyAlignment="0">
      <alignment horizontal="centerContinuous" vertical="center"/>
      <protection locked="0"/>
    </xf>
    <xf numFmtId="224" fontId="108" fillId="0" borderId="375" applyFont="0" applyFill="0" applyBorder="0" applyAlignment="0" applyProtection="0"/>
    <xf numFmtId="10" fontId="108" fillId="65" borderId="653" applyNumberFormat="0" applyBorder="0" applyAlignment="0" applyProtection="0"/>
    <xf numFmtId="0" fontId="47" fillId="0" borderId="552">
      <alignment horizontal="left" vertical="center"/>
    </xf>
    <xf numFmtId="0" fontId="147" fillId="73" borderId="689">
      <alignment horizontal="left" vertical="center" wrapText="1"/>
    </xf>
    <xf numFmtId="0" fontId="25" fillId="8" borderId="516" applyNumberFormat="0" applyAlignment="0" applyProtection="0"/>
    <xf numFmtId="237" fontId="12" fillId="71" borderId="550" applyNumberFormat="0" applyFont="0" applyBorder="0" applyAlignment="0" applyProtection="0"/>
    <xf numFmtId="238" fontId="87" fillId="0" borderId="589">
      <alignment horizontal="center"/>
    </xf>
    <xf numFmtId="231" fontId="85" fillId="0" borderId="486" applyFont="0" applyFill="0" applyBorder="0" applyAlignment="0" applyProtection="0"/>
    <xf numFmtId="238" fontId="87" fillId="0" borderId="626">
      <alignment horizontal="center"/>
    </xf>
    <xf numFmtId="10" fontId="108" fillId="65" borderId="681" applyNumberFormat="0" applyBorder="0" applyAlignment="0" applyProtection="0"/>
    <xf numFmtId="0" fontId="147" fillId="73" borderId="716">
      <alignment horizontal="left" vertical="center" wrapText="1"/>
    </xf>
    <xf numFmtId="231" fontId="85" fillId="0" borderId="515" applyFont="0" applyFill="0" applyBorder="0" applyAlignment="0" applyProtection="0"/>
    <xf numFmtId="224" fontId="108" fillId="0" borderId="490" applyFont="0" applyFill="0" applyBorder="0" applyAlignment="0" applyProtection="0"/>
    <xf numFmtId="1" fontId="121" fillId="69" borderId="551" applyNumberFormat="0" applyBorder="0" applyAlignment="0">
      <alignment horizontal="centerContinuous" vertical="center"/>
      <protection locked="0"/>
    </xf>
    <xf numFmtId="0" fontId="47" fillId="0" borderId="584">
      <alignment horizontal="left" vertical="center"/>
    </xf>
    <xf numFmtId="224" fontId="108" fillId="0" borderId="490" applyFont="0" applyFill="0" applyBorder="0" applyAlignment="0" applyProtection="0"/>
    <xf numFmtId="10" fontId="108" fillId="65" borderId="705" applyNumberFormat="0" applyBorder="0" applyAlignment="0" applyProtection="0"/>
    <xf numFmtId="0" fontId="47" fillId="0" borderId="620">
      <alignment horizontal="left" vertical="center"/>
    </xf>
    <xf numFmtId="237" fontId="12" fillId="71" borderId="615" applyNumberFormat="0" applyFont="0" applyBorder="0" applyAlignment="0" applyProtection="0"/>
    <xf numFmtId="1" fontId="121" fillId="69" borderId="577" applyNumberFormat="0" applyBorder="0" applyAlignment="0">
      <alignment horizontal="centerContinuous" vertical="center"/>
      <protection locked="0"/>
    </xf>
    <xf numFmtId="0" fontId="47" fillId="0" borderId="659">
      <alignment horizontal="left" vertical="center"/>
    </xf>
    <xf numFmtId="0" fontId="25" fillId="8" borderId="580" applyNumberFormat="0" applyAlignment="0" applyProtection="0"/>
    <xf numFmtId="224" fontId="108" fillId="0" borderId="556" applyFont="0" applyFill="0" applyBorder="0" applyAlignment="0" applyProtection="0"/>
    <xf numFmtId="1" fontId="121" fillId="69" borderId="613" applyNumberFormat="0" applyBorder="0" applyAlignment="0">
      <alignment horizontal="centerContinuous" vertical="center"/>
      <protection locked="0"/>
    </xf>
    <xf numFmtId="237" fontId="12" fillId="71" borderId="653" applyNumberFormat="0" applyFont="0" applyBorder="0" applyAlignment="0" applyProtection="0"/>
    <xf numFmtId="238" fontId="87" fillId="0" borderId="715">
      <alignment horizontal="center"/>
    </xf>
    <xf numFmtId="0" fontId="25" fillId="8" borderId="616" applyNumberFormat="0" applyAlignment="0" applyProtection="0"/>
    <xf numFmtId="0" fontId="47" fillId="0" borderId="686">
      <alignment horizontal="left" vertical="center"/>
    </xf>
    <xf numFmtId="1" fontId="121" fillId="69" borderId="654" applyNumberFormat="0" applyBorder="0" applyAlignment="0">
      <alignment horizontal="centerContinuous" vertical="center"/>
      <protection locked="0"/>
    </xf>
    <xf numFmtId="237" fontId="12" fillId="71" borderId="681" applyNumberFormat="0" applyFont="0" applyBorder="0" applyAlignment="0" applyProtection="0"/>
    <xf numFmtId="227" fontId="78" fillId="0" borderId="588" applyNumberFormat="0" applyFill="0">
      <alignment horizontal="right"/>
    </xf>
    <xf numFmtId="227" fontId="78" fillId="0" borderId="588" applyNumberFormat="0" applyFill="0">
      <alignment horizontal="right"/>
    </xf>
    <xf numFmtId="224" fontId="108" fillId="0" borderId="556" applyFont="0" applyFill="0" applyBorder="0" applyAlignment="0" applyProtection="0"/>
    <xf numFmtId="0" fontId="25" fillId="8" borderId="660" applyNumberFormat="0" applyAlignment="0" applyProtection="0"/>
    <xf numFmtId="227" fontId="78" fillId="0" borderId="625" applyNumberFormat="0" applyFill="0">
      <alignment horizontal="right"/>
    </xf>
    <xf numFmtId="227" fontId="78" fillId="0" borderId="625" applyNumberFormat="0" applyFill="0">
      <alignment horizontal="right"/>
    </xf>
    <xf numFmtId="0" fontId="47" fillId="0" borderId="710">
      <alignment horizontal="left" vertical="center"/>
    </xf>
    <xf numFmtId="224" fontId="108" fillId="0" borderId="556" applyFont="0" applyFill="0" applyBorder="0" applyAlignment="0" applyProtection="0"/>
    <xf numFmtId="237" fontId="12" fillId="71" borderId="705" applyNumberFormat="0" applyFont="0" applyBorder="0" applyAlignment="0" applyProtection="0"/>
    <xf numFmtId="1" fontId="121" fillId="69" borderId="679" applyNumberFormat="0" applyBorder="0" applyAlignment="0">
      <alignment horizontal="centerContinuous" vertical="center"/>
      <protection locked="0"/>
    </xf>
    <xf numFmtId="0" fontId="25" fillId="8" borderId="682" applyNumberFormat="0" applyAlignment="0" applyProtection="0"/>
    <xf numFmtId="1" fontId="121" fillId="69" borderId="703" applyNumberFormat="0" applyBorder="0" applyAlignment="0">
      <alignment horizontal="centerContinuous" vertical="center"/>
      <protection locked="0"/>
    </xf>
    <xf numFmtId="224" fontId="108" fillId="0" borderId="556" applyFont="0" applyFill="0" applyBorder="0" applyAlignment="0" applyProtection="0"/>
    <xf numFmtId="0" fontId="25" fillId="8" borderId="706" applyNumberFormat="0" applyAlignment="0" applyProtection="0"/>
    <xf numFmtId="224" fontId="108" fillId="0" borderId="556" applyFont="0" applyFill="0" applyBorder="0" applyAlignment="0" applyProtection="0"/>
    <xf numFmtId="241" fontId="194" fillId="86" borderId="230" applyNumberFormat="0" applyBorder="0" applyAlignment="0" applyProtection="0">
      <alignment vertical="center"/>
    </xf>
    <xf numFmtId="171" fontId="85" fillId="0" borderId="231"/>
    <xf numFmtId="241" fontId="194" fillId="86" borderId="210" applyNumberFormat="0" applyBorder="0" applyAlignment="0" applyProtection="0">
      <alignment vertical="center"/>
    </xf>
    <xf numFmtId="171" fontId="85" fillId="0" borderId="211"/>
    <xf numFmtId="227" fontId="78" fillId="0" borderId="714" applyNumberFormat="0" applyFill="0">
      <alignment horizontal="right"/>
    </xf>
    <xf numFmtId="227" fontId="78" fillId="0" borderId="714" applyNumberFormat="0" applyFill="0">
      <alignment horizontal="right"/>
    </xf>
    <xf numFmtId="224" fontId="108" fillId="0" borderId="556" applyFont="0" applyFill="0" applyBorder="0" applyAlignment="0" applyProtection="0"/>
    <xf numFmtId="241" fontId="194" fillId="86" borderId="175" applyNumberFormat="0" applyBorder="0" applyAlignment="0" applyProtection="0">
      <alignment vertical="center"/>
    </xf>
    <xf numFmtId="171" fontId="85" fillId="0" borderId="176"/>
    <xf numFmtId="241" fontId="194" fillId="86" borderId="246" applyNumberFormat="0" applyBorder="0" applyAlignment="0" applyProtection="0">
      <alignment vertical="center"/>
    </xf>
    <xf numFmtId="171" fontId="85" fillId="0" borderId="263"/>
    <xf numFmtId="241" fontId="194" fillId="86" borderId="301" applyNumberFormat="0" applyBorder="0" applyAlignment="0" applyProtection="0">
      <alignment vertical="center"/>
    </xf>
    <xf numFmtId="171" fontId="85" fillId="0" borderId="297"/>
    <xf numFmtId="166" fontId="113" fillId="0" borderId="191">
      <protection locked="0"/>
    </xf>
    <xf numFmtId="0" fontId="12" fillId="24" borderId="182" applyNumberFormat="0" applyFont="0" applyAlignment="0" applyProtection="0"/>
    <xf numFmtId="241" fontId="194" fillId="86" borderId="341" applyNumberFormat="0" applyBorder="0" applyAlignment="0" applyProtection="0">
      <alignment vertical="center"/>
    </xf>
    <xf numFmtId="166" fontId="113" fillId="0" borderId="157">
      <protection locked="0"/>
    </xf>
    <xf numFmtId="166" fontId="113" fillId="0" borderId="215">
      <protection locked="0"/>
    </xf>
    <xf numFmtId="0" fontId="12" fillId="24" borderId="197" applyNumberFormat="0" applyFont="0" applyAlignment="0" applyProtection="0"/>
    <xf numFmtId="166" fontId="113" fillId="0" borderId="244">
      <protection locked="0"/>
    </xf>
    <xf numFmtId="241" fontId="194" fillId="86" borderId="383" applyNumberFormat="0" applyBorder="0" applyAlignment="0" applyProtection="0">
      <alignment vertical="center"/>
    </xf>
    <xf numFmtId="171" fontId="85" fillId="0" borderId="384"/>
    <xf numFmtId="241" fontId="194" fillId="86" borderId="403" applyNumberFormat="0" applyBorder="0" applyAlignment="0" applyProtection="0">
      <alignment vertical="center"/>
    </xf>
    <xf numFmtId="171" fontId="85" fillId="0" borderId="422"/>
    <xf numFmtId="166" fontId="113" fillId="0" borderId="273">
      <protection locked="0"/>
    </xf>
    <xf numFmtId="0" fontId="12" fillId="24" borderId="268" applyNumberFormat="0" applyFont="0" applyAlignment="0" applyProtection="0"/>
    <xf numFmtId="241" fontId="194" fillId="86" borderId="448" applyNumberFormat="0" applyBorder="0" applyAlignment="0" applyProtection="0">
      <alignment vertical="center"/>
    </xf>
    <xf numFmtId="171" fontId="85" fillId="0" borderId="444"/>
    <xf numFmtId="166" fontId="113" fillId="0" borderId="312">
      <protection locked="0"/>
    </xf>
    <xf numFmtId="44" fontId="6" fillId="0" borderId="0" applyFont="0" applyFill="0" applyBorder="0" applyAlignment="0" applyProtection="0"/>
    <xf numFmtId="171" fontId="85" fillId="0" borderId="509"/>
    <xf numFmtId="166" fontId="113" fillId="0" borderId="359">
      <protection locked="0"/>
    </xf>
    <xf numFmtId="0" fontId="12" fillId="24" borderId="346" applyNumberFormat="0" applyFont="0" applyAlignment="0" applyProtection="0"/>
    <xf numFmtId="44" fontId="6" fillId="0" borderId="0" applyFont="0" applyFill="0" applyBorder="0" applyAlignment="0" applyProtection="0"/>
    <xf numFmtId="171" fontId="85" fillId="0" borderId="479"/>
    <xf numFmtId="166" fontId="113" fillId="0" borderId="398">
      <protection locked="0"/>
    </xf>
    <xf numFmtId="0" fontId="12" fillId="24" borderId="388" applyNumberFormat="0" applyFont="0" applyAlignment="0" applyProtection="0"/>
    <xf numFmtId="241" fontId="194" fillId="86" borderId="548" applyNumberFormat="0" applyBorder="0" applyAlignment="0" applyProtection="0">
      <alignment vertical="center"/>
    </xf>
    <xf numFmtId="171" fontId="85" fillId="0" borderId="544"/>
    <xf numFmtId="241" fontId="194" fillId="86" borderId="559" applyNumberFormat="0" applyBorder="0" applyAlignment="0" applyProtection="0">
      <alignment vertical="center"/>
    </xf>
    <xf numFmtId="171" fontId="85" fillId="0" borderId="576"/>
    <xf numFmtId="166" fontId="113" fillId="0" borderId="432">
      <protection locked="0"/>
    </xf>
    <xf numFmtId="0" fontId="12" fillId="24" borderId="427" applyNumberFormat="0" applyFont="0" applyAlignment="0" applyProtection="0"/>
    <xf numFmtId="0" fontId="17" fillId="21" borderId="185" applyNumberFormat="0" applyAlignment="0" applyProtection="0"/>
    <xf numFmtId="44" fontId="6" fillId="0" borderId="0" applyFont="0" applyFill="0" applyBorder="0" applyAlignment="0" applyProtection="0"/>
    <xf numFmtId="171" fontId="85" fillId="0" borderId="612"/>
    <xf numFmtId="166" fontId="113" fillId="0" borderId="460">
      <protection locked="0"/>
    </xf>
    <xf numFmtId="0" fontId="83" fillId="0" borderId="188" applyNumberFormat="0" applyFont="0" applyFill="0" applyAlignment="0" applyProtection="0"/>
    <xf numFmtId="0" fontId="83" fillId="0" borderId="180" applyNumberFormat="0" applyFont="0" applyFill="0" applyAlignment="0" applyProtection="0"/>
    <xf numFmtId="0" fontId="12" fillId="24" borderId="451" applyNumberFormat="0" applyFont="0" applyAlignment="0" applyProtection="0"/>
    <xf numFmtId="1" fontId="94" fillId="64" borderId="180" applyNumberFormat="0" applyBorder="0" applyAlignment="0">
      <alignment horizontal="center" vertical="top" wrapText="1"/>
      <protection hidden="1"/>
    </xf>
    <xf numFmtId="0" fontId="17" fillId="21" borderId="149" applyNumberFormat="0" applyAlignment="0" applyProtection="0"/>
    <xf numFmtId="208" fontId="90" fillId="63" borderId="190"/>
    <xf numFmtId="165" fontId="88" fillId="0" borderId="179" applyNumberFormat="0" applyFont="0" applyBorder="0" applyProtection="0">
      <alignment horizontal="right"/>
    </xf>
    <xf numFmtId="207" fontId="12" fillId="0" borderId="179">
      <alignment horizontal="right"/>
      <protection locked="0"/>
    </xf>
    <xf numFmtId="205" fontId="88" fillId="0" borderId="179" applyFill="0">
      <alignment horizontal="right"/>
    </xf>
    <xf numFmtId="3" fontId="12" fillId="0" borderId="179" applyFill="0">
      <alignment horizontal="right"/>
    </xf>
    <xf numFmtId="0" fontId="83" fillId="0" borderId="154" applyNumberFormat="0" applyFont="0" applyFill="0" applyAlignment="0" applyProtection="0"/>
    <xf numFmtId="204" fontId="88" fillId="0" borderId="179" applyFill="0">
      <alignment horizontal="right"/>
    </xf>
    <xf numFmtId="204" fontId="88" fillId="0" borderId="179">
      <alignment horizontal="right"/>
    </xf>
    <xf numFmtId="167" fontId="87" fillId="0" borderId="189" applyFont="0"/>
    <xf numFmtId="241" fontId="194" fillId="86" borderId="650" applyNumberFormat="0" applyBorder="0" applyAlignment="0" applyProtection="0">
      <alignment vertical="center"/>
    </xf>
    <xf numFmtId="0" fontId="17" fillId="21" borderId="196" applyNumberFormat="0" applyAlignment="0" applyProtection="0"/>
    <xf numFmtId="166" fontId="113" fillId="0" borderId="489">
      <protection locked="0"/>
    </xf>
    <xf numFmtId="0" fontId="83" fillId="0" borderId="213" applyNumberFormat="0" applyFont="0" applyFill="0" applyAlignment="0" applyProtection="0"/>
    <xf numFmtId="208" fontId="90" fillId="63" borderId="156"/>
    <xf numFmtId="0" fontId="12" fillId="24" borderId="483" applyNumberFormat="0" applyFont="0" applyAlignment="0" applyProtection="0"/>
    <xf numFmtId="0" fontId="17" fillId="21" borderId="235" applyNumberFormat="0" applyAlignment="0" applyProtection="0"/>
    <xf numFmtId="167" fontId="87" fillId="0" borderId="155" applyFont="0"/>
    <xf numFmtId="166" fontId="113" fillId="0" borderId="524">
      <protection locked="0"/>
    </xf>
    <xf numFmtId="0" fontId="83" fillId="0" borderId="240" applyNumberFormat="0" applyFont="0" applyFill="0" applyAlignment="0" applyProtection="0"/>
    <xf numFmtId="0" fontId="12" fillId="24" borderId="511" applyNumberFormat="0" applyFont="0" applyAlignment="0" applyProtection="0"/>
    <xf numFmtId="208" fontId="90" fillId="63" borderId="214"/>
    <xf numFmtId="0" fontId="83" fillId="0" borderId="234" applyNumberFormat="0" applyFont="0" applyFill="0" applyAlignment="0" applyProtection="0"/>
    <xf numFmtId="0" fontId="99" fillId="0" borderId="243" applyNumberFormat="0" applyFont="0" applyFill="0" applyAlignment="0" applyProtection="0">
      <alignment horizontal="centerContinuous"/>
    </xf>
    <xf numFmtId="0" fontId="97" fillId="0" borderId="234" applyNumberFormat="0" applyFill="0" applyAlignment="0" applyProtection="0"/>
    <xf numFmtId="203" fontId="12" fillId="0" borderId="179">
      <alignment horizontal="right"/>
    </xf>
    <xf numFmtId="241" fontId="194" fillId="86" borderId="677" applyNumberFormat="0" applyBorder="0" applyAlignment="0" applyProtection="0">
      <alignment vertical="center"/>
    </xf>
    <xf numFmtId="208" fontId="90" fillId="63" borderId="242"/>
    <xf numFmtId="171" fontId="85" fillId="0" borderId="678"/>
    <xf numFmtId="0" fontId="17" fillId="21" borderId="267" applyNumberFormat="0" applyAlignment="0" applyProtection="0"/>
    <xf numFmtId="167" fontId="87" fillId="0" borderId="241" applyFont="0"/>
    <xf numFmtId="44" fontId="6" fillId="0" borderId="0" applyFont="0" applyFill="0" applyBorder="0" applyAlignment="0" applyProtection="0"/>
    <xf numFmtId="171" fontId="85" fillId="0" borderId="702"/>
    <xf numFmtId="166" fontId="113" fillId="0" borderId="555">
      <protection locked="0"/>
    </xf>
    <xf numFmtId="0" fontId="83" fillId="0" borderId="265" applyNumberFormat="0" applyFont="0" applyFill="0" applyAlignment="0" applyProtection="0"/>
    <xf numFmtId="208" fontId="90" fillId="63" borderId="272"/>
    <xf numFmtId="0" fontId="17" fillId="21" borderId="305" applyNumberFormat="0" applyAlignment="0" applyProtection="0"/>
    <xf numFmtId="0" fontId="83" fillId="0" borderId="302" applyNumberFormat="0" applyFont="0" applyFill="0" applyAlignment="0" applyProtection="0"/>
    <xf numFmtId="166" fontId="113" fillId="0" borderId="587">
      <protection locked="0"/>
    </xf>
    <xf numFmtId="0" fontId="99" fillId="0" borderId="311" applyNumberFormat="0" applyFont="0" applyFill="0" applyAlignment="0" applyProtection="0">
      <alignment horizontal="centerContinuous"/>
    </xf>
    <xf numFmtId="0" fontId="12" fillId="24" borderId="581" applyNumberFormat="0" applyFont="0" applyAlignment="0" applyProtection="0"/>
    <xf numFmtId="0" fontId="17" fillId="21" borderId="351" applyNumberFormat="0" applyAlignment="0" applyProtection="0"/>
    <xf numFmtId="208" fontId="90" fillId="63" borderId="310"/>
    <xf numFmtId="166" fontId="113" fillId="0" borderId="624">
      <protection locked="0"/>
    </xf>
    <xf numFmtId="0" fontId="12" fillId="24" borderId="617" applyNumberFormat="0" applyFont="0" applyAlignment="0" applyProtection="0"/>
    <xf numFmtId="0" fontId="83" fillId="0" borderId="356" applyNumberFormat="0" applyFont="0" applyFill="0" applyAlignment="0" applyProtection="0"/>
    <xf numFmtId="167" fontId="87" fillId="0" borderId="309" applyFont="0"/>
    <xf numFmtId="0" fontId="83" fillId="0" borderId="350" applyNumberFormat="0" applyFont="0" applyFill="0" applyAlignment="0" applyProtection="0"/>
    <xf numFmtId="0" fontId="97" fillId="0" borderId="350" applyNumberFormat="0" applyFill="0" applyAlignment="0" applyProtection="0"/>
    <xf numFmtId="208" fontId="90" fillId="63" borderId="358"/>
    <xf numFmtId="166" fontId="113" fillId="0" borderId="663">
      <protection locked="0"/>
    </xf>
    <xf numFmtId="0" fontId="17" fillId="21" borderId="387" applyNumberFormat="0" applyAlignment="0" applyProtection="0"/>
    <xf numFmtId="0" fontId="12" fillId="24" borderId="656" applyNumberFormat="0" applyFont="0" applyAlignment="0" applyProtection="0"/>
    <xf numFmtId="167" fontId="87" fillId="0" borderId="357" applyFont="0"/>
    <xf numFmtId="241" fontId="194" fillId="86" borderId="146" applyNumberFormat="0" applyBorder="0" applyAlignment="0" applyProtection="0">
      <alignment vertical="center"/>
    </xf>
    <xf numFmtId="0" fontId="83" fillId="0" borderId="386" applyNumberFormat="0" applyFont="0" applyFill="0" applyAlignment="0" applyProtection="0"/>
    <xf numFmtId="0" fontId="83" fillId="0" borderId="393" applyNumberFormat="0" applyFont="0" applyFill="0" applyAlignment="0" applyProtection="0"/>
    <xf numFmtId="0" fontId="99" fillId="0" borderId="397" applyNumberFormat="0" applyFont="0" applyFill="0" applyAlignment="0" applyProtection="0">
      <alignment horizontal="centerContinuous"/>
    </xf>
    <xf numFmtId="1" fontId="94" fillId="64" borderId="393" applyNumberFormat="0" applyBorder="0" applyAlignment="0">
      <alignment horizontal="center" vertical="top" wrapText="1"/>
      <protection hidden="1"/>
    </xf>
    <xf numFmtId="166" fontId="113" fillId="0" borderId="688">
      <protection locked="0"/>
    </xf>
    <xf numFmtId="0" fontId="12" fillId="24" borderId="683" applyNumberFormat="0" applyFont="0" applyAlignment="0" applyProtection="0"/>
    <xf numFmtId="208" fontId="90" fillId="63" borderId="396"/>
    <xf numFmtId="165" fontId="88" fillId="0" borderId="392" applyNumberFormat="0" applyFont="0" applyBorder="0" applyProtection="0">
      <alignment horizontal="right"/>
    </xf>
    <xf numFmtId="207" fontId="12" fillId="0" borderId="392">
      <alignment horizontal="right"/>
      <protection locked="0"/>
    </xf>
    <xf numFmtId="205" fontId="88" fillId="0" borderId="392" applyFill="0">
      <alignment horizontal="right"/>
    </xf>
    <xf numFmtId="3" fontId="12" fillId="0" borderId="392" applyFill="0">
      <alignment horizontal="right"/>
    </xf>
    <xf numFmtId="204" fontId="88" fillId="0" borderId="392" applyFill="0">
      <alignment horizontal="right"/>
    </xf>
    <xf numFmtId="204" fontId="88" fillId="0" borderId="392">
      <alignment horizontal="right"/>
    </xf>
    <xf numFmtId="167" fontId="87" fillId="0" borderId="395" applyFont="0"/>
    <xf numFmtId="0" fontId="17" fillId="21" borderId="426" applyNumberFormat="0" applyAlignment="0" applyProtection="0"/>
    <xf numFmtId="166" fontId="113" fillId="0" borderId="713">
      <protection locked="0"/>
    </xf>
    <xf numFmtId="0" fontId="83" fillId="0" borderId="424" applyNumberFormat="0" applyFont="0" applyFill="0" applyAlignment="0" applyProtection="0"/>
    <xf numFmtId="0" fontId="12" fillId="24" borderId="707" applyNumberFormat="0" applyFont="0" applyAlignment="0" applyProtection="0"/>
    <xf numFmtId="0" fontId="17" fillId="21" borderId="454" applyNumberFormat="0" applyAlignment="0" applyProtection="0"/>
    <xf numFmtId="208" fontId="90" fillId="63" borderId="431"/>
    <xf numFmtId="0" fontId="83" fillId="0" borderId="457" applyNumberFormat="0" applyFont="0" applyFill="0" applyAlignment="0" applyProtection="0"/>
    <xf numFmtId="203" fontId="12" fillId="0" borderId="392">
      <alignment horizontal="right"/>
    </xf>
    <xf numFmtId="208" fontId="90" fillId="63" borderId="459"/>
    <xf numFmtId="167" fontId="87" fillId="0" borderId="458" applyFont="0"/>
    <xf numFmtId="0" fontId="83" fillId="0" borderId="486" applyNumberFormat="0" applyFont="0" applyFill="0" applyAlignment="0" applyProtection="0"/>
    <xf numFmtId="0" fontId="97" fillId="0" borderId="486" applyNumberFormat="0" applyFill="0" applyAlignment="0" applyProtection="0"/>
    <xf numFmtId="0" fontId="17" fillId="21" borderId="516" applyNumberFormat="0" applyAlignment="0" applyProtection="0"/>
    <xf numFmtId="0" fontId="83" fillId="0" borderId="521" applyNumberFormat="0" applyFont="0" applyFill="0" applyAlignment="0" applyProtection="0"/>
    <xf numFmtId="0" fontId="83" fillId="0" borderId="515" applyNumberFormat="0" applyFont="0" applyFill="0" applyAlignment="0" applyProtection="0"/>
    <xf numFmtId="208" fontId="90" fillId="63" borderId="488"/>
    <xf numFmtId="0" fontId="97" fillId="0" borderId="515" applyNumberFormat="0" applyFill="0" applyAlignment="0" applyProtection="0"/>
    <xf numFmtId="167" fontId="87" fillId="0" borderId="487" applyFont="0"/>
    <xf numFmtId="208" fontId="90" fillId="63" borderId="523"/>
    <xf numFmtId="167" fontId="87" fillId="0" borderId="522" applyFont="0"/>
    <xf numFmtId="0" fontId="83" fillId="0" borderId="549" applyNumberFormat="0" applyFont="0" applyFill="0" applyAlignment="0" applyProtection="0"/>
    <xf numFmtId="208" fontId="90" fillId="63" borderId="554"/>
    <xf numFmtId="0" fontId="17" fillId="21" borderId="580" applyNumberFormat="0" applyAlignment="0" applyProtection="0"/>
    <xf numFmtId="167" fontId="87" fillId="0" borderId="553" applyFont="0"/>
    <xf numFmtId="0" fontId="83" fillId="0" borderId="578" applyNumberFormat="0" applyFont="0" applyFill="0" applyAlignment="0" applyProtection="0"/>
    <xf numFmtId="0" fontId="99" fillId="0" borderId="586" applyNumberFormat="0" applyFont="0" applyFill="0" applyAlignment="0" applyProtection="0">
      <alignment horizontal="centerContinuous"/>
    </xf>
    <xf numFmtId="0" fontId="17" fillId="21" borderId="616" applyNumberFormat="0" applyAlignment="0" applyProtection="0"/>
    <xf numFmtId="208" fontId="90" fillId="63" borderId="585"/>
    <xf numFmtId="0" fontId="83" fillId="0" borderId="614" applyNumberFormat="0" applyFont="0" applyFill="0" applyAlignment="0" applyProtection="0"/>
    <xf numFmtId="0" fontId="99" fillId="0" borderId="623" applyNumberFormat="0" applyFont="0" applyFill="0" applyAlignment="0" applyProtection="0">
      <alignment horizontal="centerContinuous"/>
    </xf>
    <xf numFmtId="0" fontId="17" fillId="21" borderId="660" applyNumberFormat="0" applyAlignment="0" applyProtection="0"/>
    <xf numFmtId="208" fontId="90" fillId="63" borderId="622"/>
    <xf numFmtId="0" fontId="83" fillId="0" borderId="652" applyNumberFormat="0" applyFont="0" applyFill="0" applyAlignment="0" applyProtection="0"/>
    <xf numFmtId="167" fontId="87" fillId="0" borderId="621" applyFont="0"/>
    <xf numFmtId="0" fontId="17" fillId="21" borderId="682" applyNumberFormat="0" applyAlignment="0" applyProtection="0"/>
    <xf numFmtId="208" fontId="90" fillId="63" borderId="662"/>
    <xf numFmtId="0" fontId="83" fillId="0" borderId="680" applyNumberFormat="0" applyFont="0" applyFill="0" applyAlignment="0" applyProtection="0"/>
    <xf numFmtId="167" fontId="87" fillId="0" borderId="661" applyFont="0"/>
    <xf numFmtId="0" fontId="17" fillId="21" borderId="706" applyNumberFormat="0" applyAlignment="0" applyProtection="0"/>
    <xf numFmtId="208" fontId="90" fillId="63" borderId="687"/>
    <xf numFmtId="0" fontId="83" fillId="0" borderId="704" applyNumberFormat="0" applyFont="0" applyFill="0" applyAlignment="0" applyProtection="0"/>
    <xf numFmtId="0" fontId="99" fillId="0" borderId="712" applyNumberFormat="0" applyFont="0" applyFill="0" applyAlignment="0" applyProtection="0">
      <alignment horizontal="centerContinuous"/>
    </xf>
    <xf numFmtId="208" fontId="90" fillId="63" borderId="711"/>
    <xf numFmtId="0" fontId="12" fillId="61" borderId="185" applyNumberFormat="0">
      <alignment horizontal="left" vertical="center"/>
    </xf>
    <xf numFmtId="0" fontId="12" fillId="60" borderId="185" applyNumberFormat="0">
      <alignment horizontal="centerContinuous" vertical="center" wrapText="1"/>
    </xf>
    <xf numFmtId="0" fontId="12" fillId="61" borderId="149" applyNumberFormat="0">
      <alignment horizontal="left" vertical="center"/>
    </xf>
    <xf numFmtId="0" fontId="12" fillId="60" borderId="149"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235" applyNumberFormat="0" applyAlignment="0" applyProtection="0"/>
    <xf numFmtId="0" fontId="25" fillId="8" borderId="235"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8" fillId="21" borderId="236" applyNumberFormat="0" applyAlignment="0" applyProtection="0"/>
    <xf numFmtId="0" fontId="30" fillId="0" borderId="237" applyNumberFormat="0" applyFill="0" applyAlignment="0" applyProtection="0"/>
    <xf numFmtId="0" fontId="12" fillId="61" borderId="223" applyNumberFormat="0">
      <alignment horizontal="left" vertical="center"/>
    </xf>
    <xf numFmtId="0" fontId="12" fillId="60" borderId="223"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0" fontId="12" fillId="61" borderId="196" applyNumberFormat="0">
      <alignment horizontal="left" vertical="center"/>
    </xf>
    <xf numFmtId="0" fontId="12" fillId="60" borderId="196" applyNumberFormat="0">
      <alignment horizontal="centerContinuous" vertical="center" wrapText="1"/>
    </xf>
    <xf numFmtId="0" fontId="12" fillId="61" borderId="235" applyNumberFormat="0">
      <alignment horizontal="left" vertical="center"/>
    </xf>
    <xf numFmtId="0" fontId="12" fillId="60" borderId="235"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253" applyNumberFormat="0">
      <alignment horizontal="left" vertical="center"/>
    </xf>
    <xf numFmtId="0" fontId="12" fillId="60" borderId="253"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235" applyNumberFormat="0" applyAlignment="0" applyProtection="0"/>
    <xf numFmtId="0" fontId="25" fillId="8" borderId="235"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267" applyNumberFormat="0">
      <alignment horizontal="left" vertical="center"/>
    </xf>
    <xf numFmtId="0" fontId="12" fillId="60" borderId="267"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91" fillId="0" borderId="0" applyFont="0" applyFill="0" applyBorder="0" applyAlignment="0" applyProtection="0"/>
    <xf numFmtId="0" fontId="12" fillId="61" borderId="329" applyNumberFormat="0">
      <alignment horizontal="left" vertical="center"/>
    </xf>
    <xf numFmtId="0" fontId="12" fillId="61" borderId="305" applyNumberFormat="0">
      <alignment horizontal="left" vertical="center"/>
    </xf>
    <xf numFmtId="0" fontId="12" fillId="60" borderId="305" applyNumberFormat="0">
      <alignment horizontal="centerContinuous" vertical="center" wrapText="1"/>
    </xf>
    <xf numFmtId="0" fontId="12" fillId="61" borderId="351" applyNumberFormat="0">
      <alignment horizontal="left" vertical="center"/>
    </xf>
    <xf numFmtId="0" fontId="12" fillId="60" borderId="329" applyNumberFormat="0">
      <alignment horizontal="centerContinuous" vertical="center" wrapText="1"/>
    </xf>
    <xf numFmtId="44" fontId="77"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0" borderId="351" applyNumberFormat="0">
      <alignment horizontal="centerContinuous" vertical="center" wrapText="1"/>
    </xf>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371" applyNumberFormat="0">
      <alignment horizontal="left" vertical="center"/>
    </xf>
    <xf numFmtId="0" fontId="12" fillId="60" borderId="371"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412" applyNumberFormat="0">
      <alignment horizontal="left" vertical="center"/>
    </xf>
    <xf numFmtId="0" fontId="12" fillId="61" borderId="387" applyNumberFormat="0">
      <alignment horizontal="left" vertical="center"/>
    </xf>
    <xf numFmtId="0" fontId="12" fillId="60" borderId="387" applyNumberFormat="0">
      <alignment horizontal="centerContinuous" vertical="center" wrapText="1"/>
    </xf>
    <xf numFmtId="0" fontId="12" fillId="60" borderId="412"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61" borderId="426" applyNumberFormat="0">
      <alignment horizontal="left" vertical="center"/>
    </xf>
    <xf numFmtId="0" fontId="12" fillId="60" borderId="426"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732">
      <protection locked="0"/>
    </xf>
    <xf numFmtId="0" fontId="12" fillId="25" borderId="148" applyNumberFormat="0" applyProtection="0">
      <alignment horizontal="left" vertical="center"/>
    </xf>
    <xf numFmtId="0" fontId="12" fillId="25" borderId="148" applyNumberFormat="0" applyProtection="0">
      <alignment horizontal="left" vertical="center"/>
    </xf>
    <xf numFmtId="224" fontId="108" fillId="0" borderId="556" applyFont="0" applyFill="0" applyBorder="0" applyAlignment="0" applyProtection="0"/>
    <xf numFmtId="0" fontId="12" fillId="24" borderId="724"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5" borderId="195" applyNumberFormat="0" applyProtection="0">
      <alignment horizontal="left" vertical="center"/>
    </xf>
    <xf numFmtId="0" fontId="12" fillId="25" borderId="195" applyNumberFormat="0" applyProtection="0">
      <alignment horizontal="left" vertical="center"/>
    </xf>
    <xf numFmtId="43" fontId="8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467" applyNumberFormat="0">
      <alignment horizontal="left" vertical="center"/>
    </xf>
    <xf numFmtId="0" fontId="12" fillId="60" borderId="467" applyNumberFormat="0">
      <alignment horizontal="centerContinuous" vertical="center" wrapText="1"/>
    </xf>
    <xf numFmtId="43" fontId="6" fillId="0" borderId="0" applyFont="0" applyFill="0" applyBorder="0" applyAlignment="0" applyProtection="0"/>
    <xf numFmtId="0" fontId="30" fillId="0" borderId="151" applyNumberFormat="0" applyFill="0" applyAlignment="0" applyProtection="0"/>
    <xf numFmtId="0" fontId="28" fillId="21" borderId="150"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149" applyNumberFormat="0" applyAlignment="0" applyProtection="0"/>
    <xf numFmtId="0" fontId="17" fillId="21" borderId="149" applyNumberFormat="0" applyAlignment="0" applyProtection="0"/>
    <xf numFmtId="0" fontId="30" fillId="0" borderId="151" applyNumberFormat="0" applyFill="0" applyAlignment="0" applyProtection="0"/>
    <xf numFmtId="0" fontId="28" fillId="21" borderId="150" applyNumberFormat="0" applyAlignment="0" applyProtection="0"/>
    <xf numFmtId="43" fontId="6" fillId="0" borderId="0" applyFont="0" applyFill="0" applyBorder="0" applyAlignment="0" applyProtection="0"/>
    <xf numFmtId="0" fontId="25" fillId="8" borderId="149" applyNumberFormat="0" applyAlignment="0" applyProtection="0"/>
    <xf numFmtId="0" fontId="17" fillId="21" borderId="149"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25" borderId="178" applyNumberFormat="0" applyProtection="0">
      <alignment horizontal="left" vertical="center"/>
    </xf>
    <xf numFmtId="0" fontId="12" fillId="25" borderId="178" applyNumberFormat="0" applyProtection="0">
      <alignment horizontal="left" vertical="center"/>
    </xf>
    <xf numFmtId="0" fontId="30" fillId="0" borderId="151" applyNumberFormat="0" applyFill="0" applyAlignment="0" applyProtection="0"/>
    <xf numFmtId="0" fontId="28" fillId="21" borderId="150" applyNumberFormat="0" applyAlignment="0" applyProtection="0"/>
    <xf numFmtId="0" fontId="25" fillId="8" borderId="149" applyNumberFormat="0" applyAlignment="0" applyProtection="0"/>
    <xf numFmtId="0" fontId="17" fillId="21" borderId="149" applyNumberFormat="0" applyAlignment="0" applyProtection="0"/>
    <xf numFmtId="0" fontId="30" fillId="0" borderId="151"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28" fillId="21" borderId="150" applyNumberFormat="0" applyAlignment="0" applyProtection="0"/>
    <xf numFmtId="0" fontId="30" fillId="0" borderId="203" applyNumberFormat="0" applyFill="0" applyAlignment="0" applyProtection="0"/>
    <xf numFmtId="0" fontId="28" fillId="21" borderId="202" applyNumberFormat="0" applyAlignment="0" applyProtection="0"/>
    <xf numFmtId="0" fontId="12" fillId="24" borderId="201" applyNumberFormat="0" applyFont="0" applyAlignment="0" applyProtection="0"/>
    <xf numFmtId="0" fontId="12" fillId="24" borderId="201" applyNumberFormat="0" applyFont="0" applyAlignment="0" applyProtection="0"/>
    <xf numFmtId="0" fontId="25" fillId="8" borderId="200" applyNumberFormat="0" applyAlignment="0" applyProtection="0"/>
    <xf numFmtId="0" fontId="17" fillId="21" borderId="200" applyNumberFormat="0" applyAlignment="0" applyProtection="0"/>
    <xf numFmtId="0" fontId="30" fillId="0" borderId="203" applyNumberFormat="0" applyFill="0" applyAlignment="0" applyProtection="0"/>
    <xf numFmtId="0" fontId="25" fillId="8" borderId="149" applyNumberFormat="0" applyAlignment="0" applyProtection="0"/>
    <xf numFmtId="0" fontId="28" fillId="21" borderId="202" applyNumberFormat="0" applyAlignment="0" applyProtection="0"/>
    <xf numFmtId="0" fontId="12" fillId="24" borderId="201" applyNumberFormat="0" applyFont="0" applyAlignment="0" applyProtection="0"/>
    <xf numFmtId="0" fontId="12" fillId="24" borderId="201" applyNumberFormat="0" applyFont="0" applyAlignment="0" applyProtection="0"/>
    <xf numFmtId="0" fontId="25" fillId="8" borderId="200" applyNumberFormat="0" applyAlignment="0" applyProtection="0"/>
    <xf numFmtId="0" fontId="17" fillId="21" borderId="200" applyNumberFormat="0" applyAlignment="0" applyProtection="0"/>
    <xf numFmtId="0" fontId="17" fillId="21" borderId="149" applyNumberFormat="0" applyAlignment="0" applyProtection="0"/>
    <xf numFmtId="0" fontId="30" fillId="0" borderId="203" applyNumberFormat="0" applyFill="0" applyAlignment="0" applyProtection="0"/>
    <xf numFmtId="0" fontId="28" fillId="21" borderId="202" applyNumberFormat="0" applyAlignment="0" applyProtection="0"/>
    <xf numFmtId="0" fontId="30" fillId="0" borderId="184" applyNumberFormat="0" applyFill="0" applyAlignment="0" applyProtection="0"/>
    <xf numFmtId="0" fontId="28" fillId="21" borderId="183" applyNumberFormat="0" applyAlignment="0" applyProtection="0"/>
    <xf numFmtId="0" fontId="12" fillId="24" borderId="182" applyNumberFormat="0" applyFont="0" applyAlignment="0" applyProtection="0"/>
    <xf numFmtId="0" fontId="12" fillId="24" borderId="182" applyNumberFormat="0" applyFont="0" applyAlignment="0" applyProtection="0"/>
    <xf numFmtId="0" fontId="25" fillId="8" borderId="185" applyNumberFormat="0" applyAlignment="0" applyProtection="0"/>
    <xf numFmtId="0" fontId="17" fillId="21" borderId="185" applyNumberFormat="0" applyAlignment="0" applyProtection="0"/>
    <xf numFmtId="0" fontId="30" fillId="0" borderId="184" applyNumberFormat="0" applyFill="0" applyAlignment="0" applyProtection="0"/>
    <xf numFmtId="0" fontId="28" fillId="21" borderId="183" applyNumberFormat="0" applyAlignment="0" applyProtection="0"/>
    <xf numFmtId="0" fontId="12" fillId="24" borderId="182" applyNumberFormat="0" applyFont="0" applyAlignment="0" applyProtection="0"/>
    <xf numFmtId="0" fontId="12" fillId="24" borderId="182" applyNumberFormat="0" applyFont="0" applyAlignment="0" applyProtection="0"/>
    <xf numFmtId="0" fontId="25" fillId="8" borderId="185" applyNumberFormat="0" applyAlignment="0" applyProtection="0"/>
    <xf numFmtId="0" fontId="17" fillId="21" borderId="185" applyNumberFormat="0" applyAlignment="0" applyProtection="0"/>
    <xf numFmtId="0" fontId="12" fillId="25" borderId="178" applyNumberFormat="0" applyProtection="0">
      <alignment horizontal="left" vertical="center"/>
    </xf>
    <xf numFmtId="0" fontId="12" fillId="25" borderId="178" applyNumberFormat="0" applyProtection="0">
      <alignment horizontal="left" vertical="center"/>
    </xf>
    <xf numFmtId="0" fontId="17" fillId="21" borderId="510" applyNumberFormat="0" applyAlignment="0" applyProtection="0"/>
    <xf numFmtId="43" fontId="6" fillId="0" borderId="0" applyFont="0" applyFill="0" applyBorder="0" applyAlignment="0" applyProtection="0"/>
    <xf numFmtId="0" fontId="30" fillId="0" borderId="184" applyNumberFormat="0" applyFill="0" applyAlignment="0" applyProtection="0"/>
    <xf numFmtId="0" fontId="28" fillId="21" borderId="183" applyNumberFormat="0" applyAlignment="0" applyProtection="0"/>
    <xf numFmtId="0" fontId="12" fillId="24" borderId="182" applyNumberFormat="0" applyFont="0" applyAlignment="0" applyProtection="0"/>
    <xf numFmtId="0" fontId="12" fillId="24" borderId="182" applyNumberFormat="0" applyFont="0" applyAlignment="0" applyProtection="0"/>
    <xf numFmtId="0" fontId="25" fillId="8" borderId="185" applyNumberFormat="0" applyAlignment="0" applyProtection="0"/>
    <xf numFmtId="0" fontId="17" fillId="21" borderId="185" applyNumberFormat="0" applyAlignment="0" applyProtection="0"/>
    <xf numFmtId="43" fontId="6" fillId="0" borderId="0" applyFont="0" applyFill="0" applyBorder="0" applyAlignment="0" applyProtection="0"/>
    <xf numFmtId="0" fontId="30" fillId="0" borderId="184" applyNumberFormat="0" applyFill="0" applyAlignment="0" applyProtection="0"/>
    <xf numFmtId="43" fontId="6" fillId="0" borderId="0" applyFont="0" applyFill="0" applyBorder="0" applyAlignment="0" applyProtection="0"/>
    <xf numFmtId="0" fontId="12" fillId="25" borderId="178" applyNumberFormat="0" applyProtection="0">
      <alignment horizontal="left" vertical="center"/>
    </xf>
    <xf numFmtId="0" fontId="12" fillId="24" borderId="201" applyNumberFormat="0" applyFont="0" applyAlignment="0" applyProtection="0"/>
    <xf numFmtId="0" fontId="12" fillId="24" borderId="201" applyNumberFormat="0" applyFont="0" applyAlignment="0" applyProtection="0"/>
    <xf numFmtId="0" fontId="25" fillId="8" borderId="200" applyNumberFormat="0" applyAlignment="0" applyProtection="0"/>
    <xf numFmtId="0" fontId="17" fillId="21" borderId="200" applyNumberFormat="0" applyAlignment="0" applyProtection="0"/>
    <xf numFmtId="43" fontId="6" fillId="0" borderId="0" applyFont="0" applyFill="0" applyBorder="0" applyAlignment="0" applyProtection="0"/>
    <xf numFmtId="0" fontId="12" fillId="25" borderId="178" applyNumberFormat="0" applyProtection="0">
      <alignment horizontal="left" vertical="center"/>
    </xf>
    <xf numFmtId="0" fontId="30" fillId="0" borderId="203" applyNumberFormat="0" applyFill="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202" applyNumberFormat="0" applyAlignment="0" applyProtection="0"/>
    <xf numFmtId="0" fontId="12" fillId="24" borderId="201" applyNumberFormat="0" applyFont="0" applyAlignment="0" applyProtection="0"/>
    <xf numFmtId="0" fontId="12" fillId="24" borderId="201" applyNumberFormat="0" applyFont="0" applyAlignment="0" applyProtection="0"/>
    <xf numFmtId="43" fontId="4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183"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00" applyNumberFormat="0" applyAlignment="0" applyProtection="0"/>
    <xf numFmtId="43" fontId="6" fillId="0" borderId="0" applyFont="0" applyFill="0" applyBorder="0" applyAlignment="0" applyProtection="0"/>
    <xf numFmtId="0" fontId="12" fillId="24" borderId="182" applyNumberFormat="0" applyFont="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1" borderId="164" applyNumberFormat="0" applyAlignment="0" applyProtection="0"/>
    <xf numFmtId="0" fontId="12" fillId="24" borderId="182"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181" applyNumberFormat="0" applyAlignment="0" applyProtection="0"/>
    <xf numFmtId="43" fontId="6" fillId="0" borderId="0" applyFont="0" applyFill="0" applyBorder="0" applyAlignment="0" applyProtection="0"/>
    <xf numFmtId="0" fontId="17" fillId="21" borderId="181" applyNumberFormat="0" applyAlignment="0" applyProtection="0"/>
    <xf numFmtId="0" fontId="12" fillId="24" borderId="511" applyNumberFormat="0" applyFont="0" applyAlignment="0" applyProtection="0"/>
    <xf numFmtId="0" fontId="12" fillId="61" borderId="516" applyNumberFormat="0">
      <alignment horizontal="left" vertical="center"/>
    </xf>
    <xf numFmtId="0" fontId="12" fillId="25" borderId="233" applyNumberFormat="0" applyProtection="0">
      <alignment horizontal="left" vertical="center"/>
    </xf>
    <xf numFmtId="0" fontId="12" fillId="25" borderId="233" applyNumberFormat="0" applyProtection="0">
      <alignment horizontal="left" vertical="center"/>
    </xf>
    <xf numFmtId="0" fontId="12" fillId="60" borderId="516" applyNumberFormat="0">
      <alignment horizontal="centerContinuous" vertical="center" wrapText="1"/>
    </xf>
    <xf numFmtId="229" fontId="81" fillId="65" borderId="232" applyFont="0" applyFill="0" applyBorder="0" applyAlignment="0" applyProtection="0"/>
    <xf numFmtId="0" fontId="25" fillId="8" borderId="510" applyNumberFormat="0" applyAlignment="0" applyProtection="0"/>
    <xf numFmtId="0" fontId="17" fillId="21" borderId="200"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5" borderId="252" applyNumberFormat="0" applyProtection="0">
      <alignment horizontal="left" vertical="center"/>
    </xf>
    <xf numFmtId="0" fontId="12" fillId="25" borderId="252" applyNumberFormat="0" applyProtection="0">
      <alignment horizontal="lef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535" applyNumberFormat="0">
      <alignment horizontal="left" vertical="center"/>
    </xf>
    <xf numFmtId="0" fontId="12" fillId="60" borderId="535" applyNumberFormat="0">
      <alignment horizontal="centerContinuous" vertical="center"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1" borderId="196" applyNumberFormat="0" applyAlignment="0" applyProtection="0"/>
    <xf numFmtId="43" fontId="6" fillId="0" borderId="0" applyFont="0" applyFill="0" applyBorder="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0" fontId="17" fillId="21" borderId="196" applyNumberFormat="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0" fontId="12" fillId="25" borderId="195" applyNumberFormat="0" applyProtection="0">
      <alignment horizontal="left" vertical="center"/>
    </xf>
    <xf numFmtId="0" fontId="12" fillId="25" borderId="195" applyNumberFormat="0" applyProtection="0">
      <alignment horizontal="left" vertical="center"/>
    </xf>
    <xf numFmtId="0" fontId="17" fillId="21" borderId="196" applyNumberFormat="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0" fontId="17" fillId="21" borderId="196" applyNumberFormat="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0" fontId="30" fillId="0" borderId="255" applyNumberFormat="0" applyFill="0" applyAlignment="0" applyProtection="0"/>
    <xf numFmtId="0" fontId="28" fillId="21" borderId="254" applyNumberFormat="0" applyAlignment="0" applyProtection="0"/>
    <xf numFmtId="0" fontId="30" fillId="0" borderId="237" applyNumberFormat="0" applyFill="0" applyAlignment="0" applyProtection="0"/>
    <xf numFmtId="0" fontId="28" fillId="21" borderId="236" applyNumberFormat="0" applyAlignment="0" applyProtection="0"/>
    <xf numFmtId="0" fontId="25" fillId="8" borderId="235" applyNumberFormat="0" applyAlignment="0" applyProtection="0"/>
    <xf numFmtId="0" fontId="17" fillId="21" borderId="235" applyNumberFormat="0" applyAlignment="0" applyProtection="0"/>
    <xf numFmtId="0" fontId="30" fillId="0" borderId="237" applyNumberFormat="0" applyFill="0" applyAlignment="0" applyProtection="0"/>
    <xf numFmtId="0" fontId="28" fillId="21" borderId="236" applyNumberFormat="0" applyAlignment="0" applyProtection="0"/>
    <xf numFmtId="0" fontId="25" fillId="8" borderId="235" applyNumberFormat="0" applyAlignment="0" applyProtection="0"/>
    <xf numFmtId="0" fontId="17" fillId="21" borderId="235" applyNumberFormat="0" applyAlignment="0" applyProtection="0"/>
    <xf numFmtId="0" fontId="12" fillId="25" borderId="233" applyNumberFormat="0" applyProtection="0">
      <alignment horizontal="left" vertical="center"/>
    </xf>
    <xf numFmtId="0" fontId="12" fillId="25" borderId="233" applyNumberFormat="0" applyProtection="0">
      <alignment horizontal="left" vertical="center"/>
    </xf>
    <xf numFmtId="0" fontId="30" fillId="0" borderId="237" applyNumberFormat="0" applyFill="0" applyAlignment="0" applyProtection="0"/>
    <xf numFmtId="0" fontId="28" fillId="21" borderId="236" applyNumberFormat="0" applyAlignment="0" applyProtection="0"/>
    <xf numFmtId="0" fontId="25" fillId="8" borderId="235" applyNumberFormat="0" applyAlignment="0" applyProtection="0"/>
    <xf numFmtId="0" fontId="17" fillId="21" borderId="235" applyNumberFormat="0" applyAlignment="0" applyProtection="0"/>
    <xf numFmtId="0" fontId="30" fillId="0" borderId="237" applyNumberFormat="0" applyFill="0" applyAlignment="0" applyProtection="0"/>
    <xf numFmtId="0" fontId="12" fillId="25" borderId="266" applyNumberFormat="0" applyProtection="0">
      <alignment horizontal="left" vertical="center"/>
    </xf>
    <xf numFmtId="0" fontId="12" fillId="25" borderId="233" applyNumberFormat="0" applyProtection="0">
      <alignment horizontal="left" vertical="center"/>
    </xf>
    <xf numFmtId="0" fontId="12" fillId="25" borderId="233" applyNumberFormat="0" applyProtection="0">
      <alignment horizontal="left" vertical="center"/>
    </xf>
    <xf numFmtId="0" fontId="12" fillId="25" borderId="266" applyNumberFormat="0" applyProtection="0">
      <alignment horizontal="left" vertical="center"/>
    </xf>
    <xf numFmtId="0" fontId="28" fillId="21" borderId="236"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3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1" borderId="235" applyNumberFormat="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567" applyNumberFormat="0">
      <alignment horizontal="left" vertical="center"/>
    </xf>
    <xf numFmtId="0" fontId="12" fillId="60" borderId="567" applyNumberFormat="0">
      <alignment horizontal="centerContinuous" vertical="center"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53" applyNumberFormat="0" applyAlignment="0" applyProtection="0"/>
    <xf numFmtId="0" fontId="17" fillId="21" borderId="253" applyNumberFormat="0" applyAlignment="0" applyProtection="0"/>
    <xf numFmtId="0" fontId="30" fillId="0" borderId="255" applyNumberFormat="0" applyFill="0" applyAlignment="0" applyProtection="0"/>
    <xf numFmtId="0" fontId="28" fillId="21" borderId="254"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53" applyNumberFormat="0" applyAlignment="0" applyProtection="0"/>
    <xf numFmtId="0" fontId="17" fillId="21" borderId="253" applyNumberFormat="0" applyAlignment="0" applyProtection="0"/>
    <xf numFmtId="0" fontId="12" fillId="25" borderId="252" applyNumberFormat="0" applyProtection="0">
      <alignment horizontal="left" vertical="center"/>
    </xf>
    <xf numFmtId="0" fontId="12" fillId="25" borderId="252"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30" fillId="0" borderId="255" applyNumberFormat="0" applyFill="0" applyAlignment="0" applyProtection="0"/>
    <xf numFmtId="0" fontId="28" fillId="21" borderId="254" applyNumberFormat="0" applyAlignment="0" applyProtection="0"/>
    <xf numFmtId="0" fontId="25" fillId="8" borderId="253" applyNumberFormat="0" applyAlignment="0" applyProtection="0"/>
    <xf numFmtId="0" fontId="17" fillId="21" borderId="253" applyNumberFormat="0" applyAlignment="0" applyProtection="0"/>
    <xf numFmtId="0" fontId="30" fillId="0" borderId="255" applyNumberFormat="0" applyFill="0" applyAlignment="0" applyProtection="0"/>
    <xf numFmtId="0" fontId="12" fillId="25" borderId="252" applyNumberFormat="0" applyProtection="0">
      <alignment horizontal="left" vertical="center"/>
    </xf>
    <xf numFmtId="0" fontId="12" fillId="25" borderId="252" applyNumberFormat="0" applyProtection="0">
      <alignment horizontal="left" vertical="center"/>
    </xf>
    <xf numFmtId="0" fontId="28" fillId="21" borderId="254" applyNumberFormat="0" applyAlignment="0" applyProtection="0"/>
    <xf numFmtId="0" fontId="25" fillId="8" borderId="253" applyNumberFormat="0" applyAlignment="0" applyProtection="0"/>
    <xf numFmtId="0" fontId="17" fillId="21" borderId="253" applyNumberFormat="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2" fillId="25" borderId="303" applyNumberFormat="0" applyProtection="0">
      <alignment horizontal="left" vertical="center"/>
    </xf>
    <xf numFmtId="0" fontId="12" fillId="25" borderId="303" applyNumberFormat="0" applyProtection="0">
      <alignment horizontal="left" vertical="center"/>
    </xf>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2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597" applyNumberFormat="0">
      <alignment horizontal="left" vertical="center"/>
    </xf>
    <xf numFmtId="0" fontId="12" fillId="60" borderId="597" applyNumberFormat="0">
      <alignment horizontal="centerContinuous" vertical="center" wrapText="1"/>
    </xf>
    <xf numFmtId="43" fontId="6" fillId="0" borderId="0" applyFont="0" applyFill="0" applyBorder="0" applyAlignment="0" applyProtection="0"/>
    <xf numFmtId="0" fontId="12" fillId="25" borderId="324" applyNumberFormat="0" applyProtection="0">
      <alignment horizontal="left" vertical="center"/>
    </xf>
    <xf numFmtId="0" fontId="12" fillId="25" borderId="324" applyNumberFormat="0" applyProtection="0">
      <alignment horizontal="left" vertical="center"/>
    </xf>
    <xf numFmtId="0" fontId="12" fillId="61" borderId="580" applyNumberFormat="0">
      <alignment horizontal="left" vertical="center"/>
    </xf>
    <xf numFmtId="0" fontId="12" fillId="60" borderId="580" applyNumberFormat="0">
      <alignment horizontal="centerContinuous" vertical="center" wrapText="1"/>
    </xf>
    <xf numFmtId="0" fontId="28" fillId="21" borderId="236" applyNumberFormat="0" applyAlignment="0" applyProtection="0"/>
    <xf numFmtId="0" fontId="30" fillId="0" borderId="237" applyNumberFormat="0" applyFill="0" applyAlignment="0" applyProtection="0"/>
    <xf numFmtId="0" fontId="12" fillId="25" borderId="233" applyNumberFormat="0" applyProtection="0">
      <alignment horizontal="left" vertical="center"/>
    </xf>
    <xf numFmtId="0" fontId="12" fillId="25" borderId="233" applyNumberFormat="0" applyProtection="0">
      <alignment horizontal="left" vertical="center"/>
    </xf>
    <xf numFmtId="0" fontId="17" fillId="21" borderId="235" applyNumberFormat="0" applyAlignment="0" applyProtection="0"/>
    <xf numFmtId="0" fontId="25" fillId="8" borderId="235" applyNumberFormat="0" applyAlignment="0" applyProtection="0"/>
    <xf numFmtId="0" fontId="28" fillId="21" borderId="236" applyNumberFormat="0" applyAlignment="0" applyProtection="0"/>
    <xf numFmtId="0" fontId="30" fillId="0" borderId="237" applyNumberFormat="0" applyFill="0" applyAlignment="0" applyProtection="0"/>
    <xf numFmtId="0" fontId="17" fillId="21" borderId="235" applyNumberFormat="0" applyAlignment="0" applyProtection="0"/>
    <xf numFmtId="0" fontId="25" fillId="8" borderId="235" applyNumberFormat="0" applyAlignment="0" applyProtection="0"/>
    <xf numFmtId="0" fontId="28" fillId="21" borderId="236" applyNumberFormat="0" applyAlignment="0" applyProtection="0"/>
    <xf numFmtId="0" fontId="30" fillId="0" borderId="237" applyNumberFormat="0" applyFill="0" applyAlignment="0" applyProtection="0"/>
    <xf numFmtId="0" fontId="12" fillId="61" borderId="616" applyNumberFormat="0">
      <alignment horizontal="left" vertical="center"/>
    </xf>
    <xf numFmtId="0" fontId="12" fillId="60" borderId="616" applyNumberFormat="0">
      <alignment horizontal="centerContinuous" vertical="center" wrapText="1"/>
    </xf>
    <xf numFmtId="0" fontId="12" fillId="25" borderId="349" applyNumberFormat="0" applyProtection="0">
      <alignment horizontal="left" vertical="center"/>
    </xf>
    <xf numFmtId="0" fontId="12" fillId="25" borderId="349" applyNumberFormat="0" applyProtection="0">
      <alignment horizontal="lef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0" fontId="17" fillId="21" borderId="267" applyNumberFormat="0" applyAlignment="0" applyProtection="0"/>
    <xf numFmtId="43" fontId="105" fillId="0" borderId="0" applyFont="0" applyFill="0" applyBorder="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17" fillId="21" borderId="267" applyNumberFormat="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12" fillId="25" borderId="266" applyNumberFormat="0" applyProtection="0">
      <alignment horizontal="left" vertical="center"/>
    </xf>
    <xf numFmtId="0" fontId="12" fillId="25" borderId="266"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17" fillId="21" borderId="267" applyNumberFormat="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30" fillId="0" borderId="353" applyNumberFormat="0" applyFill="0" applyAlignment="0" applyProtection="0"/>
    <xf numFmtId="0" fontId="28" fillId="21" borderId="352" applyNumberFormat="0" applyAlignment="0" applyProtection="0"/>
    <xf numFmtId="43" fontId="101" fillId="0" borderId="0" applyFont="0" applyFill="0" applyBorder="0" applyAlignment="0" applyProtection="0"/>
    <xf numFmtId="0" fontId="25" fillId="8" borderId="351" applyNumberFormat="0" applyAlignment="0" applyProtection="0"/>
    <xf numFmtId="0" fontId="30" fillId="0" borderId="328" applyNumberFormat="0" applyFill="0" applyAlignment="0" applyProtection="0"/>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9" applyNumberFormat="0" applyAlignment="0" applyProtection="0"/>
    <xf numFmtId="0" fontId="17" fillId="21" borderId="329" applyNumberFormat="0" applyAlignment="0" applyProtection="0"/>
    <xf numFmtId="0" fontId="30" fillId="0" borderId="328" applyNumberFormat="0" applyFill="0" applyAlignment="0" applyProtection="0"/>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9" applyNumberFormat="0" applyAlignment="0" applyProtection="0"/>
    <xf numFmtId="0" fontId="17" fillId="21" borderId="329" applyNumberFormat="0" applyAlignment="0" applyProtection="0"/>
    <xf numFmtId="0" fontId="12" fillId="25" borderId="324" applyNumberFormat="0" applyProtection="0">
      <alignment horizontal="left" vertical="center"/>
    </xf>
    <xf numFmtId="0" fontId="12" fillId="25" borderId="324" applyNumberFormat="0" applyProtection="0">
      <alignment horizontal="left" vertical="center"/>
    </xf>
    <xf numFmtId="0" fontId="30" fillId="0" borderId="328" applyNumberFormat="0" applyFill="0" applyAlignment="0" applyProtection="0"/>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9" applyNumberFormat="0" applyAlignment="0" applyProtection="0"/>
    <xf numFmtId="0" fontId="17" fillId="21" borderId="329" applyNumberFormat="0" applyAlignment="0" applyProtection="0"/>
    <xf numFmtId="0" fontId="30" fillId="0" borderId="328" applyNumberFormat="0" applyFill="0" applyAlignment="0" applyProtection="0"/>
    <xf numFmtId="0" fontId="12" fillId="25" borderId="324" applyNumberFormat="0" applyProtection="0">
      <alignment horizontal="left" vertical="center"/>
    </xf>
    <xf numFmtId="0" fontId="12" fillId="25" borderId="324" applyNumberFormat="0" applyProtection="0">
      <alignment horizontal="left" vertical="center"/>
    </xf>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5" applyNumberFormat="0" applyAlignment="0" applyProtection="0"/>
    <xf numFmtId="0" fontId="12" fillId="25" borderId="364" applyNumberFormat="0" applyProtection="0">
      <alignment horizontal="left" vertical="center"/>
    </xf>
    <xf numFmtId="0" fontId="12" fillId="25" borderId="364" applyNumberFormat="0" applyProtection="0">
      <alignment horizontal="left" vertical="center"/>
    </xf>
    <xf numFmtId="0" fontId="17" fillId="21" borderId="288" applyNumberFormat="0" applyAlignment="0" applyProtection="0"/>
    <xf numFmtId="0" fontId="17" fillId="21" borderId="351" applyNumberFormat="0" applyAlignment="0" applyProtection="0"/>
    <xf numFmtId="0" fontId="25" fillId="8" borderId="288" applyNumberFormat="0" applyAlignment="0" applyProtection="0"/>
    <xf numFmtId="0" fontId="30" fillId="0" borderId="353" applyNumberFormat="0" applyFill="0" applyAlignment="0" applyProtection="0"/>
    <xf numFmtId="0" fontId="28" fillId="21" borderId="352" applyNumberForma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25" fillId="8" borderId="351" applyNumberFormat="0" applyAlignment="0" applyProtection="0"/>
    <xf numFmtId="0" fontId="17" fillId="21" borderId="351" applyNumberForma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5" borderId="349" applyNumberFormat="0" applyProtection="0">
      <alignment horizontal="left" vertical="center"/>
    </xf>
    <xf numFmtId="0" fontId="12" fillId="25" borderId="349" applyNumberFormat="0" applyProtection="0">
      <alignment horizontal="left" vertical="center"/>
    </xf>
    <xf numFmtId="0" fontId="28" fillId="21" borderId="289" applyNumberFormat="0" applyAlignment="0" applyProtection="0"/>
    <xf numFmtId="0" fontId="30" fillId="0" borderId="290" applyNumberFormat="0" applyFill="0" applyAlignment="0" applyProtection="0"/>
    <xf numFmtId="43" fontId="243" fillId="0" borderId="0" applyFont="0" applyFill="0" applyBorder="0" applyAlignment="0" applyProtection="0"/>
    <xf numFmtId="43" fontId="105" fillId="0" borderId="0" applyFont="0" applyFill="0" applyBorder="0" applyAlignment="0" applyProtection="0"/>
    <xf numFmtId="0" fontId="30" fillId="0" borderId="353" applyNumberFormat="0" applyFill="0" applyAlignment="0" applyProtection="0"/>
    <xf numFmtId="0" fontId="28" fillId="21" borderId="352" applyNumberFormat="0" applyAlignment="0" applyProtection="0"/>
    <xf numFmtId="43" fontId="12" fillId="0" borderId="0" applyFont="0" applyFill="0" applyBorder="0" applyAlignment="0" applyProtection="0"/>
    <xf numFmtId="0" fontId="25" fillId="8" borderId="351" applyNumberFormat="0" applyAlignment="0" applyProtection="0"/>
    <xf numFmtId="0" fontId="17" fillId="21" borderId="351" applyNumberFormat="0" applyAlignment="0" applyProtection="0"/>
    <xf numFmtId="0" fontId="30" fillId="0" borderId="353" applyNumberFormat="0" applyFill="0" applyAlignment="0" applyProtection="0"/>
    <xf numFmtId="0" fontId="12" fillId="25" borderId="349" applyNumberFormat="0" applyProtection="0">
      <alignment horizontal="left" vertical="center"/>
    </xf>
    <xf numFmtId="0" fontId="12" fillId="25" borderId="349" applyNumberFormat="0" applyProtection="0">
      <alignment horizontal="left" vertical="center"/>
    </xf>
    <xf numFmtId="0" fontId="28" fillId="21" borderId="352" applyNumberFormat="0" applyAlignment="0" applyProtection="0"/>
    <xf numFmtId="43" fontId="105"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0" fontId="12" fillId="61" borderId="640" applyNumberFormat="0">
      <alignment horizontal="left" vertical="center"/>
    </xf>
    <xf numFmtId="0" fontId="12" fillId="60" borderId="640" applyNumberFormat="0">
      <alignment horizontal="centerContinuous" vertical="center" wrapText="1"/>
    </xf>
    <xf numFmtId="43" fontId="242" fillId="0" borderId="0" applyFont="0" applyFill="0" applyBorder="0" applyAlignment="0" applyProtection="0"/>
    <xf numFmtId="43" fontId="14" fillId="0" borderId="0" applyFont="0" applyFill="0" applyBorder="0" applyAlignment="0" applyProtection="0"/>
    <xf numFmtId="0" fontId="25" fillId="8" borderId="351" applyNumberFormat="0" applyAlignment="0" applyProtection="0"/>
    <xf numFmtId="171" fontId="85" fillId="0" borderId="342"/>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7" fillId="21" borderId="305" applyNumberFormat="0" applyAlignment="0" applyProtection="0"/>
    <xf numFmtId="43" fontId="12" fillId="0" borderId="0" applyFont="0" applyFill="0" applyBorder="0" applyAlignment="0" applyProtection="0"/>
    <xf numFmtId="0" fontId="25" fillId="8" borderId="305" applyNumberFormat="0" applyAlignment="0" applyProtection="0"/>
    <xf numFmtId="0" fontId="17" fillId="21" borderId="325" applyNumberFormat="0" applyAlignment="0" applyProtection="0"/>
    <xf numFmtId="43" fontId="12"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0" fontId="17" fillId="21" borderId="305" applyNumberFormat="0" applyAlignment="0" applyProtection="0"/>
    <xf numFmtId="0" fontId="25" fillId="8" borderId="30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0" fontId="12" fillId="25" borderId="303" applyNumberFormat="0" applyProtection="0">
      <alignment horizontal="left" vertical="center"/>
    </xf>
    <xf numFmtId="0" fontId="12" fillId="25" borderId="303"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0" fontId="17" fillId="21" borderId="305" applyNumberFormat="0" applyAlignment="0" applyProtection="0"/>
    <xf numFmtId="0" fontId="25" fillId="8" borderId="30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25" borderId="391" applyNumberFormat="0" applyProtection="0">
      <alignment horizontal="left" vertical="center"/>
    </xf>
    <xf numFmtId="0" fontId="12" fillId="25" borderId="391" applyNumberFormat="0" applyProtection="0">
      <alignment horizontal="left" vertical="center"/>
    </xf>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290" fontId="106" fillId="0" borderId="0" applyFont="0" applyFill="0" applyBorder="0" applyAlignment="0" applyProtection="0">
      <alignment horizontal="right"/>
    </xf>
    <xf numFmtId="41" fontId="103" fillId="0" borderId="0" applyFont="0" applyBorder="0">
      <alignment horizontal="right"/>
    </xf>
    <xf numFmtId="0" fontId="25" fillId="8" borderId="371" applyNumberFormat="0" applyAlignment="0" applyProtection="0"/>
    <xf numFmtId="0" fontId="17" fillId="21" borderId="371" applyNumberFormat="0" applyAlignment="0" applyProtection="0"/>
    <xf numFmtId="0" fontId="12" fillId="61" borderId="660" applyNumberFormat="0">
      <alignment horizontal="left" vertical="center"/>
    </xf>
    <xf numFmtId="0" fontId="12" fillId="60" borderId="660" applyNumberFormat="0">
      <alignment horizontal="centerContinuous" vertical="center" wrapText="1"/>
    </xf>
    <xf numFmtId="0" fontId="25" fillId="8" borderId="371" applyNumberFormat="0" applyAlignment="0" applyProtection="0"/>
    <xf numFmtId="0" fontId="17" fillId="21" borderId="371" applyNumberFormat="0" applyAlignment="0" applyProtection="0"/>
    <xf numFmtId="0" fontId="17" fillId="21" borderId="351" applyNumberFormat="0" applyAlignment="0" applyProtection="0"/>
    <xf numFmtId="0" fontId="12" fillId="25" borderId="410" applyNumberFormat="0" applyProtection="0">
      <alignment horizontal="left" vertical="center"/>
    </xf>
    <xf numFmtId="0" fontId="12" fillId="25" borderId="410" applyNumberFormat="0" applyProtection="0">
      <alignment horizontal="left" vertical="center"/>
    </xf>
    <xf numFmtId="0" fontId="12" fillId="61" borderId="682" applyNumberFormat="0">
      <alignment horizontal="left" vertical="center"/>
    </xf>
    <xf numFmtId="0" fontId="12" fillId="60" borderId="682" applyNumberFormat="0">
      <alignment horizontal="centerContinuous" vertical="center" wrapText="1"/>
    </xf>
    <xf numFmtId="0" fontId="12" fillId="25" borderId="391" applyNumberFormat="0" applyProtection="0">
      <alignment horizontal="left" vertical="center"/>
    </xf>
    <xf numFmtId="0" fontId="12" fillId="25" borderId="391" applyNumberFormat="0" applyProtection="0">
      <alignment horizontal="left" vertical="center"/>
    </xf>
    <xf numFmtId="171" fontId="85" fillId="0" borderId="730" applyAlignment="0">
      <alignment horizontal="right"/>
    </xf>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12" fillId="25" borderId="344" applyNumberFormat="0" applyProtection="0">
      <alignment horizontal="left" vertical="center"/>
    </xf>
    <xf numFmtId="0" fontId="12" fillId="25" borderId="344" applyNumberFormat="0" applyProtection="0">
      <alignment horizontal="left" vertical="center"/>
    </xf>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25" fillId="8" borderId="371" applyNumberFormat="0" applyAlignment="0" applyProtection="0"/>
    <xf numFmtId="0" fontId="17" fillId="21" borderId="371" applyNumberFormat="0" applyAlignment="0" applyProtection="0"/>
    <xf numFmtId="0" fontId="17" fillId="21" borderId="728" applyNumberFormat="0" applyAlignment="0" applyProtection="0"/>
    <xf numFmtId="0" fontId="25" fillId="8" borderId="371" applyNumberFormat="0" applyAlignment="0" applyProtection="0"/>
    <xf numFmtId="0" fontId="100" fillId="33" borderId="59" applyNumberFormat="0" applyAlignment="0" applyProtection="0"/>
    <xf numFmtId="0" fontId="17" fillId="21" borderId="728" applyNumberFormat="0" applyAlignment="0" applyProtection="0"/>
    <xf numFmtId="0" fontId="17" fillId="21" borderId="728" applyNumberFormat="0" applyAlignment="0" applyProtection="0"/>
    <xf numFmtId="0" fontId="17" fillId="21" borderId="728" applyNumberFormat="0" applyAlignment="0" applyProtection="0"/>
    <xf numFmtId="0" fontId="12" fillId="61" borderId="669" applyNumberFormat="0">
      <alignment horizontal="left" vertical="center"/>
    </xf>
    <xf numFmtId="0" fontId="12" fillId="60" borderId="669" applyNumberFormat="0">
      <alignment horizontal="centerContinuous" vertical="center" wrapText="1"/>
    </xf>
    <xf numFmtId="0" fontId="17" fillId="21" borderId="371" applyNumberFormat="0" applyAlignment="0" applyProtection="0"/>
    <xf numFmtId="0" fontId="83" fillId="0" borderId="721" applyNumberFormat="0" applyFont="0" applyFill="0" applyAlignment="0" applyProtection="0"/>
    <xf numFmtId="0" fontId="83" fillId="0" borderId="731" applyNumberFormat="0" applyFont="0" applyFill="0" applyAlignment="0" applyProtection="0"/>
    <xf numFmtId="0" fontId="98" fillId="0" borderId="730" applyNumberFormat="0" applyFont="0" applyFill="0" applyAlignment="0" applyProtection="0"/>
    <xf numFmtId="0" fontId="12" fillId="61" borderId="694" applyNumberFormat="0">
      <alignment horizontal="left" vertical="center"/>
    </xf>
    <xf numFmtId="0" fontId="12" fillId="60" borderId="694" applyNumberFormat="0">
      <alignment horizontal="centerContinuous" vertical="center" wrapText="1"/>
    </xf>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2" fillId="25" borderId="364" applyNumberFormat="0" applyProtection="0">
      <alignment horizontal="left" vertical="center"/>
    </xf>
    <xf numFmtId="0" fontId="12" fillId="25" borderId="364" applyNumberFormat="0" applyProtection="0">
      <alignment horizontal="left" vertical="center"/>
    </xf>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2" fillId="25" borderId="425" applyNumberFormat="0" applyProtection="0">
      <alignment horizontal="left" vertical="center"/>
    </xf>
    <xf numFmtId="0" fontId="12" fillId="25" borderId="391" applyNumberFormat="0" applyProtection="0">
      <alignment horizontal="left" vertical="center"/>
    </xf>
    <xf numFmtId="0" fontId="12" fillId="25" borderId="391" applyNumberFormat="0" applyProtection="0">
      <alignment horizontal="left" vertical="center"/>
    </xf>
    <xf numFmtId="0" fontId="12" fillId="25" borderId="425" applyNumberFormat="0" applyProtection="0">
      <alignment horizontal="left" vertical="center"/>
    </xf>
    <xf numFmtId="0" fontId="12" fillId="25" borderId="436" applyNumberFormat="0" applyProtection="0">
      <alignment horizontal="left" vertical="center"/>
    </xf>
    <xf numFmtId="0" fontId="12" fillId="25" borderId="436" applyNumberFormat="0" applyProtection="0">
      <alignment horizontal="left" vertical="center"/>
    </xf>
    <xf numFmtId="0" fontId="12" fillId="61" borderId="706" applyNumberFormat="0">
      <alignment horizontal="left" vertical="center"/>
    </xf>
    <xf numFmtId="0" fontId="12" fillId="60" borderId="706" applyNumberFormat="0">
      <alignment horizontal="centerContinuous" vertical="center" wrapText="1"/>
    </xf>
    <xf numFmtId="208" fontId="90" fillId="63" borderId="729"/>
    <xf numFmtId="6" fontId="88" fillId="0" borderId="88" applyNumberFormat="0" applyFont="0" applyBorder="0" applyProtection="0">
      <alignment horizontal="right"/>
    </xf>
    <xf numFmtId="0" fontId="12" fillId="25" borderId="449" applyNumberFormat="0" applyProtection="0">
      <alignment horizontal="left" vertical="center"/>
    </xf>
    <xf numFmtId="0" fontId="12" fillId="25" borderId="449" applyNumberFormat="0" applyProtection="0">
      <alignment horizontal="left" vertical="center"/>
    </xf>
    <xf numFmtId="3" fontId="98" fillId="0" borderId="88" applyFill="0">
      <alignment horizontal="right"/>
    </xf>
    <xf numFmtId="289" fontId="12" fillId="0" borderId="88">
      <alignment horizontal="right"/>
    </xf>
    <xf numFmtId="41" fontId="87" fillId="0" borderId="0" applyFont="0"/>
    <xf numFmtId="42" fontId="87" fillId="0" borderId="698" applyFont="0"/>
    <xf numFmtId="42" fontId="87" fillId="0" borderId="0" applyFont="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2" fillId="25" borderId="465" applyNumberFormat="0" applyProtection="0">
      <alignment horizontal="left" vertical="center"/>
    </xf>
    <xf numFmtId="0" fontId="12" fillId="25" borderId="465" applyNumberFormat="0" applyProtection="0">
      <alignment horizontal="left" vertical="center"/>
    </xf>
    <xf numFmtId="0" fontId="17" fillId="21" borderId="412" applyNumberFormat="0" applyAlignment="0" applyProtection="0"/>
    <xf numFmtId="0" fontId="25" fillId="8" borderId="412" applyNumberFormat="0" applyAlignment="0" applyProtection="0"/>
    <xf numFmtId="0" fontId="28" fillId="21" borderId="413" applyNumberFormat="0" applyAlignment="0" applyProtection="0"/>
    <xf numFmtId="0" fontId="30" fillId="0" borderId="414" applyNumberFormat="0" applyFill="0" applyAlignment="0" applyProtection="0"/>
    <xf numFmtId="0" fontId="17" fillId="21" borderId="412" applyNumberFormat="0" applyAlignment="0" applyProtection="0"/>
    <xf numFmtId="0" fontId="25" fillId="8" borderId="412" applyNumberFormat="0" applyAlignment="0" applyProtection="0"/>
    <xf numFmtId="0" fontId="30" fillId="0" borderId="453" applyNumberFormat="0" applyFill="0" applyAlignment="0" applyProtection="0"/>
    <xf numFmtId="0" fontId="28" fillId="21" borderId="413" applyNumberFormat="0" applyAlignment="0" applyProtection="0"/>
    <xf numFmtId="0" fontId="30" fillId="0" borderId="414" applyNumberFormat="0" applyFill="0" applyAlignment="0" applyProtection="0"/>
    <xf numFmtId="0" fontId="12" fillId="25" borderId="410" applyNumberFormat="0" applyProtection="0">
      <alignment horizontal="left" vertical="center"/>
    </xf>
    <xf numFmtId="0" fontId="12" fillId="25" borderId="410" applyNumberFormat="0" applyProtection="0">
      <alignment horizontal="left" vertical="center"/>
    </xf>
    <xf numFmtId="0" fontId="17" fillId="21" borderId="412" applyNumberFormat="0" applyAlignment="0" applyProtection="0"/>
    <xf numFmtId="0" fontId="25" fillId="8" borderId="412" applyNumberFormat="0" applyAlignment="0" applyProtection="0"/>
    <xf numFmtId="0" fontId="28" fillId="21" borderId="452" applyNumberFormat="0" applyAlignment="0" applyProtection="0"/>
    <xf numFmtId="0" fontId="12" fillId="24" borderId="451" applyNumberFormat="0" applyFont="0" applyAlignment="0" applyProtection="0"/>
    <xf numFmtId="0" fontId="28" fillId="21" borderId="413" applyNumberFormat="0" applyAlignment="0" applyProtection="0"/>
    <xf numFmtId="0" fontId="30" fillId="0" borderId="414" applyNumberFormat="0" applyFill="0" applyAlignment="0" applyProtection="0"/>
    <xf numFmtId="0" fontId="17" fillId="21" borderId="412" applyNumberFormat="0" applyAlignment="0" applyProtection="0"/>
    <xf numFmtId="0" fontId="25" fillId="8" borderId="412" applyNumberFormat="0" applyAlignment="0" applyProtection="0"/>
    <xf numFmtId="0" fontId="12" fillId="24" borderId="451" applyNumberFormat="0" applyFont="0" applyAlignment="0" applyProtection="0"/>
    <xf numFmtId="0" fontId="25" fillId="8" borderId="454" applyNumberFormat="0" applyAlignment="0" applyProtection="0"/>
    <xf numFmtId="0" fontId="28" fillId="21" borderId="413" applyNumberFormat="0" applyAlignment="0" applyProtection="0"/>
    <xf numFmtId="0" fontId="30" fillId="0" borderId="414" applyNumberFormat="0" applyFill="0" applyAlignment="0" applyProtection="0"/>
    <xf numFmtId="0" fontId="17" fillId="21" borderId="454" applyNumberFormat="0" applyAlignment="0" applyProtection="0"/>
    <xf numFmtId="0" fontId="30" fillId="0" borderId="453" applyNumberFormat="0" applyFill="0" applyAlignment="0" applyProtection="0"/>
    <xf numFmtId="0" fontId="28" fillId="21" borderId="452"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5" fillId="8" borderId="454" applyNumberFormat="0" applyAlignment="0" applyProtection="0"/>
    <xf numFmtId="0" fontId="17" fillId="21" borderId="454" applyNumberFormat="0" applyAlignment="0" applyProtection="0"/>
    <xf numFmtId="0" fontId="12" fillId="25" borderId="449" applyNumberFormat="0" applyProtection="0">
      <alignment horizontal="left" vertical="center"/>
    </xf>
    <xf numFmtId="0" fontId="12" fillId="25" borderId="449" applyNumberFormat="0" applyProtection="0">
      <alignment horizontal="left" vertical="center"/>
    </xf>
    <xf numFmtId="0" fontId="30" fillId="0" borderId="453" applyNumberFormat="0" applyFill="0" applyAlignment="0" applyProtection="0"/>
    <xf numFmtId="0" fontId="28" fillId="21" borderId="452"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5" fillId="8" borderId="454" applyNumberFormat="0" applyAlignment="0" applyProtection="0"/>
    <xf numFmtId="0" fontId="17" fillId="21" borderId="454" applyNumberFormat="0" applyAlignment="0" applyProtection="0"/>
    <xf numFmtId="0" fontId="30" fillId="0" borderId="453" applyNumberFormat="0" applyFill="0" applyAlignment="0" applyProtection="0"/>
    <xf numFmtId="0" fontId="12" fillId="25" borderId="449" applyNumberFormat="0" applyProtection="0">
      <alignment horizontal="left" vertical="center"/>
    </xf>
    <xf numFmtId="0" fontId="12" fillId="25" borderId="449" applyNumberFormat="0" applyProtection="0">
      <alignment horizontal="left" vertical="center"/>
    </xf>
    <xf numFmtId="0" fontId="28" fillId="21" borderId="452"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5" fillId="8" borderId="450" applyNumberFormat="0" applyAlignment="0" applyProtection="0"/>
    <xf numFmtId="0" fontId="17" fillId="21" borderId="450" applyNumberFormat="0" applyAlignment="0" applyProtection="0"/>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2" fillId="25" borderId="425" applyNumberFormat="0" applyProtection="0">
      <alignment horizontal="left" vertical="center"/>
    </xf>
    <xf numFmtId="0" fontId="12" fillId="25" borderId="425" applyNumberFormat="0" applyProtection="0">
      <alignment horizontal="left" vertical="center"/>
    </xf>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2" fillId="25" borderId="514" applyNumberFormat="0" applyProtection="0">
      <alignment horizontal="left" vertical="center"/>
    </xf>
    <xf numFmtId="0" fontId="12" fillId="25" borderId="514" applyNumberFormat="0" applyProtection="0">
      <alignment horizontal="left" vertical="center"/>
    </xf>
    <xf numFmtId="0" fontId="12" fillId="25" borderId="436" applyNumberFormat="0" applyProtection="0">
      <alignment horizontal="left" vertical="center"/>
    </xf>
    <xf numFmtId="0" fontId="12" fillId="25" borderId="436" applyNumberFormat="0" applyProtection="0">
      <alignment horizontal="left" vertical="center"/>
    </xf>
    <xf numFmtId="0" fontId="12" fillId="25" borderId="533" applyNumberFormat="0" applyProtection="0">
      <alignment horizontal="left" vertical="center"/>
    </xf>
    <xf numFmtId="0" fontId="12" fillId="25" borderId="533" applyNumberFormat="0" applyProtection="0">
      <alignment horizontal="left" vertical="center"/>
    </xf>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12" fillId="25" borderId="465" applyNumberFormat="0" applyProtection="0">
      <alignment horizontal="left" vertical="center"/>
    </xf>
    <xf numFmtId="0" fontId="12" fillId="25" borderId="465" applyNumberFormat="0" applyProtection="0">
      <alignment horizontal="left" vertical="center"/>
    </xf>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30" fillId="0" borderId="518" applyNumberFormat="0" applyFill="0" applyAlignment="0" applyProtection="0"/>
    <xf numFmtId="0" fontId="28" fillId="21" borderId="517" applyNumberFormat="0" applyAlignment="0" applyProtection="0"/>
    <xf numFmtId="0" fontId="25" fillId="8" borderId="516" applyNumberFormat="0" applyAlignment="0" applyProtection="0"/>
    <xf numFmtId="0" fontId="17" fillId="21" borderId="516" applyNumberFormat="0" applyAlignment="0" applyProtection="0"/>
    <xf numFmtId="0" fontId="30" fillId="0" borderId="518" applyNumberFormat="0" applyFill="0" applyAlignment="0" applyProtection="0"/>
    <xf numFmtId="0" fontId="28" fillId="21" borderId="517" applyNumberFormat="0" applyAlignment="0" applyProtection="0"/>
    <xf numFmtId="0" fontId="25" fillId="8" borderId="516" applyNumberFormat="0" applyAlignment="0" applyProtection="0"/>
    <xf numFmtId="0" fontId="17" fillId="21" borderId="516" applyNumberFormat="0" applyAlignment="0" applyProtection="0"/>
    <xf numFmtId="0" fontId="12" fillId="25" borderId="514" applyNumberFormat="0" applyProtection="0">
      <alignment horizontal="left" vertical="center"/>
    </xf>
    <xf numFmtId="0" fontId="12" fillId="25" borderId="514" applyNumberFormat="0" applyProtection="0">
      <alignment horizontal="left" vertical="center"/>
    </xf>
    <xf numFmtId="0" fontId="30" fillId="0" borderId="518" applyNumberFormat="0" applyFill="0" applyAlignment="0" applyProtection="0"/>
    <xf numFmtId="0" fontId="28" fillId="21" borderId="517" applyNumberFormat="0" applyAlignment="0" applyProtection="0"/>
    <xf numFmtId="0" fontId="25" fillId="8" borderId="516" applyNumberFormat="0" applyAlignment="0" applyProtection="0"/>
    <xf numFmtId="0" fontId="17" fillId="21" borderId="516" applyNumberFormat="0" applyAlignment="0" applyProtection="0"/>
    <xf numFmtId="0" fontId="30" fillId="0" borderId="518" applyNumberFormat="0" applyFill="0" applyAlignment="0" applyProtection="0"/>
    <xf numFmtId="0" fontId="12" fillId="25" borderId="514" applyNumberFormat="0" applyProtection="0">
      <alignment horizontal="left" vertical="center"/>
    </xf>
    <xf numFmtId="0" fontId="12" fillId="25" borderId="514" applyNumberFormat="0" applyProtection="0">
      <alignment horizontal="left" vertical="center"/>
    </xf>
    <xf numFmtId="0" fontId="28" fillId="21" borderId="517" applyNumberFormat="0" applyAlignment="0" applyProtection="0"/>
    <xf numFmtId="0" fontId="12" fillId="25" borderId="550" applyNumberFormat="0" applyProtection="0">
      <alignment horizontal="left" vertical="center"/>
    </xf>
    <xf numFmtId="0" fontId="12" fillId="25" borderId="550" applyNumberFormat="0" applyProtection="0">
      <alignment horizontal="left" vertical="center"/>
    </xf>
    <xf numFmtId="0" fontId="25" fillId="8" borderId="516" applyNumberFormat="0" applyAlignment="0" applyProtection="0"/>
    <xf numFmtId="0" fontId="17" fillId="21" borderId="516" applyNumberFormat="0" applyAlignment="0" applyProtection="0"/>
    <xf numFmtId="0" fontId="12" fillId="25" borderId="565" applyNumberFormat="0" applyProtection="0">
      <alignment horizontal="left" vertical="center"/>
    </xf>
    <xf numFmtId="0" fontId="12" fillId="25" borderId="565" applyNumberFormat="0" applyProtection="0">
      <alignment horizontal="left" vertical="center"/>
    </xf>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2" fillId="25" borderId="481" applyNumberFormat="0" applyProtection="0">
      <alignment horizontal="left" vertical="center"/>
    </xf>
    <xf numFmtId="0" fontId="12" fillId="25" borderId="481" applyNumberFormat="0" applyProtection="0">
      <alignment horizontal="left" vertical="center"/>
    </xf>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2" fillId="25" borderId="595" applyNumberFormat="0" applyProtection="0">
      <alignment horizontal="left" vertical="center"/>
    </xf>
    <xf numFmtId="0" fontId="12" fillId="25" borderId="595" applyNumberFormat="0" applyProtection="0">
      <alignment horizontal="left" vertical="center"/>
    </xf>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7" fillId="21" borderId="510" applyNumberFormat="0" applyAlignment="0" applyProtection="0"/>
    <xf numFmtId="0" fontId="25" fillId="8" borderId="510" applyNumberFormat="0" applyAlignment="0" applyProtection="0"/>
    <xf numFmtId="0" fontId="12" fillId="24" borderId="511" applyNumberFormat="0" applyFont="0" applyAlignment="0" applyProtection="0"/>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7" fillId="21" borderId="510" applyNumberFormat="0" applyAlignment="0" applyProtection="0"/>
    <xf numFmtId="0" fontId="25" fillId="8" borderId="510" applyNumberFormat="0" applyAlignment="0" applyProtection="0"/>
    <xf numFmtId="0" fontId="12" fillId="24" borderId="511" applyNumberFormat="0" applyFont="0" applyAlignment="0" applyProtection="0"/>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7" fillId="21" borderId="510" applyNumberFormat="0" applyAlignment="0" applyProtection="0"/>
    <xf numFmtId="0" fontId="25" fillId="8" borderId="510" applyNumberFormat="0" applyAlignment="0" applyProtection="0"/>
    <xf numFmtId="0" fontId="12" fillId="24" borderId="511" applyNumberFormat="0" applyFont="0" applyAlignment="0" applyProtection="0"/>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2" fillId="25" borderId="615" applyNumberFormat="0" applyProtection="0">
      <alignment horizontal="left" vertical="center"/>
    </xf>
    <xf numFmtId="0" fontId="12" fillId="25" borderId="615" applyNumberFormat="0" applyProtection="0">
      <alignment horizontal="left" vertical="center"/>
    </xf>
    <xf numFmtId="0" fontId="30" fillId="0" borderId="599" applyNumberFormat="0" applyFill="0" applyAlignment="0" applyProtection="0"/>
    <xf numFmtId="0" fontId="17" fillId="21" borderId="535" applyNumberFormat="0" applyAlignment="0" applyProtection="0"/>
    <xf numFmtId="0" fontId="28" fillId="21" borderId="598" applyNumberFormat="0" applyAlignment="0" applyProtection="0"/>
    <xf numFmtId="0" fontId="25" fillId="8" borderId="535" applyNumberFormat="0" applyAlignment="0" applyProtection="0"/>
    <xf numFmtId="0" fontId="28" fillId="21" borderId="536" applyNumberFormat="0" applyAlignment="0" applyProtection="0"/>
    <xf numFmtId="0" fontId="30" fillId="0" borderId="537" applyNumberFormat="0" applyFill="0" applyAlignment="0" applyProtection="0"/>
    <xf numFmtId="0" fontId="17" fillId="21" borderId="535" applyNumberFormat="0" applyAlignment="0" applyProtection="0"/>
    <xf numFmtId="0" fontId="25" fillId="8" borderId="535" applyNumberFormat="0" applyAlignment="0" applyProtection="0"/>
    <xf numFmtId="0" fontId="25" fillId="8" borderId="597" applyNumberFormat="0" applyAlignment="0" applyProtection="0"/>
    <xf numFmtId="0" fontId="17" fillId="21" borderId="597" applyNumberFormat="0" applyAlignment="0" applyProtection="0"/>
    <xf numFmtId="0" fontId="28" fillId="21" borderId="536" applyNumberFormat="0" applyAlignment="0" applyProtection="0"/>
    <xf numFmtId="0" fontId="30" fillId="0" borderId="537" applyNumberFormat="0" applyFill="0" applyAlignment="0" applyProtection="0"/>
    <xf numFmtId="0" fontId="12" fillId="25" borderId="533" applyNumberFormat="0" applyProtection="0">
      <alignment horizontal="left" vertical="center"/>
    </xf>
    <xf numFmtId="0" fontId="12" fillId="25" borderId="533" applyNumberFormat="0" applyProtection="0">
      <alignment horizontal="left" vertical="center"/>
    </xf>
    <xf numFmtId="0" fontId="17" fillId="21" borderId="535" applyNumberFormat="0" applyAlignment="0" applyProtection="0"/>
    <xf numFmtId="0" fontId="25" fillId="8" borderId="535" applyNumberFormat="0" applyAlignment="0" applyProtection="0"/>
    <xf numFmtId="0" fontId="30" fillId="0" borderId="599" applyNumberFormat="0" applyFill="0" applyAlignment="0" applyProtection="0"/>
    <xf numFmtId="0" fontId="28" fillId="21" borderId="598" applyNumberFormat="0" applyAlignment="0" applyProtection="0"/>
    <xf numFmtId="0" fontId="28" fillId="21" borderId="536" applyNumberFormat="0" applyAlignment="0" applyProtection="0"/>
    <xf numFmtId="0" fontId="30" fillId="0" borderId="537" applyNumberFormat="0" applyFill="0" applyAlignment="0" applyProtection="0"/>
    <xf numFmtId="0" fontId="17" fillId="21" borderId="535" applyNumberFormat="0" applyAlignment="0" applyProtection="0"/>
    <xf numFmtId="0" fontId="25" fillId="8" borderId="535" applyNumberFormat="0" applyAlignment="0" applyProtection="0"/>
    <xf numFmtId="0" fontId="28" fillId="21" borderId="536" applyNumberFormat="0" applyAlignment="0" applyProtection="0"/>
    <xf numFmtId="0" fontId="30" fillId="0" borderId="537" applyNumberFormat="0" applyFill="0" applyAlignment="0" applyProtection="0"/>
    <xf numFmtId="0" fontId="25" fillId="8" borderId="597" applyNumberFormat="0" applyAlignment="0" applyProtection="0"/>
    <xf numFmtId="0" fontId="17" fillId="21" borderId="597" applyNumberFormat="0" applyAlignment="0" applyProtection="0"/>
    <xf numFmtId="0" fontId="12" fillId="25" borderId="595" applyNumberFormat="0" applyProtection="0">
      <alignment horizontal="left" vertical="center"/>
    </xf>
    <xf numFmtId="0" fontId="12" fillId="25" borderId="595" applyNumberFormat="0" applyProtection="0">
      <alignment horizontal="left" vertical="center"/>
    </xf>
    <xf numFmtId="0" fontId="30" fillId="0" borderId="599" applyNumberFormat="0" applyFill="0" applyAlignment="0" applyProtection="0"/>
    <xf numFmtId="0" fontId="28" fillId="21" borderId="598" applyNumberFormat="0" applyAlignment="0" applyProtection="0"/>
    <xf numFmtId="0" fontId="25" fillId="8" borderId="597" applyNumberFormat="0" applyAlignment="0" applyProtection="0"/>
    <xf numFmtId="0" fontId="17" fillId="21" borderId="597" applyNumberFormat="0" applyAlignment="0" applyProtection="0"/>
    <xf numFmtId="0" fontId="30" fillId="0" borderId="599" applyNumberFormat="0" applyFill="0" applyAlignment="0" applyProtection="0"/>
    <xf numFmtId="0" fontId="12" fillId="25" borderId="595" applyNumberFormat="0" applyProtection="0">
      <alignment horizontal="left" vertical="center"/>
    </xf>
    <xf numFmtId="0" fontId="12" fillId="25" borderId="550" applyNumberFormat="0" applyProtection="0">
      <alignment horizontal="left" vertical="center"/>
    </xf>
    <xf numFmtId="0" fontId="12" fillId="25" borderId="550" applyNumberFormat="0" applyProtection="0">
      <alignment horizontal="left" vertical="center"/>
    </xf>
    <xf numFmtId="0" fontId="12" fillId="25" borderId="595" applyNumberFormat="0" applyProtection="0">
      <alignment horizontal="left" vertical="center"/>
    </xf>
    <xf numFmtId="0" fontId="28" fillId="21" borderId="598" applyNumberFormat="0" applyAlignment="0" applyProtection="0"/>
    <xf numFmtId="0" fontId="12" fillId="25" borderId="636" applyNumberFormat="0" applyProtection="0">
      <alignment horizontal="left" vertical="center"/>
    </xf>
    <xf numFmtId="0" fontId="12" fillId="25" borderId="636" applyNumberFormat="0" applyProtection="0">
      <alignment horizontal="left" vertical="center"/>
    </xf>
    <xf numFmtId="0" fontId="25" fillId="8" borderId="597" applyNumberFormat="0" applyAlignment="0" applyProtection="0"/>
    <xf numFmtId="0" fontId="12" fillId="25" borderId="653" applyNumberFormat="0" applyProtection="0">
      <alignment horizontal="left" vertical="center"/>
    </xf>
    <xf numFmtId="0" fontId="12" fillId="25" borderId="653" applyNumberFormat="0" applyProtection="0">
      <alignment horizontal="left" vertical="center"/>
    </xf>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12" fillId="25" borderId="565" applyNumberFormat="0" applyProtection="0">
      <alignment horizontal="left" vertical="center"/>
    </xf>
    <xf numFmtId="0" fontId="12" fillId="25" borderId="565" applyNumberFormat="0" applyProtection="0">
      <alignment horizontal="left" vertical="center"/>
    </xf>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25" fillId="8" borderId="660" applyNumberFormat="0" applyAlignment="0" applyProtection="0"/>
    <xf numFmtId="0" fontId="17" fillId="21" borderId="580" applyNumberFormat="0" applyAlignment="0" applyProtection="0"/>
    <xf numFmtId="0" fontId="17" fillId="21" borderId="597"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7" fillId="21" borderId="580"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2" fillId="25" borderId="579" applyNumberFormat="0" applyProtection="0">
      <alignment horizontal="left" vertical="center"/>
    </xf>
    <xf numFmtId="0" fontId="12" fillId="25" borderId="579" applyNumberFormat="0" applyProtection="0">
      <alignment horizontal="left" vertical="center"/>
    </xf>
    <xf numFmtId="0" fontId="17" fillId="21" borderId="580"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7" fillId="21" borderId="580"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7" fillId="21" borderId="660" applyNumberFormat="0" applyAlignment="0" applyProtection="0"/>
    <xf numFmtId="0" fontId="25" fillId="8" borderId="660" applyNumberFormat="0" applyAlignment="0" applyProtection="0"/>
    <xf numFmtId="0" fontId="17" fillId="21" borderId="660" applyNumberFormat="0" applyAlignment="0" applyProtection="0"/>
    <xf numFmtId="0" fontId="30" fillId="0" borderId="642" applyNumberFormat="0" applyFill="0" applyAlignment="0" applyProtection="0"/>
    <xf numFmtId="0" fontId="28" fillId="21" borderId="641" applyNumberFormat="0" applyAlignment="0" applyProtection="0"/>
    <xf numFmtId="0" fontId="25" fillId="8" borderId="640" applyNumberFormat="0" applyAlignment="0" applyProtection="0"/>
    <xf numFmtId="0" fontId="17" fillId="21" borderId="640" applyNumberFormat="0" applyAlignment="0" applyProtection="0"/>
    <xf numFmtId="0" fontId="30" fillId="0" borderId="642" applyNumberFormat="0" applyFill="0" applyAlignment="0" applyProtection="0"/>
    <xf numFmtId="0" fontId="28" fillId="21" borderId="641" applyNumberFormat="0" applyAlignment="0" applyProtection="0"/>
    <xf numFmtId="0" fontId="25" fillId="8" borderId="640" applyNumberFormat="0" applyAlignment="0" applyProtection="0"/>
    <xf numFmtId="0" fontId="17" fillId="21" borderId="640" applyNumberFormat="0" applyAlignment="0" applyProtection="0"/>
    <xf numFmtId="0" fontId="12" fillId="25" borderId="636" applyNumberFormat="0" applyProtection="0">
      <alignment horizontal="left" vertical="center"/>
    </xf>
    <xf numFmtId="0" fontId="12" fillId="25" borderId="636" applyNumberFormat="0" applyProtection="0">
      <alignment horizontal="left" vertical="center"/>
    </xf>
    <xf numFmtId="0" fontId="25" fillId="8" borderId="660" applyNumberFormat="0" applyAlignment="0" applyProtection="0"/>
    <xf numFmtId="0" fontId="17" fillId="21" borderId="660" applyNumberFormat="0" applyAlignment="0" applyProtection="0"/>
    <xf numFmtId="0" fontId="30" fillId="0" borderId="642" applyNumberFormat="0" applyFill="0" applyAlignment="0" applyProtection="0"/>
    <xf numFmtId="0" fontId="28" fillId="21" borderId="641" applyNumberFormat="0" applyAlignment="0" applyProtection="0"/>
    <xf numFmtId="171" fontId="85" fillId="0" borderId="651"/>
    <xf numFmtId="0" fontId="25" fillId="8" borderId="660" applyNumberFormat="0" applyAlignment="0" applyProtection="0"/>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12" fillId="25" borderId="615" applyNumberFormat="0" applyProtection="0">
      <alignment horizontal="left" vertical="center"/>
    </xf>
    <xf numFmtId="0" fontId="12" fillId="25" borderId="615" applyNumberFormat="0" applyProtection="0">
      <alignment horizontal="left" vertical="center"/>
    </xf>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25" fillId="8" borderId="640" applyNumberFormat="0" applyAlignment="0" applyProtection="0"/>
    <xf numFmtId="0" fontId="17" fillId="21" borderId="640" applyNumberFormat="0" applyAlignment="0" applyProtection="0"/>
    <xf numFmtId="0" fontId="30" fillId="0" borderId="642" applyNumberFormat="0" applyFill="0" applyAlignment="0" applyProtection="0"/>
    <xf numFmtId="0" fontId="12" fillId="25" borderId="636" applyNumberFormat="0" applyProtection="0">
      <alignment horizontal="left" vertical="center"/>
    </xf>
    <xf numFmtId="0" fontId="12" fillId="25" borderId="636" applyNumberFormat="0" applyProtection="0">
      <alignment horizontal="left" vertical="center"/>
    </xf>
    <xf numFmtId="0" fontId="28" fillId="21" borderId="641" applyNumberFormat="0" applyAlignment="0" applyProtection="0"/>
    <xf numFmtId="0" fontId="25" fillId="8" borderId="640" applyNumberFormat="0" applyAlignment="0" applyProtection="0"/>
    <xf numFmtId="0" fontId="17" fillId="21" borderId="640" applyNumberFormat="0" applyAlignment="0" applyProtection="0"/>
    <xf numFmtId="0" fontId="12" fillId="25" borderId="681" applyNumberFormat="0" applyProtection="0">
      <alignment horizontal="left" vertical="center"/>
    </xf>
    <xf numFmtId="0" fontId="12" fillId="25" borderId="681" applyNumberFormat="0" applyProtection="0">
      <alignment horizontal="left" vertical="center"/>
    </xf>
    <xf numFmtId="0" fontId="12" fillId="25" borderId="692" applyNumberFormat="0" applyProtection="0">
      <alignment horizontal="left" vertical="center"/>
    </xf>
    <xf numFmtId="0" fontId="12" fillId="25" borderId="692" applyNumberFormat="0" applyProtection="0">
      <alignment horizontal="left" vertical="center"/>
    </xf>
    <xf numFmtId="0" fontId="17" fillId="21" borderId="660" applyNumberFormat="0" applyAlignment="0" applyProtection="0"/>
    <xf numFmtId="0" fontId="12" fillId="25" borderId="705" applyNumberFormat="0" applyProtection="0">
      <alignment horizontal="left" vertical="center"/>
    </xf>
    <xf numFmtId="0" fontId="12" fillId="25" borderId="705" applyNumberFormat="0" applyProtection="0">
      <alignment horizontal="left" vertical="center"/>
    </xf>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2" fillId="25" borderId="653" applyNumberFormat="0" applyProtection="0">
      <alignment horizontal="left" vertical="center"/>
    </xf>
    <xf numFmtId="0" fontId="12" fillId="25" borderId="653" applyNumberFormat="0" applyProtection="0">
      <alignment horizontal="left" vertical="center"/>
    </xf>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12" fillId="25" borderId="681" applyNumberFormat="0" applyProtection="0">
      <alignment horizontal="left" vertical="center"/>
    </xf>
    <xf numFmtId="0" fontId="12" fillId="25" borderId="681" applyNumberFormat="0" applyProtection="0">
      <alignment horizontal="left" vertical="center"/>
    </xf>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241" fillId="25" borderId="0" applyFont="0" applyFill="0" applyProtection="0"/>
    <xf numFmtId="200" fontId="241" fillId="0" borderId="0" applyNumberFormat="0" applyFill="0">
      <alignment horizontal="left" vertical="center" wrapText="1"/>
    </xf>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2" fillId="25" borderId="692" applyNumberFormat="0" applyProtection="0">
      <alignment horizontal="left" vertical="center"/>
    </xf>
    <xf numFmtId="0" fontId="12" fillId="25" borderId="692" applyNumberFormat="0" applyProtection="0">
      <alignment horizontal="left" vertical="center"/>
    </xf>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7" fillId="21" borderId="706" applyNumberFormat="0" applyAlignment="0" applyProtection="0"/>
    <xf numFmtId="41" fontId="80" fillId="0" borderId="0" applyFont="0" applyFill="0" applyBorder="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17" fillId="21" borderId="706" applyNumberFormat="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12" fillId="25" borderId="705" applyNumberFormat="0" applyProtection="0">
      <alignment horizontal="left" vertical="center"/>
    </xf>
    <xf numFmtId="0" fontId="12" fillId="25" borderId="705" applyNumberFormat="0" applyProtection="0">
      <alignment horizontal="left" vertical="center"/>
    </xf>
    <xf numFmtId="0" fontId="17" fillId="21" borderId="706" applyNumberFormat="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17" fillId="21" borderId="706" applyNumberFormat="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241" fillId="0" borderId="0" applyNumberFormat="0" applyFill="0">
      <alignment horizontal="left" vertical="center" wrapText="1"/>
    </xf>
    <xf numFmtId="43" fontId="82" fillId="0" borderId="0" applyFont="0" applyFill="0" applyBorder="0" applyAlignment="0" applyProtection="0"/>
    <xf numFmtId="0" fontId="12" fillId="61" borderId="728" applyNumberFormat="0">
      <alignment horizontal="left" vertical="center"/>
    </xf>
    <xf numFmtId="0" fontId="12" fillId="60" borderId="728" applyNumberFormat="0">
      <alignment horizontal="centerContinuous" vertical="center" wrapText="1"/>
    </xf>
    <xf numFmtId="8" fontId="83" fillId="0" borderId="0" applyFont="0" applyFill="0" applyBorder="0" applyAlignment="0" applyProtection="0"/>
    <xf numFmtId="5" fontId="83" fillId="0" borderId="0" applyFont="0" applyFill="0" applyBorder="0" applyAlignment="0" applyProtection="0"/>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0" fontId="12" fillId="25" borderId="722" applyNumberFormat="0" applyProtection="0">
      <alignment horizontal="left" vertical="center"/>
    </xf>
    <xf numFmtId="0" fontId="12" fillId="25" borderId="722" applyNumberFormat="0" applyProtection="0">
      <alignment horizontal="left" vertical="center"/>
    </xf>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170"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cellStyleXfs>
  <cellXfs count="95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0" fillId="28" borderId="110" xfId="0" applyFont="1" applyFill="1" applyBorder="1" applyAlignment="1">
      <alignment vertical="top"/>
    </xf>
    <xf numFmtId="0" fontId="41" fillId="28" borderId="195" xfId="0" applyNumberFormat="1" applyFont="1" applyFill="1" applyBorder="1" applyAlignment="1" applyProtection="1">
      <alignment horizontal="center"/>
      <protection locked="0"/>
    </xf>
    <xf numFmtId="3" fontId="48" fillId="28" borderId="195"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41" fillId="28" borderId="195" xfId="0" applyNumberFormat="1" applyFont="1" applyFill="1" applyBorder="1" applyAlignment="1" applyProtection="1">
      <alignment horizontal="center"/>
      <protection locked="0"/>
    </xf>
    <xf numFmtId="38" fontId="48" fillId="28" borderId="195"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8" fillId="28" borderId="266" xfId="0" applyFont="1" applyFill="1" applyBorder="1" applyAlignment="1" applyProtection="1">
      <alignment horizontal="center" vertical="center" wrapText="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0" fontId="34" fillId="2" borderId="0" xfId="0" applyFont="1" applyFill="1" applyProtection="1">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210" fillId="2"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270" fontId="45" fillId="28" borderId="35" xfId="0" applyNumberFormat="1" applyFont="1" applyFill="1" applyBorder="1" applyAlignment="1" applyProtection="1">
      <alignment horizontal="center" vertical="center"/>
      <protection locked="0"/>
    </xf>
    <xf numFmtId="270" fontId="45"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2" fillId="2" borderId="4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89" xfId="0" applyFont="1" applyFill="1" applyBorder="1" applyAlignment="1" applyProtection="1">
      <alignment vertical="top" wrapText="1"/>
      <protection locked="0"/>
    </xf>
    <xf numFmtId="0" fontId="0" fillId="28" borderId="739" xfId="0" applyFont="1" applyFill="1" applyBorder="1" applyAlignment="1">
      <alignment vertical="top"/>
    </xf>
    <xf numFmtId="0" fontId="0" fillId="90" borderId="739" xfId="0" applyFill="1" applyBorder="1"/>
    <xf numFmtId="3" fontId="227" fillId="2" borderId="743" xfId="0" applyNumberFormat="1" applyFont="1" applyFill="1" applyBorder="1" applyAlignment="1" applyProtection="1">
      <alignment vertical="center" wrapText="1"/>
      <protection locked="0"/>
    </xf>
    <xf numFmtId="3" fontId="227" fillId="2" borderId="744" xfId="0" applyNumberFormat="1" applyFont="1" applyFill="1" applyBorder="1" applyAlignment="1" applyProtection="1">
      <alignment vertical="center" wrapText="1"/>
      <protection locked="0"/>
    </xf>
    <xf numFmtId="3" fontId="227" fillId="2" borderId="745" xfId="0" applyNumberFormat="1" applyFont="1" applyFill="1" applyBorder="1" applyAlignment="1" applyProtection="1">
      <alignment vertical="center" wrapText="1"/>
      <protection locked="0"/>
    </xf>
    <xf numFmtId="0" fontId="246" fillId="95" borderId="746" xfId="0" applyFont="1" applyFill="1" applyBorder="1" applyAlignment="1">
      <alignment horizontal="center"/>
    </xf>
    <xf numFmtId="0" fontId="0" fillId="95" borderId="147" xfId="0" applyFill="1" applyBorder="1"/>
    <xf numFmtId="0" fontId="0" fillId="95" borderId="747" xfId="0" applyFill="1" applyBorder="1"/>
    <xf numFmtId="3" fontId="227" fillId="2" borderId="748" xfId="0" applyNumberFormat="1" applyFont="1" applyFill="1" applyBorder="1" applyAlignment="1" applyProtection="1">
      <alignment vertical="center"/>
      <protection locked="0"/>
    </xf>
    <xf numFmtId="0" fontId="0" fillId="2" borderId="9" xfId="0" applyFill="1" applyBorder="1"/>
    <xf numFmtId="3" fontId="91" fillId="2" borderId="749" xfId="0" applyNumberFormat="1" applyFont="1" applyFill="1" applyBorder="1" applyAlignment="1" applyProtection="1">
      <alignment vertical="center"/>
      <protection locked="0"/>
    </xf>
    <xf numFmtId="9" fontId="0" fillId="2" borderId="34" xfId="72" applyFont="1" applyFill="1" applyBorder="1"/>
    <xf numFmtId="0" fontId="0" fillId="2" borderId="34" xfId="0" applyFill="1" applyBorder="1"/>
    <xf numFmtId="0" fontId="0" fillId="2" borderId="750" xfId="0" applyFill="1" applyBorder="1"/>
    <xf numFmtId="3" fontId="227" fillId="2" borderId="749" xfId="0" applyNumberFormat="1" applyFont="1" applyFill="1" applyBorder="1" applyAlignment="1" applyProtection="1">
      <alignment vertical="center"/>
      <protection locked="0"/>
    </xf>
    <xf numFmtId="0" fontId="91" fillId="2" borderId="749" xfId="0" applyNumberFormat="1" applyFont="1" applyFill="1" applyBorder="1" applyAlignment="1" applyProtection="1">
      <alignment vertical="top"/>
      <protection locked="0"/>
    </xf>
    <xf numFmtId="0" fontId="91" fillId="2" borderId="749" xfId="0" applyNumberFormat="1" applyFont="1" applyFill="1" applyBorder="1" applyAlignment="1" applyProtection="1">
      <alignment vertical="top" wrapText="1"/>
      <protection locked="0"/>
    </xf>
    <xf numFmtId="3" fontId="91" fillId="2" borderId="749" xfId="0" applyNumberFormat="1" applyFont="1" applyFill="1" applyBorder="1" applyAlignment="1" applyProtection="1">
      <alignment vertical="center" wrapText="1"/>
      <protection locked="0"/>
    </xf>
    <xf numFmtId="3" fontId="91" fillId="2" borderId="749" xfId="0" applyNumberFormat="1" applyFont="1" applyFill="1" applyBorder="1" applyAlignment="1" applyProtection="1">
      <alignment horizontal="left" vertical="center" wrapText="1"/>
      <protection locked="0"/>
    </xf>
    <xf numFmtId="3" fontId="91" fillId="2" borderId="751" xfId="0" applyNumberFormat="1" applyFont="1" applyFill="1" applyBorder="1" applyAlignment="1" applyProtection="1">
      <alignment horizontal="left" vertical="center"/>
      <protection locked="0"/>
    </xf>
    <xf numFmtId="0" fontId="0" fillId="2" borderId="738" xfId="0" applyFill="1" applyBorder="1"/>
    <xf numFmtId="0" fontId="0" fillId="2" borderId="752" xfId="0" applyFill="1" applyBorder="1"/>
    <xf numFmtId="0" fontId="246" fillId="95" borderId="753" xfId="0" applyFont="1" applyFill="1" applyBorder="1" applyAlignment="1">
      <alignment horizontal="center"/>
    </xf>
    <xf numFmtId="0" fontId="0" fillId="95" borderId="754" xfId="0" applyFill="1" applyBorder="1"/>
    <xf numFmtId="0" fontId="0" fillId="95" borderId="755" xfId="0" applyFill="1" applyBorder="1"/>
    <xf numFmtId="3" fontId="227" fillId="2" borderId="756" xfId="0" applyNumberFormat="1" applyFont="1" applyFill="1" applyBorder="1" applyAlignment="1" applyProtection="1">
      <alignment vertical="center"/>
      <protection locked="0"/>
    </xf>
    <xf numFmtId="0" fontId="0" fillId="2" borderId="757" xfId="0" applyFill="1" applyBorder="1"/>
    <xf numFmtId="0" fontId="0" fillId="2" borderId="758" xfId="0" applyFill="1" applyBorder="1"/>
    <xf numFmtId="0" fontId="91" fillId="2" borderId="749" xfId="0" applyFont="1" applyFill="1" applyBorder="1" applyAlignment="1" applyProtection="1">
      <alignment vertical="top" wrapText="1"/>
      <protection locked="0"/>
    </xf>
    <xf numFmtId="9" fontId="0" fillId="2" borderId="750" xfId="72" applyFont="1" applyFill="1" applyBorder="1"/>
    <xf numFmtId="3" fontId="227" fillId="2" borderId="749" xfId="0" applyNumberFormat="1" applyFont="1" applyFill="1" applyBorder="1" applyAlignment="1" applyProtection="1">
      <alignment vertical="center" wrapText="1"/>
      <protection locked="0"/>
    </xf>
    <xf numFmtId="3" fontId="91" fillId="2" borderId="749" xfId="0" applyNumberFormat="1" applyFont="1" applyFill="1" applyBorder="1" applyAlignment="1" applyProtection="1">
      <alignment horizontal="left" vertical="center"/>
      <protection locked="0"/>
    </xf>
    <xf numFmtId="9" fontId="0" fillId="2" borderId="738" xfId="0" applyNumberFormat="1" applyFill="1" applyBorder="1"/>
    <xf numFmtId="0" fontId="0" fillId="2" borderId="759" xfId="0" applyFill="1" applyBorder="1"/>
    <xf numFmtId="9" fontId="0" fillId="2" borderId="739" xfId="72" applyFont="1" applyFill="1" applyBorder="1"/>
    <xf numFmtId="0" fontId="91" fillId="94" borderId="0" xfId="0" applyFont="1" applyFill="1" applyBorder="1" applyAlignment="1" applyProtection="1">
      <alignment vertical="top" wrapText="1"/>
      <protection locked="0"/>
    </xf>
    <xf numFmtId="0" fontId="0" fillId="2" borderId="739" xfId="0" applyFill="1" applyBorder="1"/>
    <xf numFmtId="0" fontId="91" fillId="2" borderId="760" xfId="0" applyFont="1" applyFill="1" applyBorder="1" applyAlignment="1" applyProtection="1">
      <alignment vertical="top" wrapText="1"/>
      <protection locked="0"/>
    </xf>
    <xf numFmtId="0" fontId="0" fillId="2" borderId="761" xfId="0" applyFill="1" applyBorder="1"/>
    <xf numFmtId="9" fontId="0" fillId="2" borderId="761" xfId="72" applyFont="1" applyFill="1" applyBorder="1"/>
    <xf numFmtId="9" fontId="0" fillId="2" borderId="762" xfId="72" applyFont="1" applyFill="1" applyBorder="1"/>
    <xf numFmtId="0" fontId="91" fillId="2" borderId="739" xfId="0" applyFont="1" applyFill="1" applyBorder="1" applyAlignment="1" applyProtection="1">
      <alignment vertical="top" wrapText="1"/>
      <protection locked="0"/>
    </xf>
    <xf numFmtId="0" fontId="0" fillId="2" borderId="109" xfId="0" applyFill="1" applyBorder="1"/>
    <xf numFmtId="9" fontId="0" fillId="2" borderId="759" xfId="72" applyFont="1" applyFill="1" applyBorder="1"/>
    <xf numFmtId="9" fontId="0" fillId="2" borderId="759" xfId="0" applyNumberFormat="1" applyFill="1" applyBorder="1"/>
    <xf numFmtId="0" fontId="0" fillId="2" borderId="667" xfId="0" applyFill="1" applyBorder="1"/>
    <xf numFmtId="0" fontId="0" fillId="95" borderId="763" xfId="0" applyFill="1" applyBorder="1"/>
    <xf numFmtId="0" fontId="0" fillId="2" borderId="764" xfId="0" applyFill="1" applyBorder="1"/>
    <xf numFmtId="9" fontId="0" fillId="2" borderId="765" xfId="72" applyFont="1" applyFill="1" applyBorder="1"/>
    <xf numFmtId="0" fontId="0" fillId="2" borderId="756" xfId="0" applyFill="1" applyBorder="1"/>
    <xf numFmtId="0" fontId="0" fillId="2" borderId="749" xfId="0" applyFill="1" applyBorder="1"/>
    <xf numFmtId="0" fontId="0" fillId="2" borderId="751" xfId="0" applyFill="1" applyBorder="1"/>
    <xf numFmtId="0" fontId="0" fillId="95" borderId="753" xfId="0" applyFill="1" applyBorder="1"/>
    <xf numFmtId="9" fontId="0" fillId="2" borderId="749" xfId="72" applyFont="1" applyFill="1" applyBorder="1"/>
    <xf numFmtId="9" fontId="0" fillId="2" borderId="760" xfId="72" applyFont="1" applyFill="1" applyBorder="1"/>
    <xf numFmtId="10" fontId="41" fillId="94" borderId="7" xfId="0"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246" fillId="95" borderId="740" xfId="0" applyFont="1" applyFill="1" applyBorder="1" applyAlignment="1">
      <alignment horizontal="center"/>
    </xf>
    <xf numFmtId="0" fontId="246" fillId="95" borderId="741" xfId="0" applyFont="1" applyFill="1" applyBorder="1" applyAlignment="1">
      <alignment horizontal="center"/>
    </xf>
    <xf numFmtId="0" fontId="246" fillId="95" borderId="742" xfId="0" applyFont="1" applyFill="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12807">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12773"/>
    <cellStyle name="$ 2" xfId="12774"/>
    <cellStyle name="%" xfId="708"/>
    <cellStyle name="%.00" xfId="709"/>
    <cellStyle name="(Heading)" xfId="704"/>
    <cellStyle name="(Heading) 10" xfId="11426"/>
    <cellStyle name="(Heading) 11" xfId="11465"/>
    <cellStyle name="(Heading) 12" xfId="11467"/>
    <cellStyle name="(Heading) 13" xfId="11490"/>
    <cellStyle name="(Heading) 14" xfId="11492"/>
    <cellStyle name="(Heading) 15" xfId="11528"/>
    <cellStyle name="(Heading) 16" xfId="11545"/>
    <cellStyle name="(Heading) 17" xfId="11582"/>
    <cellStyle name="(Heading) 18" xfId="11583"/>
    <cellStyle name="(Heading) 19" xfId="11622"/>
    <cellStyle name="(Heading) 2" xfId="10072"/>
    <cellStyle name="(Heading) 20" xfId="11624"/>
    <cellStyle name="(Heading) 21" xfId="11661"/>
    <cellStyle name="(Heading) 22" xfId="11803"/>
    <cellStyle name="(Heading) 23" xfId="11840"/>
    <cellStyle name="(Heading) 24" xfId="11915"/>
    <cellStyle name="(Heading) 25" xfId="11998"/>
    <cellStyle name="(Heading) 26" xfId="11993"/>
    <cellStyle name="(Heading) 27" xfId="12012"/>
    <cellStyle name="(Heading) 28" xfId="12144"/>
    <cellStyle name="(Heading) 29" xfId="12196"/>
    <cellStyle name="(Heading) 3" xfId="11372"/>
    <cellStyle name="(Heading) 30" xfId="12242"/>
    <cellStyle name="(Heading) 31" xfId="12203"/>
    <cellStyle name="(Heading) 32" xfId="12248"/>
    <cellStyle name="(Heading) 33" xfId="12282"/>
    <cellStyle name="(Heading) 34" xfId="12772"/>
    <cellStyle name="(Heading) 4" xfId="10683"/>
    <cellStyle name="(Heading) 5" xfId="11370"/>
    <cellStyle name="(Heading) 6" xfId="10882"/>
    <cellStyle name="(Heading) 7" xfId="11400"/>
    <cellStyle name="(Heading) 8" xfId="11396"/>
    <cellStyle name="(Heading) 9" xfId="11402"/>
    <cellStyle name="(Lefting)" xfId="705"/>
    <cellStyle name="(Lefting) 10" xfId="11425"/>
    <cellStyle name="(Lefting) 11" xfId="11464"/>
    <cellStyle name="(Lefting) 12" xfId="11466"/>
    <cellStyle name="(Lefting) 13" xfId="11489"/>
    <cellStyle name="(Lefting) 14" xfId="11488"/>
    <cellStyle name="(Lefting) 15" xfId="11491"/>
    <cellStyle name="(Lefting) 16" xfId="11544"/>
    <cellStyle name="(Lefting) 17" xfId="11581"/>
    <cellStyle name="(Lefting) 18" xfId="11580"/>
    <cellStyle name="(Lefting) 19" xfId="11621"/>
    <cellStyle name="(Lefting) 2" xfId="10073"/>
    <cellStyle name="(Lefting) 20" xfId="11623"/>
    <cellStyle name="(Lefting) 21" xfId="11660"/>
    <cellStyle name="(Lefting) 22" xfId="11800"/>
    <cellStyle name="(Lefting) 23" xfId="11839"/>
    <cellStyle name="(Lefting) 24" xfId="11914"/>
    <cellStyle name="(Lefting) 25" xfId="11997"/>
    <cellStyle name="(Lefting) 26" xfId="11992"/>
    <cellStyle name="(Lefting) 27" xfId="12011"/>
    <cellStyle name="(Lefting) 28" xfId="12143"/>
    <cellStyle name="(Lefting) 29" xfId="12195"/>
    <cellStyle name="(Lefting) 3" xfId="11371"/>
    <cellStyle name="(Lefting) 30" xfId="12241"/>
    <cellStyle name="(Lefting) 31" xfId="12202"/>
    <cellStyle name="(Lefting) 32" xfId="12247"/>
    <cellStyle name="(Lefting) 33" xfId="12281"/>
    <cellStyle name="(Lefting) 34" xfId="12771"/>
    <cellStyle name="(Lefting) 4" xfId="10682"/>
    <cellStyle name="(Lefting) 5" xfId="11369"/>
    <cellStyle name="(Lefting) 6" xfId="10865"/>
    <cellStyle name="(Lefting) 7" xfId="11399"/>
    <cellStyle name="(Lefting) 8" xfId="11395"/>
    <cellStyle name="(Lefting) 9" xfId="11401"/>
    <cellStyle name="(z*¯_x000f_°(”,¯?À(¢,¯?Ð(°,¯?à(Â,¯?ð(Ô,¯?" xfId="706"/>
    <cellStyle name="(z*¯_x000f_°(”,¯?À(¢,¯?Ð(°,¯?à(Â,¯?ð(Ô,¯? 2" xfId="12770"/>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erger Model_KN&amp;Fzio_v2.30 - Street 2" xfId="12769"/>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1274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C:\WINNT35\SYSTEM32\COMMAND.COM 2" xfId="12723"/>
    <cellStyle name="0752-93035" xfId="717"/>
    <cellStyle name="0752-93035 2" xfId="12722"/>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11282"/>
    <cellStyle name="A% 4" xfId="11333"/>
    <cellStyle name="A% 5" xfId="10666"/>
    <cellStyle name="A% 6" xfId="10804"/>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12291"/>
    <cellStyle name="Accounting w/$ Total" xfId="1352"/>
    <cellStyle name="Accounting w/$ Total 10" xfId="10607"/>
    <cellStyle name="Accounting w/$ Total 11" xfId="11325"/>
    <cellStyle name="Accounting w/$ Total 12" xfId="10620"/>
    <cellStyle name="Accounting w/$ Total 13" xfId="10624"/>
    <cellStyle name="Accounting w/$ Total 14" xfId="11335"/>
    <cellStyle name="Accounting w/$ Total 15" xfId="10632"/>
    <cellStyle name="Accounting w/$ Total 16" xfId="11343"/>
    <cellStyle name="Accounting w/$ Total 17" xfId="11345"/>
    <cellStyle name="Accounting w/$ Total 18" xfId="10662"/>
    <cellStyle name="Accounting w/$ Total 19" xfId="11349"/>
    <cellStyle name="Accounting w/$ Total 2" xfId="11274"/>
    <cellStyle name="Accounting w/$ Total 20" xfId="10671"/>
    <cellStyle name="Accounting w/$ Total 21" xfId="10688"/>
    <cellStyle name="Accounting w/$ Total 22" xfId="11359"/>
    <cellStyle name="Accounting w/$ Total 23" xfId="10746"/>
    <cellStyle name="Accounting w/$ Total 24" xfId="11363"/>
    <cellStyle name="Accounting w/$ Total 25" xfId="10840"/>
    <cellStyle name="Accounting w/$ Total 26" xfId="10863"/>
    <cellStyle name="Accounting w/$ Total 27" xfId="12290"/>
    <cellStyle name="Accounting w/$ Total 3" xfId="11266"/>
    <cellStyle name="Accounting w/$ Total 4" xfId="11287"/>
    <cellStyle name="Accounting w/$ Total 5" xfId="10580"/>
    <cellStyle name="Accounting w/$ Total 6" xfId="10588"/>
    <cellStyle name="Accounting w/$ Total 7" xfId="11303"/>
    <cellStyle name="Accounting w/$ Total 8" xfId="10597"/>
    <cellStyle name="Accounting w/$ Total 9" xfId="11310"/>
    <cellStyle name="Accounting w/o $" xfId="1353"/>
    <cellStyle name="Accounting w/o $ 2" xfId="12289"/>
    <cellStyle name="Acinput" xfId="1354"/>
    <cellStyle name="Acinput 2" xfId="5686"/>
    <cellStyle name="Acinput 3" xfId="11265"/>
    <cellStyle name="Acinput 4" xfId="11324"/>
    <cellStyle name="Acinput 5" xfId="10649"/>
    <cellStyle name="Acinput 6" xfId="10744"/>
    <cellStyle name="Acinput,," xfId="1355"/>
    <cellStyle name="Acinput,, 2" xfId="5687"/>
    <cellStyle name="Acinput,, 3" xfId="11264"/>
    <cellStyle name="Acinput,, 4" xfId="11323"/>
    <cellStyle name="Acinput,, 5" xfId="10648"/>
    <cellStyle name="Acinput,, 6" xfId="10743"/>
    <cellStyle name="Acinput_Merger Model_KN&amp;Fzio_v2.30 - Street" xfId="12288"/>
    <cellStyle name="Acoutput" xfId="1356"/>
    <cellStyle name="Acoutput 2" xfId="5688"/>
    <cellStyle name="Acoutput 3" xfId="11262"/>
    <cellStyle name="Acoutput 4" xfId="11322"/>
    <cellStyle name="Acoutput 5" xfId="10647"/>
    <cellStyle name="Acoutput 6" xfId="10742"/>
    <cellStyle name="Acoutput,," xfId="1357"/>
    <cellStyle name="Acoutput,, 2" xfId="5689"/>
    <cellStyle name="Acoutput,, 3" xfId="11261"/>
    <cellStyle name="Acoutput,, 4" xfId="11321"/>
    <cellStyle name="Acoutput,, 5" xfId="10646"/>
    <cellStyle name="Acoutput,, 6" xfId="10741"/>
    <cellStyle name="Acoutput_CAScomps02" xfId="12287"/>
    <cellStyle name="Actual Date" xfId="1358"/>
    <cellStyle name="AFE" xfId="1359"/>
    <cellStyle name="al" xfId="1360"/>
    <cellStyle name="Amount_EQU_RIGH.XLS_Equity market_Preferred Securities " xfId="1361"/>
    <cellStyle name="Apershare" xfId="1362"/>
    <cellStyle name="Apershare 2" xfId="5690"/>
    <cellStyle name="Apershare 3" xfId="11260"/>
    <cellStyle name="Apershare 4" xfId="11320"/>
    <cellStyle name="Apershare 5" xfId="10645"/>
    <cellStyle name="Apershare 6" xfId="10736"/>
    <cellStyle name="Aprice" xfId="1363"/>
    <cellStyle name="Aprice 2" xfId="5691"/>
    <cellStyle name="Aprice 3" xfId="11259"/>
    <cellStyle name="Aprice 4" xfId="11319"/>
    <cellStyle name="Aprice 5" xfId="10644"/>
    <cellStyle name="Aprice 6" xfId="10735"/>
    <cellStyle name="Aprice 7" xfId="12284"/>
    <cellStyle name="ar" xfId="1364"/>
    <cellStyle name="ar 10" xfId="11284"/>
    <cellStyle name="ar 11" xfId="10579"/>
    <cellStyle name="ar 12" xfId="11292"/>
    <cellStyle name="ar 13" xfId="10586"/>
    <cellStyle name="ar 14" xfId="11299"/>
    <cellStyle name="ar 15" xfId="10592"/>
    <cellStyle name="ar 16" xfId="11306"/>
    <cellStyle name="ar 17" xfId="10604"/>
    <cellStyle name="ar 18" xfId="11318"/>
    <cellStyle name="ar 19" xfId="10616"/>
    <cellStyle name="ar 2" xfId="6863"/>
    <cellStyle name="ar 2 10" xfId="10996"/>
    <cellStyle name="ar 2 11" xfId="10335"/>
    <cellStyle name="ar 2 12" xfId="10999"/>
    <cellStyle name="ar 2 13" xfId="10338"/>
    <cellStyle name="ar 2 14" xfId="11005"/>
    <cellStyle name="ar 2 15" xfId="10342"/>
    <cellStyle name="ar 2 16" xfId="11008"/>
    <cellStyle name="ar 2 17" xfId="10345"/>
    <cellStyle name="ar 2 18" xfId="11011"/>
    <cellStyle name="ar 2 19" xfId="10348"/>
    <cellStyle name="ar 2 2" xfId="11041"/>
    <cellStyle name="ar 2 20" xfId="11014"/>
    <cellStyle name="ar 2 21" xfId="10351"/>
    <cellStyle name="ar 2 22" xfId="11020"/>
    <cellStyle name="ar 2 23" xfId="10354"/>
    <cellStyle name="ar 2 24" xfId="11017"/>
    <cellStyle name="ar 2 25" xfId="10357"/>
    <cellStyle name="ar 2 26" xfId="11023"/>
    <cellStyle name="ar 2 27" xfId="10360"/>
    <cellStyle name="ar 2 28" xfId="11026"/>
    <cellStyle name="ar 2 29" xfId="10363"/>
    <cellStyle name="ar 2 3" xfId="10392"/>
    <cellStyle name="ar 2 30" xfId="11029"/>
    <cellStyle name="ar 2 31" xfId="10367"/>
    <cellStyle name="ar 2 32" xfId="11032"/>
    <cellStyle name="ar 2 33" xfId="10370"/>
    <cellStyle name="ar 2 34" xfId="11035"/>
    <cellStyle name="ar 2 35" xfId="10373"/>
    <cellStyle name="ar 2 36" xfId="11038"/>
    <cellStyle name="ar 2 37" xfId="10376"/>
    <cellStyle name="ar 2 4" xfId="11002"/>
    <cellStyle name="ar 2 5" xfId="10316"/>
    <cellStyle name="ar 2 6" xfId="10993"/>
    <cellStyle name="ar 2 7" xfId="10327"/>
    <cellStyle name="ar 2 8" xfId="10990"/>
    <cellStyle name="ar 2 9" xfId="10330"/>
    <cellStyle name="ar 20" xfId="11331"/>
    <cellStyle name="ar 21" xfId="10622"/>
    <cellStyle name="ar 22" xfId="11334"/>
    <cellStyle name="ar 23" xfId="10630"/>
    <cellStyle name="ar 24" xfId="11341"/>
    <cellStyle name="ar 25" xfId="10643"/>
    <cellStyle name="ar 26" xfId="11344"/>
    <cellStyle name="ar 27" xfId="10652"/>
    <cellStyle name="ar 28" xfId="11347"/>
    <cellStyle name="ar 29" xfId="10668"/>
    <cellStyle name="ar 3" xfId="10241"/>
    <cellStyle name="ar 30" xfId="11353"/>
    <cellStyle name="ar 31" xfId="10679"/>
    <cellStyle name="ar 32" xfId="11357"/>
    <cellStyle name="ar 33" xfId="10734"/>
    <cellStyle name="ar 34" xfId="11361"/>
    <cellStyle name="ar 35" xfId="10813"/>
    <cellStyle name="ar 36" xfId="11365"/>
    <cellStyle name="ar 37" xfId="10852"/>
    <cellStyle name="ar 38" xfId="11368"/>
    <cellStyle name="ar 39" xfId="12283"/>
    <cellStyle name="ar 4" xfId="11271"/>
    <cellStyle name="ar 5" xfId="10563"/>
    <cellStyle name="ar 6" xfId="11258"/>
    <cellStyle name="ar 7" xfId="10568"/>
    <cellStyle name="ar 8" xfId="11278"/>
    <cellStyle name="ar 9" xfId="10574"/>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11256"/>
    <cellStyle name="Band 2 4" xfId="11315"/>
    <cellStyle name="Band 2 5" xfId="10641"/>
    <cellStyle name="Band 2 6" xfId="10720"/>
    <cellStyle name="Blank" xfId="1379"/>
    <cellStyle name="Blue" xfId="1380"/>
    <cellStyle name="Bold/Border" xfId="1381"/>
    <cellStyle name="Bold/Border 2" xfId="5693"/>
    <cellStyle name="Bold/Border 2 2" xfId="10301"/>
    <cellStyle name="Bold/Border 3" xfId="11281"/>
    <cellStyle name="Bold/Border 4" xfId="11305"/>
    <cellStyle name="Bold/Border 5" xfId="10614"/>
    <cellStyle name="Bold/Border 6" xfId="11337"/>
    <cellStyle name="Bold/Border 7" xfId="11342"/>
    <cellStyle name="Bold/Border 8" xfId="10676"/>
    <cellStyle name="Bold/Border 9" xfId="10717"/>
    <cellStyle name="Border Heavy" xfId="1382"/>
    <cellStyle name="Border Heavy 2" xfId="12246"/>
    <cellStyle name="Border Thin" xfId="1383"/>
    <cellStyle name="Border Thin 10" xfId="11367"/>
    <cellStyle name="Border Thin 2" xfId="11280"/>
    <cellStyle name="Border Thin 3" xfId="11296"/>
    <cellStyle name="Border Thin 4" xfId="10591"/>
    <cellStyle name="Border Thin 5" xfId="11314"/>
    <cellStyle name="Border Thin 6" xfId="10627"/>
    <cellStyle name="Border Thin 7" xfId="10640"/>
    <cellStyle name="Border Thin 8" xfId="11351"/>
    <cellStyle name="Border Thin 9" xfId="11355"/>
    <cellStyle name="Border, Bottom" xfId="1384"/>
    <cellStyle name="Border, Bottom 10" xfId="12245"/>
    <cellStyle name="Border, Bottom 2" xfId="5694"/>
    <cellStyle name="Border, Bottom 2 2" xfId="10302"/>
    <cellStyle name="Border, Bottom 3" xfId="11279"/>
    <cellStyle name="Border, Bottom 4" xfId="11304"/>
    <cellStyle name="Border, Bottom 5" xfId="10613"/>
    <cellStyle name="Border, Bottom 6" xfId="11336"/>
    <cellStyle name="Border, Bottom 7" xfId="11340"/>
    <cellStyle name="Border, Bottom 8" xfId="10675"/>
    <cellStyle name="Border, Bottom 9" xfId="10714"/>
    <cellStyle name="Border, Left" xfId="1385"/>
    <cellStyle name="Border, Left 2" xfId="5695"/>
    <cellStyle name="Border, Left 3" xfId="11254"/>
    <cellStyle name="Border, Left 4" xfId="11313"/>
    <cellStyle name="Border, Left 5" xfId="10639"/>
    <cellStyle name="Border, Left 6" xfId="10713"/>
    <cellStyle name="Border, Right" xfId="1386"/>
    <cellStyle name="Border, Top" xfId="1387"/>
    <cellStyle name="Border, Top 10" xfId="10576"/>
    <cellStyle name="Border, Top 11" xfId="11291"/>
    <cellStyle name="Border, Top 12" xfId="10583"/>
    <cellStyle name="Border, Top 13" xfId="11294"/>
    <cellStyle name="Border, Top 14" xfId="10589"/>
    <cellStyle name="Border, Top 15" xfId="11302"/>
    <cellStyle name="Border, Top 16" xfId="10602"/>
    <cellStyle name="Border, Top 17" xfId="11312"/>
    <cellStyle name="Border, Top 18" xfId="10611"/>
    <cellStyle name="Border, Top 19" xfId="11328"/>
    <cellStyle name="Border, Top 2" xfId="10242"/>
    <cellStyle name="Border, Top 20" xfId="11332"/>
    <cellStyle name="Border, Top 21" xfId="10626"/>
    <cellStyle name="Border, Top 22" xfId="11339"/>
    <cellStyle name="Border, Top 23" xfId="10651"/>
    <cellStyle name="Border, Top 24" xfId="11346"/>
    <cellStyle name="Border, Top 25" xfId="10665"/>
    <cellStyle name="Border, Top 26" xfId="11350"/>
    <cellStyle name="Border, Top 27" xfId="10673"/>
    <cellStyle name="Border, Top 28" xfId="11354"/>
    <cellStyle name="Border, Top 29" xfId="10711"/>
    <cellStyle name="Border, Top 3" xfId="11263"/>
    <cellStyle name="Border, Top 30" xfId="11358"/>
    <cellStyle name="Border, Top 31" xfId="10790"/>
    <cellStyle name="Border, Top 32" xfId="11362"/>
    <cellStyle name="Border, Top 33" xfId="10828"/>
    <cellStyle name="Border, Top 34" xfId="11366"/>
    <cellStyle name="Border, Top 35" xfId="12244"/>
    <cellStyle name="Border, Top 4" xfId="10560"/>
    <cellStyle name="Border, Top 5" xfId="11253"/>
    <cellStyle name="Border, Top 6" xfId="10565"/>
    <cellStyle name="Border, Top 7" xfId="11270"/>
    <cellStyle name="Border, Top 8" xfId="10570"/>
    <cellStyle name="Border, Top 9" xfId="11276"/>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10" xfId="10573"/>
    <cellStyle name="Calcul 11" xfId="11286"/>
    <cellStyle name="Calcul 12" xfId="10582"/>
    <cellStyle name="Calcul 13" xfId="11293"/>
    <cellStyle name="Calcul 14" xfId="10587"/>
    <cellStyle name="Calcul 15" xfId="11298"/>
    <cellStyle name="Calcul 16" xfId="10599"/>
    <cellStyle name="Calcul 17" xfId="11308"/>
    <cellStyle name="Calcul 18" xfId="10610"/>
    <cellStyle name="Calcul 19" xfId="11326"/>
    <cellStyle name="Calcul 2" xfId="10245"/>
    <cellStyle name="Calcul 20" xfId="11330"/>
    <cellStyle name="Calcul 21" xfId="10623"/>
    <cellStyle name="Calcul 22" xfId="11338"/>
    <cellStyle name="Calcul 23" xfId="10642"/>
    <cellStyle name="Calcul 24" xfId="10663"/>
    <cellStyle name="Calcul 25" xfId="11348"/>
    <cellStyle name="Calcul 26" xfId="10670"/>
    <cellStyle name="Calcul 27" xfId="11352"/>
    <cellStyle name="Calcul 28" xfId="10699"/>
    <cellStyle name="Calcul 29" xfId="11356"/>
    <cellStyle name="Calcul 3" xfId="11257"/>
    <cellStyle name="Calcul 30" xfId="10778"/>
    <cellStyle name="Calcul 31" xfId="11360"/>
    <cellStyle name="Calcul 32" xfId="10810"/>
    <cellStyle name="Calcul 33" xfId="11364"/>
    <cellStyle name="Calcul 34" xfId="12240"/>
    <cellStyle name="Calcul 4" xfId="10557"/>
    <cellStyle name="Calcul 5" xfId="11249"/>
    <cellStyle name="Calcul 6" xfId="10564"/>
    <cellStyle name="Calcul 7" xfId="11268"/>
    <cellStyle name="Calcul 8" xfId="10569"/>
    <cellStyle name="Calcul 9" xfId="11273"/>
    <cellStyle name="Calculation 2" xfId="36"/>
    <cellStyle name="Calculation 2 10" xfId="9745"/>
    <cellStyle name="Calculation 2 10 10" xfId="12249"/>
    <cellStyle name="Calculation 2 10 11" xfId="12292"/>
    <cellStyle name="Calculation 2 10 12" xfId="12318"/>
    <cellStyle name="Calculation 2 10 13" xfId="12364"/>
    <cellStyle name="Calculation 2 10 14" xfId="12396"/>
    <cellStyle name="Calculation 2 10 15" xfId="12446"/>
    <cellStyle name="Calculation 2 10 16" xfId="11716"/>
    <cellStyle name="Calculation 2 10 17" xfId="12498"/>
    <cellStyle name="Calculation 2 10 18" xfId="12540"/>
    <cellStyle name="Calculation 2 10 19" xfId="12559"/>
    <cellStyle name="Calculation 2 10 2" xfId="11763"/>
    <cellStyle name="Calculation 2 10 20" xfId="12605"/>
    <cellStyle name="Calculation 2 10 21" xfId="12646"/>
    <cellStyle name="Calculation 2 10 22" xfId="12672"/>
    <cellStyle name="Calculation 2 10 23" xfId="12696"/>
    <cellStyle name="Calculation 2 10 24" xfId="12724"/>
    <cellStyle name="Calculation 2 10 25" xfId="12742"/>
    <cellStyle name="Calculation 2 10 26" xfId="12775"/>
    <cellStyle name="Calculation 2 10 3" xfId="11844"/>
    <cellStyle name="Calculation 2 10 4" xfId="11942"/>
    <cellStyle name="Calculation 2 10 5" xfId="11430"/>
    <cellStyle name="Calculation 2 10 6" xfId="12043"/>
    <cellStyle name="Calculation 2 10 7" xfId="12103"/>
    <cellStyle name="Calculation 2 10 8" xfId="12153"/>
    <cellStyle name="Calculation 2 10 9" xfId="12207"/>
    <cellStyle name="Calculation 2 11" xfId="11699"/>
    <cellStyle name="Calculation 2 12" xfId="11798"/>
    <cellStyle name="Calculation 2 13" xfId="11806"/>
    <cellStyle name="Calculation 2 14" xfId="11909"/>
    <cellStyle name="Calculation 2 15" xfId="11941"/>
    <cellStyle name="Calculation 2 16" xfId="12156"/>
    <cellStyle name="Calculation 2 17" xfId="12199"/>
    <cellStyle name="Calculation 2 18" xfId="12243"/>
    <cellStyle name="Calculation 2 19" xfId="12363"/>
    <cellStyle name="Calculation 2 2" xfId="64"/>
    <cellStyle name="Calculation 2 2 10" xfId="12134"/>
    <cellStyle name="Calculation 2 2 11" xfId="12234"/>
    <cellStyle name="Calculation 2 2 12" xfId="12355"/>
    <cellStyle name="Calculation 2 2 13" xfId="12435"/>
    <cellStyle name="Calculation 2 2 14" xfId="12528"/>
    <cellStyle name="Calculation 2 2 15" xfId="12632"/>
    <cellStyle name="Calculation 2 2 16" xfId="12600"/>
    <cellStyle name="Calculation 2 2 17" xfId="12238"/>
    <cellStyle name="Calculation 2 2 2" xfId="84"/>
    <cellStyle name="Calculation 2 2 2 10" xfId="12194"/>
    <cellStyle name="Calculation 2 2 2 11" xfId="12341"/>
    <cellStyle name="Calculation 2 2 2 12" xfId="12425"/>
    <cellStyle name="Calculation 2 2 2 13" xfId="12506"/>
    <cellStyle name="Calculation 2 2 2 14" xfId="12592"/>
    <cellStyle name="Calculation 2 2 2 15" xfId="12586"/>
    <cellStyle name="Calculation 2 2 2 16" xfId="12237"/>
    <cellStyle name="Calculation 2 2 2 2" xfId="9766"/>
    <cellStyle name="Calculation 2 2 2 2 10" xfId="12269"/>
    <cellStyle name="Calculation 2 2 2 2 11" xfId="12310"/>
    <cellStyle name="Calculation 2 2 2 2 12" xfId="12335"/>
    <cellStyle name="Calculation 2 2 2 2 13" xfId="12384"/>
    <cellStyle name="Calculation 2 2 2 2 14" xfId="12416"/>
    <cellStyle name="Calculation 2 2 2 2 15" xfId="12466"/>
    <cellStyle name="Calculation 2 2 2 2 16" xfId="12489"/>
    <cellStyle name="Calculation 2 2 2 2 17" xfId="12517"/>
    <cellStyle name="Calculation 2 2 2 2 18" xfId="12554"/>
    <cellStyle name="Calculation 2 2 2 2 19" xfId="12580"/>
    <cellStyle name="Calculation 2 2 2 2 2" xfId="11784"/>
    <cellStyle name="Calculation 2 2 2 2 20" xfId="12625"/>
    <cellStyle name="Calculation 2 2 2 2 21" xfId="12666"/>
    <cellStyle name="Calculation 2 2 2 2 22" xfId="12690"/>
    <cellStyle name="Calculation 2 2 2 2 23" xfId="12716"/>
    <cellStyle name="Calculation 2 2 2 2 24" xfId="12738"/>
    <cellStyle name="Calculation 2 2 2 2 25" xfId="12763"/>
    <cellStyle name="Calculation 2 2 2 2 26" xfId="12795"/>
    <cellStyle name="Calculation 2 2 2 2 3" xfId="11865"/>
    <cellStyle name="Calculation 2 2 2 2 4" xfId="11960"/>
    <cellStyle name="Calculation 2 2 2 2 5" xfId="12007"/>
    <cellStyle name="Calculation 2 2 2 2 6" xfId="12064"/>
    <cellStyle name="Calculation 2 2 2 2 7" xfId="12122"/>
    <cellStyle name="Calculation 2 2 2 2 8" xfId="12174"/>
    <cellStyle name="Calculation 2 2 2 2 9" xfId="12227"/>
    <cellStyle name="Calculation 2 2 2 3" xfId="11668"/>
    <cellStyle name="Calculation 2 2 2 4" xfId="11707"/>
    <cellStyle name="Calculation 2 2 2 5" xfId="11691"/>
    <cellStyle name="Calculation 2 2 2 6" xfId="11878"/>
    <cellStyle name="Calculation 2 2 2 7" xfId="11920"/>
    <cellStyle name="Calculation 2 2 2 8" xfId="12079"/>
    <cellStyle name="Calculation 2 2 2 9" xfId="12104"/>
    <cellStyle name="Calculation 2 2 3" xfId="9752"/>
    <cellStyle name="Calculation 2 2 3 10" xfId="12255"/>
    <cellStyle name="Calculation 2 2 3 11" xfId="12298"/>
    <cellStyle name="Calculation 2 2 3 12" xfId="12322"/>
    <cellStyle name="Calculation 2 2 3 13" xfId="12370"/>
    <cellStyle name="Calculation 2 2 3 14" xfId="12402"/>
    <cellStyle name="Calculation 2 2 3 15" xfId="12452"/>
    <cellStyle name="Calculation 2 2 3 16" xfId="12477"/>
    <cellStyle name="Calculation 2 2 3 17" xfId="12503"/>
    <cellStyle name="Calculation 2 2 3 18" xfId="12544"/>
    <cellStyle name="Calculation 2 2 3 19" xfId="12566"/>
    <cellStyle name="Calculation 2 2 3 2" xfId="11770"/>
    <cellStyle name="Calculation 2 2 3 20" xfId="12611"/>
    <cellStyle name="Calculation 2 2 3 21" xfId="12652"/>
    <cellStyle name="Calculation 2 2 3 22" xfId="12678"/>
    <cellStyle name="Calculation 2 2 3 23" xfId="12702"/>
    <cellStyle name="Calculation 2 2 3 24" xfId="12728"/>
    <cellStyle name="Calculation 2 2 3 25" xfId="12749"/>
    <cellStyle name="Calculation 2 2 3 26" xfId="12781"/>
    <cellStyle name="Calculation 2 2 3 3" xfId="11851"/>
    <cellStyle name="Calculation 2 2 3 4" xfId="11948"/>
    <cellStyle name="Calculation 2 2 3 5" xfId="11388"/>
    <cellStyle name="Calculation 2 2 3 6" xfId="12050"/>
    <cellStyle name="Calculation 2 2 3 7" xfId="12110"/>
    <cellStyle name="Calculation 2 2 3 8" xfId="12160"/>
    <cellStyle name="Calculation 2 2 3 9" xfId="12213"/>
    <cellStyle name="Calculation 2 2 4" xfId="11681"/>
    <cellStyle name="Calculation 2 2 5" xfId="11723"/>
    <cellStyle name="Calculation 2 2 6" xfId="11731"/>
    <cellStyle name="Calculation 2 2 7" xfId="11888"/>
    <cellStyle name="Calculation 2 2 8" xfId="11935"/>
    <cellStyle name="Calculation 2 2 9" xfId="12093"/>
    <cellStyle name="Calculation 2 20" xfId="12443"/>
    <cellStyle name="Calculation 2 21" xfId="12560"/>
    <cellStyle name="Calculation 2 22" xfId="12638"/>
    <cellStyle name="Calculation 2 23" xfId="12643"/>
    <cellStyle name="Calculation 2 24" xfId="12239"/>
    <cellStyle name="Calculation 2 3" xfId="78"/>
    <cellStyle name="Calculation 2 3 10" xfId="12198"/>
    <cellStyle name="Calculation 2 3 11" xfId="12347"/>
    <cellStyle name="Calculation 2 3 12" xfId="12429"/>
    <cellStyle name="Calculation 2 3 13" xfId="12522"/>
    <cellStyle name="Calculation 2 3 14" xfId="12596"/>
    <cellStyle name="Calculation 2 3 15" xfId="12588"/>
    <cellStyle name="Calculation 2 3 16" xfId="12235"/>
    <cellStyle name="Calculation 2 3 2" xfId="9760"/>
    <cellStyle name="Calculation 2 3 2 10" xfId="12263"/>
    <cellStyle name="Calculation 2 3 2 11" xfId="12304"/>
    <cellStyle name="Calculation 2 3 2 12" xfId="12329"/>
    <cellStyle name="Calculation 2 3 2 13" xfId="12378"/>
    <cellStyle name="Calculation 2 3 2 14" xfId="12410"/>
    <cellStyle name="Calculation 2 3 2 15" xfId="12460"/>
    <cellStyle name="Calculation 2 3 2 16" xfId="12483"/>
    <cellStyle name="Calculation 2 3 2 17" xfId="12511"/>
    <cellStyle name="Calculation 2 3 2 18" xfId="12550"/>
    <cellStyle name="Calculation 2 3 2 19" xfId="12574"/>
    <cellStyle name="Calculation 2 3 2 2" xfId="11778"/>
    <cellStyle name="Calculation 2 3 2 20" xfId="12619"/>
    <cellStyle name="Calculation 2 3 2 21" xfId="12660"/>
    <cellStyle name="Calculation 2 3 2 22" xfId="12684"/>
    <cellStyle name="Calculation 2 3 2 23" xfId="12710"/>
    <cellStyle name="Calculation 2 3 2 24" xfId="12734"/>
    <cellStyle name="Calculation 2 3 2 25" xfId="12757"/>
    <cellStyle name="Calculation 2 3 2 26" xfId="12789"/>
    <cellStyle name="Calculation 2 3 2 3" xfId="11859"/>
    <cellStyle name="Calculation 2 3 2 4" xfId="11954"/>
    <cellStyle name="Calculation 2 3 2 5" xfId="12003"/>
    <cellStyle name="Calculation 2 3 2 6" xfId="12058"/>
    <cellStyle name="Calculation 2 3 2 7" xfId="12116"/>
    <cellStyle name="Calculation 2 3 2 8" xfId="12168"/>
    <cellStyle name="Calculation 2 3 2 9" xfId="12221"/>
    <cellStyle name="Calculation 2 3 3" xfId="11673"/>
    <cellStyle name="Calculation 2 3 4" xfId="11713"/>
    <cellStyle name="Calculation 2 3 5" xfId="11698"/>
    <cellStyle name="Calculation 2 3 6" xfId="11882"/>
    <cellStyle name="Calculation 2 3 7" xfId="11927"/>
    <cellStyle name="Calculation 2 3 8" xfId="12085"/>
    <cellStyle name="Calculation 2 3 9" xfId="12119"/>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lumnHeadings2 2" xfId="12206"/>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12192"/>
    <cellStyle name="Comma [00]" xfId="1434"/>
    <cellStyle name="Comma [1]" xfId="1435"/>
    <cellStyle name="Comma [2]" xfId="1436"/>
    <cellStyle name="Comma [3]" xfId="1437"/>
    <cellStyle name="Comma 0" xfId="1438"/>
    <cellStyle name="Comma 0*" xfId="1439"/>
    <cellStyle name="Comma 0_Merger Model_KN&amp;Fzio_v2.30 - Street" xfId="12191"/>
    <cellStyle name="Comma 10" xfId="1440"/>
    <cellStyle name="Comma 10 2" xfId="1441"/>
    <cellStyle name="Comma 10 2 2" xfId="12189"/>
    <cellStyle name="Comma 10 3" xfId="1442"/>
    <cellStyle name="Comma 10 3 2" xfId="12188"/>
    <cellStyle name="Comma 10 4" xfId="1443"/>
    <cellStyle name="Comma 10 4 2" xfId="12185"/>
    <cellStyle name="Comma 10 5" xfId="1444"/>
    <cellStyle name="Comma 10 5 2" xfId="12184"/>
    <cellStyle name="Comma 10 6" xfId="12190"/>
    <cellStyle name="Comma 11" xfId="1445"/>
    <cellStyle name="Comma 11 2" xfId="12183"/>
    <cellStyle name="Comma 12" xfId="1446"/>
    <cellStyle name="Comma 12 2" xfId="12182"/>
    <cellStyle name="Comma 13" xfId="132"/>
    <cellStyle name="Comma 14" xfId="6210"/>
    <cellStyle name="Comma 15" xfId="6262"/>
    <cellStyle name="Comma 16" xfId="6264"/>
    <cellStyle name="Comma 17" xfId="6263"/>
    <cellStyle name="Comma 18" xfId="11755"/>
    <cellStyle name="Comma 19" xfId="11756"/>
    <cellStyle name="Comma 2" xfId="1"/>
    <cellStyle name="Comma 2 10" xfId="1447"/>
    <cellStyle name="Comma 2 10 2" xfId="12180"/>
    <cellStyle name="Comma 2 11" xfId="1448"/>
    <cellStyle name="Comma 2 11 2" xfId="1449"/>
    <cellStyle name="Comma 2 11 2 2" xfId="1450"/>
    <cellStyle name="Comma 2 11 2 2 2" xfId="12171"/>
    <cellStyle name="Comma 2 11 2 3" xfId="12176"/>
    <cellStyle name="Comma 2 11 3" xfId="1451"/>
    <cellStyle name="Comma 2 11 3 2" xfId="12170"/>
    <cellStyle name="Comma 2 11 4" xfId="12177"/>
    <cellStyle name="Comma 2 12" xfId="1452"/>
    <cellStyle name="Comma 2 12 2" xfId="1453"/>
    <cellStyle name="Comma 2 12 2 2" xfId="12162"/>
    <cellStyle name="Comma 2 12 3" xfId="12163"/>
    <cellStyle name="Comma 2 13" xfId="1454"/>
    <cellStyle name="Comma 2 13 2" xfId="12157"/>
    <cellStyle name="Comma 2 14" xfId="1455"/>
    <cellStyle name="Comma 2 14 2" xfId="12154"/>
    <cellStyle name="Comma 2 15" xfId="1456"/>
    <cellStyle name="Comma 2 15 2" xfId="12152"/>
    <cellStyle name="Comma 2 16" xfId="1457"/>
    <cellStyle name="Comma 2 16 2" xfId="12151"/>
    <cellStyle name="Comma 2 17" xfId="1458"/>
    <cellStyle name="Comma 2 17 2" xfId="12150"/>
    <cellStyle name="Comma 2 18" xfId="1459"/>
    <cellStyle name="Comma 2 18 2" xfId="12149"/>
    <cellStyle name="Comma 2 19" xfId="1460"/>
    <cellStyle name="Comma 2 19 2" xfId="12146"/>
    <cellStyle name="Comma 2 2" xfId="2"/>
    <cellStyle name="Comma 2 2 10" xfId="1461"/>
    <cellStyle name="Comma 2 2 10 2" xfId="12142"/>
    <cellStyle name="Comma 2 2 11" xfId="1462"/>
    <cellStyle name="Comma 2 2 11 2" xfId="12141"/>
    <cellStyle name="Comma 2 2 12" xfId="12145"/>
    <cellStyle name="Comma 2 2 2" xfId="1463"/>
    <cellStyle name="Comma 2 2 2 2" xfId="1464"/>
    <cellStyle name="Comma 2 2 2 2 2" xfId="12139"/>
    <cellStyle name="Comma 2 2 2 3" xfId="12140"/>
    <cellStyle name="Comma 2 2 3" xfId="1465"/>
    <cellStyle name="Comma 2 2 4" xfId="1466"/>
    <cellStyle name="Comma 2 2 5" xfId="1467"/>
    <cellStyle name="Comma 2 2 6" xfId="1468"/>
    <cellStyle name="Comma 2 2 7" xfId="1469"/>
    <cellStyle name="Comma 2 2 8" xfId="1470"/>
    <cellStyle name="Comma 2 2 8 2" xfId="12132"/>
    <cellStyle name="Comma 2 2 9" xfId="1471"/>
    <cellStyle name="Comma 2 2 9 2" xfId="12129"/>
    <cellStyle name="Comma 2 20" xfId="12181"/>
    <cellStyle name="Comma 2 3" xfId="39"/>
    <cellStyle name="Comma 2 3 2" xfId="1472"/>
    <cellStyle name="Comma 2 3 3" xfId="1473"/>
    <cellStyle name="Comma 2 3 4" xfId="1474"/>
    <cellStyle name="Comma 2 3 5" xfId="1475"/>
    <cellStyle name="Comma 2 3 6" xfId="1476"/>
    <cellStyle name="Comma 2 3 6 2" xfId="12072"/>
    <cellStyle name="Comma 2 3 7" xfId="1477"/>
    <cellStyle name="Comma 2 3 7 2" xfId="12044"/>
    <cellStyle name="Comma 2 3 8" xfId="1478"/>
    <cellStyle name="Comma 2 3 8 2" xfId="12042"/>
    <cellStyle name="Comma 2 3 9" xfId="12128"/>
    <cellStyle name="Comma 2 4" xfId="1479"/>
    <cellStyle name="Comma 2 4 2" xfId="1480"/>
    <cellStyle name="Comma 2 4 2 2" xfId="12040"/>
    <cellStyle name="Comma 2 4 3" xfId="1481"/>
    <cellStyle name="Comma 2 4 3 2" xfId="12039"/>
    <cellStyle name="Comma 2 4 4" xfId="12041"/>
    <cellStyle name="Comma 2 5" xfId="1482"/>
    <cellStyle name="Comma 2 5 2" xfId="1483"/>
    <cellStyle name="Comma 2 5 2 2" xfId="1484"/>
    <cellStyle name="Comma 2 5 2 2 2" xfId="1485"/>
    <cellStyle name="Comma 2 5 2 2 2 2" xfId="1486"/>
    <cellStyle name="Comma 2 5 2 2 2 2 2" xfId="12034"/>
    <cellStyle name="Comma 2 5 2 2 2 3" xfId="12035"/>
    <cellStyle name="Comma 2 5 2 2 3" xfId="1487"/>
    <cellStyle name="Comma 2 5 2 2 3 2" xfId="12033"/>
    <cellStyle name="Comma 2 5 2 2 4" xfId="12036"/>
    <cellStyle name="Comma 2 5 2 3" xfId="1488"/>
    <cellStyle name="Comma 2 5 2 3 2" xfId="1489"/>
    <cellStyle name="Comma 2 5 2 3 2 2" xfId="12031"/>
    <cellStyle name="Comma 2 5 2 3 3" xfId="12032"/>
    <cellStyle name="Comma 2 5 2 4" xfId="1490"/>
    <cellStyle name="Comma 2 5 2 4 2" xfId="12030"/>
    <cellStyle name="Comma 2 5 2 5" xfId="12037"/>
    <cellStyle name="Comma 2 5 3" xfId="1491"/>
    <cellStyle name="Comma 2 5 3 2" xfId="1492"/>
    <cellStyle name="Comma 2 5 3 2 2" xfId="1493"/>
    <cellStyle name="Comma 2 5 3 2 2 2" xfId="1494"/>
    <cellStyle name="Comma 2 5 3 2 2 2 2" xfId="12026"/>
    <cellStyle name="Comma 2 5 3 2 2 3" xfId="12027"/>
    <cellStyle name="Comma 2 5 3 2 3" xfId="1495"/>
    <cellStyle name="Comma 2 5 3 2 3 2" xfId="12025"/>
    <cellStyle name="Comma 2 5 3 2 4" xfId="12028"/>
    <cellStyle name="Comma 2 5 3 3" xfId="1496"/>
    <cellStyle name="Comma 2 5 3 3 2" xfId="1497"/>
    <cellStyle name="Comma 2 5 3 3 2 2" xfId="12023"/>
    <cellStyle name="Comma 2 5 3 3 3" xfId="12024"/>
    <cellStyle name="Comma 2 5 3 4" xfId="1498"/>
    <cellStyle name="Comma 2 5 3 4 2" xfId="12022"/>
    <cellStyle name="Comma 2 5 3 5" xfId="12029"/>
    <cellStyle name="Comma 2 5 4" xfId="1499"/>
    <cellStyle name="Comma 2 5 4 2" xfId="1500"/>
    <cellStyle name="Comma 2 5 4 2 2" xfId="1501"/>
    <cellStyle name="Comma 2 5 4 2 2 2" xfId="12019"/>
    <cellStyle name="Comma 2 5 4 2 3" xfId="12020"/>
    <cellStyle name="Comma 2 5 4 3" xfId="1502"/>
    <cellStyle name="Comma 2 5 4 3 2" xfId="12018"/>
    <cellStyle name="Comma 2 5 4 4" xfId="12021"/>
    <cellStyle name="Comma 2 5 5" xfId="1503"/>
    <cellStyle name="Comma 2 5 5 2" xfId="1504"/>
    <cellStyle name="Comma 2 5 5 2 2" xfId="12016"/>
    <cellStyle name="Comma 2 5 5 3" xfId="12017"/>
    <cellStyle name="Comma 2 5 6" xfId="1505"/>
    <cellStyle name="Comma 2 5 6 2" xfId="12015"/>
    <cellStyle name="Comma 2 5 7" xfId="12038"/>
    <cellStyle name="Comma 2 6" xfId="1506"/>
    <cellStyle name="Comma 2 6 2" xfId="1507"/>
    <cellStyle name="Comma 2 6 2 2" xfId="1508"/>
    <cellStyle name="Comma 2 6 2 2 2" xfId="1509"/>
    <cellStyle name="Comma 2 6 2 2 2 2" xfId="11989"/>
    <cellStyle name="Comma 2 6 2 2 3" xfId="11990"/>
    <cellStyle name="Comma 2 6 2 3" xfId="1510"/>
    <cellStyle name="Comma 2 6 2 3 2" xfId="11988"/>
    <cellStyle name="Comma 2 6 2 4" xfId="11991"/>
    <cellStyle name="Comma 2 6 3" xfId="1511"/>
    <cellStyle name="Comma 2 6 3 2" xfId="1512"/>
    <cellStyle name="Comma 2 6 3 2 2" xfId="11986"/>
    <cellStyle name="Comma 2 6 3 3" xfId="11987"/>
    <cellStyle name="Comma 2 6 4" xfId="1513"/>
    <cellStyle name="Comma 2 6 4 2" xfId="11985"/>
    <cellStyle name="Comma 2 6 5" xfId="11994"/>
    <cellStyle name="Comma 2 7" xfId="1514"/>
    <cellStyle name="Comma 2 7 2" xfId="1515"/>
    <cellStyle name="Comma 2 7 2 2" xfId="1516"/>
    <cellStyle name="Comma 2 7 2 2 2" xfId="1517"/>
    <cellStyle name="Comma 2 7 2 2 2 2" xfId="11981"/>
    <cellStyle name="Comma 2 7 2 2 3" xfId="11982"/>
    <cellStyle name="Comma 2 7 2 3" xfId="1518"/>
    <cellStyle name="Comma 2 7 2 3 2" xfId="11980"/>
    <cellStyle name="Comma 2 7 2 4" xfId="11983"/>
    <cellStyle name="Comma 2 7 3" xfId="1519"/>
    <cellStyle name="Comma 2 7 3 2" xfId="1520"/>
    <cellStyle name="Comma 2 7 3 2 2" xfId="11978"/>
    <cellStyle name="Comma 2 7 3 3" xfId="11979"/>
    <cellStyle name="Comma 2 7 4" xfId="1521"/>
    <cellStyle name="Comma 2 7 4 2" xfId="11977"/>
    <cellStyle name="Comma 2 7 5" xfId="11984"/>
    <cellStyle name="Comma 2 8" xfId="1522"/>
    <cellStyle name="Comma 2 8 2" xfId="11976"/>
    <cellStyle name="Comma 2 9" xfId="1523"/>
    <cellStyle name="Comma 2 9 2" xfId="1524"/>
    <cellStyle name="Comma 2 9 2 2" xfId="1525"/>
    <cellStyle name="Comma 2 9 2 2 2" xfId="11973"/>
    <cellStyle name="Comma 2 9 2 3" xfId="11974"/>
    <cellStyle name="Comma 2 9 3" xfId="1526"/>
    <cellStyle name="Comma 2 9 3 2" xfId="11972"/>
    <cellStyle name="Comma 2 9 4" xfId="11975"/>
    <cellStyle name="Comma 2*" xfId="1527"/>
    <cellStyle name="Comma 20" xfId="12801"/>
    <cellStyle name="Comma 21" xfId="12803"/>
    <cellStyle name="Comma 22" xfId="12805"/>
    <cellStyle name="Comma 3" xfId="3"/>
    <cellStyle name="Comma 3 10" xfId="11971"/>
    <cellStyle name="Comma 3 2" xfId="40"/>
    <cellStyle name="Comma 3 2 2" xfId="1528"/>
    <cellStyle name="Comma 3 2 2 2" xfId="11969"/>
    <cellStyle name="Comma 3 2 3" xfId="11970"/>
    <cellStyle name="Comma 3 3" xfId="1529"/>
    <cellStyle name="Comma 3 3 2" xfId="1530"/>
    <cellStyle name="Comma 3 3 2 2" xfId="1531"/>
    <cellStyle name="Comma 3 3 2 2 2" xfId="11924"/>
    <cellStyle name="Comma 3 3 2 3" xfId="11925"/>
    <cellStyle name="Comma 3 3 3" xfId="1532"/>
    <cellStyle name="Comma 3 3 3 2" xfId="11923"/>
    <cellStyle name="Comma 3 3 4" xfId="1533"/>
    <cellStyle name="Comma 3 3 4 2" xfId="11918"/>
    <cellStyle name="Comma 3 3 5" xfId="11968"/>
    <cellStyle name="Comma 3 4" xfId="1534"/>
    <cellStyle name="Comma 3 4 2" xfId="1535"/>
    <cellStyle name="Comma 3 4 2 2" xfId="11917"/>
    <cellStyle name="Comma 3 4 3" xfId="1536"/>
    <cellStyle name="Comma 3 4 3 2" xfId="11916"/>
    <cellStyle name="Comma 3 5" xfId="1537"/>
    <cellStyle name="Comma 3 5 2" xfId="11913"/>
    <cellStyle name="Comma 3 6" xfId="1538"/>
    <cellStyle name="Comma 3 6 2" xfId="11912"/>
    <cellStyle name="Comma 3 7" xfId="1539"/>
    <cellStyle name="Comma 3 7 2" xfId="11911"/>
    <cellStyle name="Comma 3 8" xfId="1540"/>
    <cellStyle name="Comma 3 8 2" xfId="11910"/>
    <cellStyle name="Comma 3 9" xfId="1541"/>
    <cellStyle name="Comma 3 9 2" xfId="11908"/>
    <cellStyle name="Comma 4" xfId="38"/>
    <cellStyle name="Comma 4 10" xfId="1542"/>
    <cellStyle name="Comma 4 10 2" xfId="11907"/>
    <cellStyle name="Comma 4 11" xfId="1543"/>
    <cellStyle name="Comma 4 11 2" xfId="11906"/>
    <cellStyle name="Comma 4 12" xfId="1544"/>
    <cellStyle name="Comma 4 12 2" xfId="11905"/>
    <cellStyle name="Comma 4 13" xfId="1545"/>
    <cellStyle name="Comma 4 13 2" xfId="11904"/>
    <cellStyle name="Comma 4 14" xfId="1546"/>
    <cellStyle name="Comma 4 14 2" xfId="11903"/>
    <cellStyle name="Comma 4 2" xfId="1547"/>
    <cellStyle name="Comma 4 2 2" xfId="1548"/>
    <cellStyle name="Comma 4 2 2 2" xfId="1549"/>
    <cellStyle name="Comma 4 2 2 2 2" xfId="1550"/>
    <cellStyle name="Comma 4 2 2 2 2 2" xfId="11899"/>
    <cellStyle name="Comma 4 2 2 2 3" xfId="11901"/>
    <cellStyle name="Comma 4 2 2 3" xfId="1551"/>
    <cellStyle name="Comma 4 2 2 3 2" xfId="11898"/>
    <cellStyle name="Comma 4 2 2 4" xfId="11902"/>
    <cellStyle name="Comma 4 2 3" xfId="1552"/>
    <cellStyle name="Comma 4 2 3 2" xfId="1553"/>
    <cellStyle name="Comma 4 2 3 2 2" xfId="11896"/>
    <cellStyle name="Comma 4 2 3 3" xfId="11897"/>
    <cellStyle name="Comma 4 2 4" xfId="1554"/>
    <cellStyle name="Comma 4 2 4 2" xfId="11895"/>
    <cellStyle name="Comma 4 2 5" xfId="1555"/>
    <cellStyle name="Comma 4 2 5 2" xfId="11872"/>
    <cellStyle name="Comma 4 3" xfId="1556"/>
    <cellStyle name="Comma 4 3 2" xfId="1557"/>
    <cellStyle name="Comma 4 3 2 2" xfId="1558"/>
    <cellStyle name="Comma 4 3 2 2 2" xfId="1559"/>
    <cellStyle name="Comma 4 3 2 2 2 2" xfId="11843"/>
    <cellStyle name="Comma 4 3 2 2 3" xfId="11845"/>
    <cellStyle name="Comma 4 3 2 3" xfId="1560"/>
    <cellStyle name="Comma 4 3 2 3 2" xfId="11842"/>
    <cellStyle name="Comma 4 3 2 4" xfId="11871"/>
    <cellStyle name="Comma 4 3 3" xfId="1561"/>
    <cellStyle name="Comma 4 3 3 2" xfId="1562"/>
    <cellStyle name="Comma 4 3 3 2 2" xfId="11838"/>
    <cellStyle name="Comma 4 3 3 3" xfId="11841"/>
    <cellStyle name="Comma 4 3 4" xfId="1563"/>
    <cellStyle name="Comma 4 3 4 2" xfId="11837"/>
    <cellStyle name="Comma 4 4" xfId="1564"/>
    <cellStyle name="Comma 4 4 2" xfId="1565"/>
    <cellStyle name="Comma 4 4 2 2" xfId="1566"/>
    <cellStyle name="Comma 4 4 2 2 2" xfId="1567"/>
    <cellStyle name="Comma 4 4 2 2 2 2" xfId="11834"/>
    <cellStyle name="Comma 4 4 2 2 3" xfId="11835"/>
    <cellStyle name="Comma 4 4 2 3" xfId="1568"/>
    <cellStyle name="Comma 4 4 2 3 2" xfId="11833"/>
    <cellStyle name="Comma 4 4 2 4" xfId="11836"/>
    <cellStyle name="Comma 4 4 3" xfId="1569"/>
    <cellStyle name="Comma 4 4 3 2" xfId="1570"/>
    <cellStyle name="Comma 4 4 3 2 2" xfId="11831"/>
    <cellStyle name="Comma 4 4 3 3" xfId="11832"/>
    <cellStyle name="Comma 4 4 4" xfId="1571"/>
    <cellStyle name="Comma 4 4 4 2" xfId="11830"/>
    <cellStyle name="Comma 4 5" xfId="1572"/>
    <cellStyle name="Comma 4 5 2" xfId="1573"/>
    <cellStyle name="Comma 4 5 2 2" xfId="1574"/>
    <cellStyle name="Comma 4 5 2 2 2" xfId="11827"/>
    <cellStyle name="Comma 4 5 2 3" xfId="11828"/>
    <cellStyle name="Comma 4 5 3" xfId="1575"/>
    <cellStyle name="Comma 4 5 3 2" xfId="11826"/>
    <cellStyle name="Comma 4 5 4" xfId="11829"/>
    <cellStyle name="Comma 4 6" xfId="1576"/>
    <cellStyle name="Comma 4 6 2" xfId="1577"/>
    <cellStyle name="Comma 4 6 2 2" xfId="1578"/>
    <cellStyle name="Comma 4 6 2 2 2" xfId="11821"/>
    <cellStyle name="Comma 4 6 2 3" xfId="11824"/>
    <cellStyle name="Comma 4 6 3" xfId="1579"/>
    <cellStyle name="Comma 4 6 3 2" xfId="11820"/>
    <cellStyle name="Comma 4 6 4" xfId="11825"/>
    <cellStyle name="Comma 4 7" xfId="1580"/>
    <cellStyle name="Comma 4 7 2" xfId="1581"/>
    <cellStyle name="Comma 4 7 2 2" xfId="11818"/>
    <cellStyle name="Comma 4 7 3" xfId="11819"/>
    <cellStyle name="Comma 4 8" xfId="1582"/>
    <cellStyle name="Comma 4 8 2" xfId="11817"/>
    <cellStyle name="Comma 4 9" xfId="1583"/>
    <cellStyle name="Comma 4 9 2" xfId="11816"/>
    <cellStyle name="Comma 5" xfId="90"/>
    <cellStyle name="Comma 5 10" xfId="1584"/>
    <cellStyle name="Comma 5 10 2" xfId="11815"/>
    <cellStyle name="Comma 5 11" xfId="1585"/>
    <cellStyle name="Comma 5 11 2" xfId="11814"/>
    <cellStyle name="Comma 5 12" xfId="1586"/>
    <cellStyle name="Comma 5 12 2" xfId="11813"/>
    <cellStyle name="Comma 5 2" xfId="1587"/>
    <cellStyle name="Comma 5 2 2" xfId="1588"/>
    <cellStyle name="Comma 5 2 2 2" xfId="1589"/>
    <cellStyle name="Comma 5 2 2 2 2" xfId="1590"/>
    <cellStyle name="Comma 5 2 2 2 2 2" xfId="11810"/>
    <cellStyle name="Comma 5 2 2 2 3" xfId="11811"/>
    <cellStyle name="Comma 5 2 2 3" xfId="1591"/>
    <cellStyle name="Comma 5 2 2 3 2" xfId="11809"/>
    <cellStyle name="Comma 5 2 2 4" xfId="11812"/>
    <cellStyle name="Comma 5 2 3" xfId="1592"/>
    <cellStyle name="Comma 5 2 3 2" xfId="1593"/>
    <cellStyle name="Comma 5 2 3 2 2" xfId="11807"/>
    <cellStyle name="Comma 5 2 3 3" xfId="11808"/>
    <cellStyle name="Comma 5 2 4" xfId="1594"/>
    <cellStyle name="Comma 5 2 4 2" xfId="11797"/>
    <cellStyle name="Comma 5 3" xfId="1595"/>
    <cellStyle name="Comma 5 3 2" xfId="1596"/>
    <cellStyle name="Comma 5 3 2 2" xfId="1597"/>
    <cellStyle name="Comma 5 3 2 2 2" xfId="1598"/>
    <cellStyle name="Comma 5 3 2 2 2 2" xfId="11793"/>
    <cellStyle name="Comma 5 3 2 2 3" xfId="11794"/>
    <cellStyle name="Comma 5 3 2 3" xfId="1599"/>
    <cellStyle name="Comma 5 3 2 3 2" xfId="11792"/>
    <cellStyle name="Comma 5 3 2 4" xfId="11795"/>
    <cellStyle name="Comma 5 3 3" xfId="1600"/>
    <cellStyle name="Comma 5 3 3 2" xfId="1601"/>
    <cellStyle name="Comma 5 3 3 2 2" xfId="11790"/>
    <cellStyle name="Comma 5 3 3 3" xfId="11791"/>
    <cellStyle name="Comma 5 3 4" xfId="1602"/>
    <cellStyle name="Comma 5 3 4 2" xfId="11762"/>
    <cellStyle name="Comma 5 4" xfId="1603"/>
    <cellStyle name="Comma 5 4 2" xfId="1604"/>
    <cellStyle name="Comma 5 4 2 2" xfId="1605"/>
    <cellStyle name="Comma 5 4 2 2 2" xfId="11759"/>
    <cellStyle name="Comma 5 4 2 3" xfId="11760"/>
    <cellStyle name="Comma 5 4 3" xfId="1606"/>
    <cellStyle name="Comma 5 4 3 2" xfId="11758"/>
    <cellStyle name="Comma 5 4 4" xfId="11761"/>
    <cellStyle name="Comma 5 5" xfId="1607"/>
    <cellStyle name="Comma 5 5 2" xfId="1608"/>
    <cellStyle name="Comma 5 5 2 2" xfId="1609"/>
    <cellStyle name="Comma 5 5 2 2 2" xfId="11752"/>
    <cellStyle name="Comma 5 5 2 3" xfId="11754"/>
    <cellStyle name="Comma 5 5 3" xfId="1610"/>
    <cellStyle name="Comma 5 5 3 2" xfId="11750"/>
    <cellStyle name="Comma 5 5 4" xfId="11757"/>
    <cellStyle name="Comma 5 6" xfId="1611"/>
    <cellStyle name="Comma 5 6 2" xfId="1612"/>
    <cellStyle name="Comma 5 6 2 2" xfId="11748"/>
    <cellStyle name="Comma 5 6 3" xfId="11749"/>
    <cellStyle name="Comma 5 7" xfId="1613"/>
    <cellStyle name="Comma 5 7 2" xfId="11746"/>
    <cellStyle name="Comma 5 8" xfId="1614"/>
    <cellStyle name="Comma 5 8 2" xfId="11745"/>
    <cellStyle name="Comma 5 9" xfId="1615"/>
    <cellStyle name="Comma 5 9 2" xfId="11744"/>
    <cellStyle name="Comma 6" xfId="111"/>
    <cellStyle name="Comma 6 2" xfId="1616"/>
    <cellStyle name="Comma 6 2 2" xfId="11739"/>
    <cellStyle name="Comma 6 3" xfId="1617"/>
    <cellStyle name="Comma 6 3 2" xfId="11738"/>
    <cellStyle name="Comma 6 4" xfId="1618"/>
    <cellStyle name="Comma 6 4 2" xfId="11737"/>
    <cellStyle name="Comma 6 5" xfId="1619"/>
    <cellStyle name="Comma 6 5 2" xfId="11736"/>
    <cellStyle name="Comma 6 6" xfId="1620"/>
    <cellStyle name="Comma 6 6 2" xfId="11735"/>
    <cellStyle name="Comma 6 7" xfId="622"/>
    <cellStyle name="Comma 6 8" xfId="11743"/>
    <cellStyle name="Comma 7" xfId="1621"/>
    <cellStyle name="Comma 7 2" xfId="1622"/>
    <cellStyle name="Comma 7 2 2" xfId="1623"/>
    <cellStyle name="Comma 7 2 2 2" xfId="1624"/>
    <cellStyle name="Comma 7 2 2 2 2" xfId="11717"/>
    <cellStyle name="Comma 7 2 2 3" xfId="11724"/>
    <cellStyle name="Comma 7 2 3" xfId="1625"/>
    <cellStyle name="Comma 7 2 3 2" xfId="11671"/>
    <cellStyle name="Comma 7 2 4" xfId="11726"/>
    <cellStyle name="Comma 7 3" xfId="1626"/>
    <cellStyle name="Comma 7 3 2" xfId="1627"/>
    <cellStyle name="Comma 7 3 2 2" xfId="11665"/>
    <cellStyle name="Comma 7 3 3" xfId="11666"/>
    <cellStyle name="Comma 7 4" xfId="1628"/>
    <cellStyle name="Comma 7 4 2" xfId="11662"/>
    <cellStyle name="Comma 7 5" xfId="1629"/>
    <cellStyle name="Comma 7 5 2" xfId="11659"/>
    <cellStyle name="Comma 7 6" xfId="1630"/>
    <cellStyle name="Comma 7 6 2" xfId="11658"/>
    <cellStyle name="Comma 7 7" xfId="1631"/>
    <cellStyle name="Comma 7 7 2" xfId="11657"/>
    <cellStyle name="Comma 7 8" xfId="1632"/>
    <cellStyle name="Comma 7 8 2" xfId="11656"/>
    <cellStyle name="Comma 7 9" xfId="11732"/>
    <cellStyle name="Comma 8" xfId="1633"/>
    <cellStyle name="Comma 8 2" xfId="1634"/>
    <cellStyle name="Comma 8 2 2" xfId="1635"/>
    <cellStyle name="Comma 8 2 2 2" xfId="11653"/>
    <cellStyle name="Comma 8 2 3" xfId="11654"/>
    <cellStyle name="Comma 8 3" xfId="1636"/>
    <cellStyle name="Comma 8 3 2" xfId="11652"/>
    <cellStyle name="Comma 8 4" xfId="1637"/>
    <cellStyle name="Comma 8 4 2" xfId="11651"/>
    <cellStyle name="Comma 8 5" xfId="1638"/>
    <cellStyle name="Comma 8 5 2" xfId="11650"/>
    <cellStyle name="Comma 8 6" xfId="1639"/>
    <cellStyle name="Comma 8 6 2" xfId="11649"/>
    <cellStyle name="Comma 8 7" xfId="1640"/>
    <cellStyle name="Comma 8 7 2" xfId="11648"/>
    <cellStyle name="Comma 8 8" xfId="11655"/>
    <cellStyle name="Comma 9" xfId="1641"/>
    <cellStyle name="Comma 9 2" xfId="1642"/>
    <cellStyle name="Comma 9 2 2" xfId="11644"/>
    <cellStyle name="Comma 9 3" xfId="1643"/>
    <cellStyle name="Comma 9 3 2" xfId="11643"/>
    <cellStyle name="Comma 9 4" xfId="1644"/>
    <cellStyle name="Comma 9 4 2" xfId="11642"/>
    <cellStyle name="Comma 9 5" xfId="1645"/>
    <cellStyle name="Comma 9 5 2" xfId="11641"/>
    <cellStyle name="Comma 9 6" xfId="11647"/>
    <cellStyle name="Comma0" xfId="1646"/>
    <cellStyle name="Comma2 (0)" xfId="1647"/>
    <cellStyle name="Comment" xfId="1648"/>
    <cellStyle name="Commentaire" xfId="1649"/>
    <cellStyle name="Commentaire 10" xfId="11238"/>
    <cellStyle name="Commentaire 11" xfId="10562"/>
    <cellStyle name="Commentaire 12" xfId="11242"/>
    <cellStyle name="Commentaire 13" xfId="11248"/>
    <cellStyle name="Commentaire 14" xfId="11255"/>
    <cellStyle name="Commentaire 15" xfId="11272"/>
    <cellStyle name="Commentaire 16" xfId="11277"/>
    <cellStyle name="Commentaire 17" xfId="11297"/>
    <cellStyle name="Commentaire 18" xfId="11301"/>
    <cellStyle name="Commentaire 19" xfId="11309"/>
    <cellStyle name="Commentaire 2" xfId="10263"/>
    <cellStyle name="Commentaire 20" xfId="10629"/>
    <cellStyle name="Commentaire 21" xfId="11317"/>
    <cellStyle name="Commentaire 22" xfId="11329"/>
    <cellStyle name="Commentaire 23" xfId="11640"/>
    <cellStyle name="Commentaire 3" xfId="10516"/>
    <cellStyle name="Commentaire 4" xfId="11220"/>
    <cellStyle name="Commentaire 5" xfId="10531"/>
    <cellStyle name="Commentaire 6" xfId="11224"/>
    <cellStyle name="Commentaire 7" xfId="10538"/>
    <cellStyle name="Commentaire 8" xfId="11231"/>
    <cellStyle name="Commentaire 9" xfId="10554"/>
    <cellStyle name="Company" xfId="1650"/>
    <cellStyle name="CurRatio" xfId="1651"/>
    <cellStyle name="Currency" xfId="70" builtinId="4"/>
    <cellStyle name="Currency--" xfId="2173"/>
    <cellStyle name="Currency [00]" xfId="1652"/>
    <cellStyle name="Currency [1]" xfId="1653"/>
    <cellStyle name="Currency [2]" xfId="1654"/>
    <cellStyle name="Currency [2] 10" xfId="11225"/>
    <cellStyle name="Currency [2] 11" xfId="10543"/>
    <cellStyle name="Currency [2] 12" xfId="11230"/>
    <cellStyle name="Currency [2] 13" xfId="10551"/>
    <cellStyle name="Currency [2] 14" xfId="11234"/>
    <cellStyle name="Currency [2] 15" xfId="10553"/>
    <cellStyle name="Currency [2] 16" xfId="11237"/>
    <cellStyle name="Currency [2] 17" xfId="10561"/>
    <cellStyle name="Currency [2] 18" xfId="11241"/>
    <cellStyle name="Currency [2] 19" xfId="10567"/>
    <cellStyle name="Currency [2] 2" xfId="6862"/>
    <cellStyle name="Currency [2] 2 10" xfId="10995"/>
    <cellStyle name="Currency [2] 2 11" xfId="10334"/>
    <cellStyle name="Currency [2] 2 12" xfId="10998"/>
    <cellStyle name="Currency [2] 2 13" xfId="10337"/>
    <cellStyle name="Currency [2] 2 14" xfId="11004"/>
    <cellStyle name="Currency [2] 2 15" xfId="10341"/>
    <cellStyle name="Currency [2] 2 16" xfId="11007"/>
    <cellStyle name="Currency [2] 2 17" xfId="10344"/>
    <cellStyle name="Currency [2] 2 18" xfId="11010"/>
    <cellStyle name="Currency [2] 2 19" xfId="10347"/>
    <cellStyle name="Currency [2] 2 2" xfId="11040"/>
    <cellStyle name="Currency [2] 2 20" xfId="11013"/>
    <cellStyle name="Currency [2] 2 21" xfId="10350"/>
    <cellStyle name="Currency [2] 2 22" xfId="11019"/>
    <cellStyle name="Currency [2] 2 23" xfId="10353"/>
    <cellStyle name="Currency [2] 2 24" xfId="11016"/>
    <cellStyle name="Currency [2] 2 25" xfId="10356"/>
    <cellStyle name="Currency [2] 2 26" xfId="11022"/>
    <cellStyle name="Currency [2] 2 27" xfId="10359"/>
    <cellStyle name="Currency [2] 2 28" xfId="11025"/>
    <cellStyle name="Currency [2] 2 29" xfId="10362"/>
    <cellStyle name="Currency [2] 2 3" xfId="10393"/>
    <cellStyle name="Currency [2] 2 30" xfId="11028"/>
    <cellStyle name="Currency [2] 2 31" xfId="10366"/>
    <cellStyle name="Currency [2] 2 32" xfId="11031"/>
    <cellStyle name="Currency [2] 2 33" xfId="10369"/>
    <cellStyle name="Currency [2] 2 34" xfId="11034"/>
    <cellStyle name="Currency [2] 2 35" xfId="10372"/>
    <cellStyle name="Currency [2] 2 36" xfId="11037"/>
    <cellStyle name="Currency [2] 2 37" xfId="10375"/>
    <cellStyle name="Currency [2] 2 4" xfId="11001"/>
    <cellStyle name="Currency [2] 2 5" xfId="10315"/>
    <cellStyle name="Currency [2] 2 6" xfId="10992"/>
    <cellStyle name="Currency [2] 2 7" xfId="10326"/>
    <cellStyle name="Currency [2] 2 8" xfId="10989"/>
    <cellStyle name="Currency [2] 2 9" xfId="10329"/>
    <cellStyle name="Currency [2] 20" xfId="11247"/>
    <cellStyle name="Currency [2] 21" xfId="10578"/>
    <cellStyle name="Currency [2] 22" xfId="11252"/>
    <cellStyle name="Currency [2] 23" xfId="10581"/>
    <cellStyle name="Currency [2] 24" xfId="11269"/>
    <cellStyle name="Currency [2] 25" xfId="10590"/>
    <cellStyle name="Currency [2] 26" xfId="11275"/>
    <cellStyle name="Currency [2] 27" xfId="10596"/>
    <cellStyle name="Currency [2] 28" xfId="11290"/>
    <cellStyle name="Currency [2] 29" xfId="10603"/>
    <cellStyle name="Currency [2] 3" xfId="10264"/>
    <cellStyle name="Currency [2] 30" xfId="11295"/>
    <cellStyle name="Currency [2] 31" xfId="10612"/>
    <cellStyle name="Currency [2] 32" xfId="11300"/>
    <cellStyle name="Currency [2] 33" xfId="10621"/>
    <cellStyle name="Currency [2] 34" xfId="11307"/>
    <cellStyle name="Currency [2] 35" xfId="10628"/>
    <cellStyle name="Currency [2] 36" xfId="11316"/>
    <cellStyle name="Currency [2] 37" xfId="10633"/>
    <cellStyle name="Currency [2] 38" xfId="11327"/>
    <cellStyle name="Currency [2] 39" xfId="11636"/>
    <cellStyle name="Currency [2] 4" xfId="11222"/>
    <cellStyle name="Currency [2] 5" xfId="10514"/>
    <cellStyle name="Currency [2] 6" xfId="11219"/>
    <cellStyle name="Currency [2] 7" xfId="10530"/>
    <cellStyle name="Currency [2] 8" xfId="11223"/>
    <cellStyle name="Currency [2] 9" xfId="10537"/>
    <cellStyle name="Currency [3]" xfId="1655"/>
    <cellStyle name="Currency 0" xfId="1656"/>
    <cellStyle name="Currency 10" xfId="1657"/>
    <cellStyle name="Currency-- 10" xfId="11118"/>
    <cellStyle name="Currency 10 2" xfId="1658"/>
    <cellStyle name="Currency 10 2 2" xfId="1659"/>
    <cellStyle name="Currency 10 2 2 2" xfId="1660"/>
    <cellStyle name="Currency 10 2 2 2 2" xfId="1661"/>
    <cellStyle name="Currency 10 2 2 2 2 2" xfId="11631"/>
    <cellStyle name="Currency 10 2 2 2 3" xfId="11632"/>
    <cellStyle name="Currency 10 2 2 3" xfId="1662"/>
    <cellStyle name="Currency 10 2 2 3 2" xfId="11630"/>
    <cellStyle name="Currency 10 2 2 4" xfId="11633"/>
    <cellStyle name="Currency 10 2 3" xfId="1663"/>
    <cellStyle name="Currency 10 2 3 2" xfId="1664"/>
    <cellStyle name="Currency 10 2 3 2 2" xfId="11628"/>
    <cellStyle name="Currency 10 2 3 3" xfId="11629"/>
    <cellStyle name="Currency 10 2 4" xfId="1665"/>
    <cellStyle name="Currency 10 2 4 2" xfId="11627"/>
    <cellStyle name="Currency 10 2 5" xfId="11634"/>
    <cellStyle name="Currency 10 3" xfId="1666"/>
    <cellStyle name="Currency 10 3 2" xfId="1667"/>
    <cellStyle name="Currency 10 3 2 2" xfId="1668"/>
    <cellStyle name="Currency 10 3 2 2 2" xfId="1669"/>
    <cellStyle name="Currency 10 3 2 2 2 2" xfId="11617"/>
    <cellStyle name="Currency 10 3 2 2 3" xfId="11618"/>
    <cellStyle name="Currency 10 3 2 3" xfId="1670"/>
    <cellStyle name="Currency 10 3 2 3 2" xfId="11616"/>
    <cellStyle name="Currency 10 3 2 4" xfId="11625"/>
    <cellStyle name="Currency 10 3 3" xfId="1671"/>
    <cellStyle name="Currency 10 3 3 2" xfId="1672"/>
    <cellStyle name="Currency 10 3 3 2 2" xfId="11614"/>
    <cellStyle name="Currency 10 3 3 3" xfId="11615"/>
    <cellStyle name="Currency 10 3 4" xfId="1673"/>
    <cellStyle name="Currency 10 3 4 2" xfId="11613"/>
    <cellStyle name="Currency 10 3 5" xfId="11626"/>
    <cellStyle name="Currency 10 4" xfId="1674"/>
    <cellStyle name="Currency 10 4 2" xfId="1675"/>
    <cellStyle name="Currency 10 4 2 2" xfId="1676"/>
    <cellStyle name="Currency 10 4 2 2 2" xfId="11610"/>
    <cellStyle name="Currency 10 4 2 3" xfId="11611"/>
    <cellStyle name="Currency 10 4 3" xfId="1677"/>
    <cellStyle name="Currency 10 4 3 2" xfId="11609"/>
    <cellStyle name="Currency 10 4 4" xfId="11612"/>
    <cellStyle name="Currency 10 5" xfId="1678"/>
    <cellStyle name="Currency 10 5 2" xfId="1679"/>
    <cellStyle name="Currency 10 5 2 2" xfId="11607"/>
    <cellStyle name="Currency 10 5 3" xfId="11608"/>
    <cellStyle name="Currency 10 6" xfId="1680"/>
    <cellStyle name="Currency 10 6 2" xfId="11606"/>
    <cellStyle name="Currency 10 7" xfId="11635"/>
    <cellStyle name="Currency 11" xfId="1681"/>
    <cellStyle name="Currency-- 11" xfId="10439"/>
    <cellStyle name="Currency 11 2" xfId="1682"/>
    <cellStyle name="Currency 11 2 2" xfId="1683"/>
    <cellStyle name="Currency 11 2 2 2" xfId="1684"/>
    <cellStyle name="Currency 11 2 2 2 2" xfId="1685"/>
    <cellStyle name="Currency 11 2 2 2 2 2" xfId="11601"/>
    <cellStyle name="Currency 11 2 2 2 3" xfId="11602"/>
    <cellStyle name="Currency 11 2 2 3" xfId="1686"/>
    <cellStyle name="Currency 11 2 2 3 2" xfId="11600"/>
    <cellStyle name="Currency 11 2 2 4" xfId="11603"/>
    <cellStyle name="Currency 11 2 3" xfId="1687"/>
    <cellStyle name="Currency 11 2 3 2" xfId="1688"/>
    <cellStyle name="Currency 11 2 3 2 2" xfId="11598"/>
    <cellStyle name="Currency 11 2 3 3" xfId="11599"/>
    <cellStyle name="Currency 11 2 4" xfId="1689"/>
    <cellStyle name="Currency 11 2 4 2" xfId="11597"/>
    <cellStyle name="Currency 11 2 5" xfId="11604"/>
    <cellStyle name="Currency 11 3" xfId="1690"/>
    <cellStyle name="Currency 11 3 2" xfId="1691"/>
    <cellStyle name="Currency 11 3 2 2" xfId="1692"/>
    <cellStyle name="Currency 11 3 2 2 2" xfId="1693"/>
    <cellStyle name="Currency 11 3 2 2 2 2" xfId="11593"/>
    <cellStyle name="Currency 11 3 2 2 3" xfId="11594"/>
    <cellStyle name="Currency 11 3 2 3" xfId="1694"/>
    <cellStyle name="Currency 11 3 2 3 2" xfId="11592"/>
    <cellStyle name="Currency 11 3 2 4" xfId="11595"/>
    <cellStyle name="Currency 11 3 3" xfId="1695"/>
    <cellStyle name="Currency 11 3 3 2" xfId="1696"/>
    <cellStyle name="Currency 11 3 3 2 2" xfId="11590"/>
    <cellStyle name="Currency 11 3 3 3" xfId="11591"/>
    <cellStyle name="Currency 11 3 4" xfId="1697"/>
    <cellStyle name="Currency 11 3 4 2" xfId="11589"/>
    <cellStyle name="Currency 11 3 5" xfId="11596"/>
    <cellStyle name="Currency 11 4" xfId="1698"/>
    <cellStyle name="Currency 11 4 2" xfId="1699"/>
    <cellStyle name="Currency 11 4 2 2" xfId="1700"/>
    <cellStyle name="Currency 11 4 2 2 2" xfId="11586"/>
    <cellStyle name="Currency 11 4 2 3" xfId="11587"/>
    <cellStyle name="Currency 11 4 3" xfId="1701"/>
    <cellStyle name="Currency 11 4 3 2" xfId="11585"/>
    <cellStyle name="Currency 11 4 4" xfId="11588"/>
    <cellStyle name="Currency 11 5" xfId="1702"/>
    <cellStyle name="Currency 11 5 2" xfId="1703"/>
    <cellStyle name="Currency 11 5 2 2" xfId="11579"/>
    <cellStyle name="Currency 11 5 3" xfId="11584"/>
    <cellStyle name="Currency 11 6" xfId="1704"/>
    <cellStyle name="Currency 11 6 2" xfId="11578"/>
    <cellStyle name="Currency 11 7" xfId="11605"/>
    <cellStyle name="Currency 12" xfId="1705"/>
    <cellStyle name="Currency-- 12" xfId="11130"/>
    <cellStyle name="Currency 12 2" xfId="11577"/>
    <cellStyle name="Currency 13" xfId="1706"/>
    <cellStyle name="Currency-- 13" xfId="10447"/>
    <cellStyle name="Currency 13 2" xfId="11576"/>
    <cellStyle name="Currency 14" xfId="1707"/>
    <cellStyle name="Currency-- 14" xfId="11139"/>
    <cellStyle name="Currency 14 2" xfId="1708"/>
    <cellStyle name="Currency 14 2 2" xfId="1709"/>
    <cellStyle name="Currency 14 2 2 2" xfId="1710"/>
    <cellStyle name="Currency 14 2 2 2 2" xfId="1711"/>
    <cellStyle name="Currency 14 2 2 2 2 2" xfId="11571"/>
    <cellStyle name="Currency 14 2 2 2 3" xfId="11572"/>
    <cellStyle name="Currency 14 2 2 3" xfId="1712"/>
    <cellStyle name="Currency 14 2 2 3 2" xfId="11570"/>
    <cellStyle name="Currency 14 2 2 4" xfId="11573"/>
    <cellStyle name="Currency 14 2 3" xfId="1713"/>
    <cellStyle name="Currency 14 2 3 2" xfId="1714"/>
    <cellStyle name="Currency 14 2 3 2 2" xfId="11568"/>
    <cellStyle name="Currency 14 2 3 3" xfId="11569"/>
    <cellStyle name="Currency 14 2 4" xfId="1715"/>
    <cellStyle name="Currency 14 2 4 2" xfId="11567"/>
    <cellStyle name="Currency 14 2 5" xfId="11574"/>
    <cellStyle name="Currency 14 3" xfId="1716"/>
    <cellStyle name="Currency 14 3 2" xfId="1717"/>
    <cellStyle name="Currency 14 3 2 2" xfId="1718"/>
    <cellStyle name="Currency 14 3 2 2 2" xfId="1719"/>
    <cellStyle name="Currency 14 3 2 2 2 2" xfId="11563"/>
    <cellStyle name="Currency 14 3 2 2 3" xfId="11564"/>
    <cellStyle name="Currency 14 3 2 3" xfId="1720"/>
    <cellStyle name="Currency 14 3 2 3 2" xfId="11562"/>
    <cellStyle name="Currency 14 3 2 4" xfId="11565"/>
    <cellStyle name="Currency 14 3 3" xfId="1721"/>
    <cellStyle name="Currency 14 3 3 2" xfId="1722"/>
    <cellStyle name="Currency 14 3 3 2 2" xfId="11560"/>
    <cellStyle name="Currency 14 3 3 3" xfId="11561"/>
    <cellStyle name="Currency 14 3 4" xfId="1723"/>
    <cellStyle name="Currency 14 3 4 2" xfId="11559"/>
    <cellStyle name="Currency 14 3 5" xfId="11566"/>
    <cellStyle name="Currency 14 4" xfId="1724"/>
    <cellStyle name="Currency 14 4 2" xfId="1725"/>
    <cellStyle name="Currency 14 4 2 2" xfId="1726"/>
    <cellStyle name="Currency 14 4 2 2 2" xfId="1727"/>
    <cellStyle name="Currency 14 4 2 2 2 2" xfId="11555"/>
    <cellStyle name="Currency 14 4 2 2 3" xfId="11556"/>
    <cellStyle name="Currency 14 4 2 3" xfId="1728"/>
    <cellStyle name="Currency 14 4 2 3 2" xfId="11554"/>
    <cellStyle name="Currency 14 4 2 4" xfId="11557"/>
    <cellStyle name="Currency 14 4 3" xfId="1729"/>
    <cellStyle name="Currency 14 4 3 2" xfId="1730"/>
    <cellStyle name="Currency 14 4 3 2 2" xfId="11552"/>
    <cellStyle name="Currency 14 4 3 3" xfId="11553"/>
    <cellStyle name="Currency 14 4 4" xfId="1731"/>
    <cellStyle name="Currency 14 4 4 2" xfId="11551"/>
    <cellStyle name="Currency 14 4 5" xfId="11558"/>
    <cellStyle name="Currency 14 5" xfId="1732"/>
    <cellStyle name="Currency 14 5 2" xfId="1733"/>
    <cellStyle name="Currency 14 5 2 2" xfId="1734"/>
    <cellStyle name="Currency 14 5 2 2 2" xfId="11548"/>
    <cellStyle name="Currency 14 5 2 3" xfId="11549"/>
    <cellStyle name="Currency 14 5 3" xfId="1735"/>
    <cellStyle name="Currency 14 5 3 2" xfId="11547"/>
    <cellStyle name="Currency 14 5 4" xfId="11550"/>
    <cellStyle name="Currency 14 6" xfId="1736"/>
    <cellStyle name="Currency 14 6 2" xfId="1737"/>
    <cellStyle name="Currency 14 6 2 2" xfId="11543"/>
    <cellStyle name="Currency 14 6 3" xfId="11546"/>
    <cellStyle name="Currency 14 7" xfId="1738"/>
    <cellStyle name="Currency 14 7 2" xfId="11542"/>
    <cellStyle name="Currency 14 8" xfId="11575"/>
    <cellStyle name="Currency 15" xfId="1739"/>
    <cellStyle name="Currency-- 15" xfId="10456"/>
    <cellStyle name="Currency 15 2" xfId="1740"/>
    <cellStyle name="Currency 15 2 2" xfId="1741"/>
    <cellStyle name="Currency 15 2 2 2" xfId="1742"/>
    <cellStyle name="Currency 15 2 2 2 2" xfId="11538"/>
    <cellStyle name="Currency 15 2 2 3" xfId="11539"/>
    <cellStyle name="Currency 15 2 3" xfId="1743"/>
    <cellStyle name="Currency 15 2 3 2" xfId="11537"/>
    <cellStyle name="Currency 15 2 4" xfId="11540"/>
    <cellStyle name="Currency 15 3" xfId="1744"/>
    <cellStyle name="Currency 15 3 2" xfId="1745"/>
    <cellStyle name="Currency 15 3 2 2" xfId="11535"/>
    <cellStyle name="Currency 15 3 3" xfId="11536"/>
    <cellStyle name="Currency 15 4" xfId="1746"/>
    <cellStyle name="Currency 15 4 2" xfId="11534"/>
    <cellStyle name="Currency 15 5" xfId="11541"/>
    <cellStyle name="Currency 16" xfId="1747"/>
    <cellStyle name="Currency-- 16" xfId="11149"/>
    <cellStyle name="Currency 16 2" xfId="1748"/>
    <cellStyle name="Currency 16 2 2" xfId="11532"/>
    <cellStyle name="Currency 16 3" xfId="11533"/>
    <cellStyle name="Currency 17" xfId="1749"/>
    <cellStyle name="Currency-- 17" xfId="10465"/>
    <cellStyle name="Currency 17 2" xfId="11531"/>
    <cellStyle name="Currency 18" xfId="1750"/>
    <cellStyle name="Currency-- 18" xfId="11158"/>
    <cellStyle name="Currency 18 2" xfId="11530"/>
    <cellStyle name="Currency 19" xfId="1751"/>
    <cellStyle name="Currency-- 19" xfId="10477"/>
    <cellStyle name="Currency 19 2" xfId="1752"/>
    <cellStyle name="Currency 19 2 2" xfId="1753"/>
    <cellStyle name="Currency 19 2 2 2" xfId="1754"/>
    <cellStyle name="Currency 19 2 2 2 2" xfId="1755"/>
    <cellStyle name="Currency 19 2 2 2 2 2" xfId="11524"/>
    <cellStyle name="Currency 19 2 2 2 3" xfId="11525"/>
    <cellStyle name="Currency 19 2 2 3" xfId="1756"/>
    <cellStyle name="Currency 19 2 2 3 2" xfId="11523"/>
    <cellStyle name="Currency 19 2 2 4" xfId="11526"/>
    <cellStyle name="Currency 19 2 3" xfId="1757"/>
    <cellStyle name="Currency 19 2 3 2" xfId="1758"/>
    <cellStyle name="Currency 19 2 3 2 2" xfId="11521"/>
    <cellStyle name="Currency 19 2 3 3" xfId="11522"/>
    <cellStyle name="Currency 19 2 4" xfId="1759"/>
    <cellStyle name="Currency 19 2 4 2" xfId="11520"/>
    <cellStyle name="Currency 19 2 5" xfId="11527"/>
    <cellStyle name="Currency 19 3" xfId="1760"/>
    <cellStyle name="Currency 19 3 2" xfId="1761"/>
    <cellStyle name="Currency 19 3 2 2" xfId="1762"/>
    <cellStyle name="Currency 19 3 2 2 2" xfId="1763"/>
    <cellStyle name="Currency 19 3 2 2 2 2" xfId="11516"/>
    <cellStyle name="Currency 19 3 2 2 3" xfId="11517"/>
    <cellStyle name="Currency 19 3 2 3" xfId="1764"/>
    <cellStyle name="Currency 19 3 2 3 2" xfId="11515"/>
    <cellStyle name="Currency 19 3 2 4" xfId="11518"/>
    <cellStyle name="Currency 19 3 3" xfId="1765"/>
    <cellStyle name="Currency 19 3 3 2" xfId="1766"/>
    <cellStyle name="Currency 19 3 3 2 2" xfId="11513"/>
    <cellStyle name="Currency 19 3 3 3" xfId="11514"/>
    <cellStyle name="Currency 19 3 4" xfId="1767"/>
    <cellStyle name="Currency 19 3 4 2" xfId="11512"/>
    <cellStyle name="Currency 19 3 5" xfId="11519"/>
    <cellStyle name="Currency 19 4" xfId="1768"/>
    <cellStyle name="Currency 19 4 2" xfId="1769"/>
    <cellStyle name="Currency 19 4 2 2" xfId="1770"/>
    <cellStyle name="Currency 19 4 2 2 2" xfId="11509"/>
    <cellStyle name="Currency 19 4 2 3" xfId="11510"/>
    <cellStyle name="Currency 19 4 3" xfId="1771"/>
    <cellStyle name="Currency 19 4 3 2" xfId="11508"/>
    <cellStyle name="Currency 19 4 4" xfId="11511"/>
    <cellStyle name="Currency 19 5" xfId="1772"/>
    <cellStyle name="Currency 19 5 2" xfId="1773"/>
    <cellStyle name="Currency 19 5 2 2" xfId="11506"/>
    <cellStyle name="Currency 19 5 3" xfId="11507"/>
    <cellStyle name="Currency 19 6" xfId="1774"/>
    <cellStyle name="Currency 19 6 2" xfId="11505"/>
    <cellStyle name="Currency 19 7" xfId="11529"/>
    <cellStyle name="Currency 2" xfId="4"/>
    <cellStyle name="Currency-- 2" xfId="11098"/>
    <cellStyle name="Currency 2 10" xfId="1775"/>
    <cellStyle name="Currency 2 10 2" xfId="1776"/>
    <cellStyle name="Currency 2 10 2 2" xfId="1777"/>
    <cellStyle name="Currency 2 10 2 2 2" xfId="11501"/>
    <cellStyle name="Currency 2 10 2 3" xfId="11502"/>
    <cellStyle name="Currency 2 10 3" xfId="1778"/>
    <cellStyle name="Currency 2 10 3 2" xfId="11500"/>
    <cellStyle name="Currency 2 10 4" xfId="11503"/>
    <cellStyle name="Currency 2 11" xfId="1779"/>
    <cellStyle name="Currency 2 11 2" xfId="11499"/>
    <cellStyle name="Currency 2 12" xfId="1780"/>
    <cellStyle name="Currency 2 12 2" xfId="11498"/>
    <cellStyle name="Currency 2 13" xfId="1781"/>
    <cellStyle name="Currency 2 13 2" xfId="11497"/>
    <cellStyle name="Currency 2 14" xfId="1782"/>
    <cellStyle name="Currency 2 14 2" xfId="11496"/>
    <cellStyle name="Currency 2 15" xfId="1783"/>
    <cellStyle name="Currency 2 15 2" xfId="11495"/>
    <cellStyle name="Currency 2 16" xfId="1784"/>
    <cellStyle name="Currency 2 16 2" xfId="11494"/>
    <cellStyle name="Currency 2 17" xfId="1785"/>
    <cellStyle name="Currency 2 17 2" xfId="11493"/>
    <cellStyle name="Currency 2 18" xfId="1786"/>
    <cellStyle name="Currency 2 18 2" xfId="11487"/>
    <cellStyle name="Currency 2 19" xfId="11504"/>
    <cellStyle name="Currency 2 2" xfId="1787"/>
    <cellStyle name="Currency 2 2 10" xfId="1788"/>
    <cellStyle name="Currency 2 2 10 2" xfId="11486"/>
    <cellStyle name="Currency 2 2 11" xfId="1789"/>
    <cellStyle name="Currency 2 2 11 2" xfId="11485"/>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8 2" xfId="11484"/>
    <cellStyle name="Currency 2 2 9" xfId="1797"/>
    <cellStyle name="Currency 2 2 9 2" xfId="11483"/>
    <cellStyle name="Currency 2 3" xfId="1798"/>
    <cellStyle name="Currency 2 3 2" xfId="1799"/>
    <cellStyle name="Currency 2 3 3" xfId="1800"/>
    <cellStyle name="Currency 2 3 4" xfId="1801"/>
    <cellStyle name="Currency 2 3 5" xfId="1802"/>
    <cellStyle name="Currency 2 4" xfId="1803"/>
    <cellStyle name="Currency 2 4 2" xfId="11482"/>
    <cellStyle name="Currency 2 5" xfId="1804"/>
    <cellStyle name="Currency 2 5 2" xfId="11481"/>
    <cellStyle name="Currency 2 6" xfId="1805"/>
    <cellStyle name="Currency 2 6 2" xfId="11480"/>
    <cellStyle name="Currency 2 7" xfId="1806"/>
    <cellStyle name="Currency 2 7 2" xfId="11479"/>
    <cellStyle name="Currency 2 8" xfId="1807"/>
    <cellStyle name="Currency 2 8 2" xfId="11478"/>
    <cellStyle name="Currency 2 9" xfId="1808"/>
    <cellStyle name="Currency 2 9 2" xfId="11477"/>
    <cellStyle name="Currency 2*" xfId="1810"/>
    <cellStyle name="Currency 2_CLdcfmodel" xfId="1809"/>
    <cellStyle name="Currency 20" xfId="1811"/>
    <cellStyle name="Currency-- 20" xfId="11161"/>
    <cellStyle name="Currency 20 2" xfId="1812"/>
    <cellStyle name="Currency 20 2 2" xfId="1813"/>
    <cellStyle name="Currency 20 2 2 2" xfId="1814"/>
    <cellStyle name="Currency 20 2 2 2 2" xfId="1815"/>
    <cellStyle name="Currency 20 2 2 2 2 2" xfId="11472"/>
    <cellStyle name="Currency 20 2 2 2 3" xfId="11473"/>
    <cellStyle name="Currency 20 2 2 3" xfId="1816"/>
    <cellStyle name="Currency 20 2 2 3 2" xfId="11471"/>
    <cellStyle name="Currency 20 2 2 4" xfId="11474"/>
    <cellStyle name="Currency 20 2 3" xfId="1817"/>
    <cellStyle name="Currency 20 2 3 2" xfId="1818"/>
    <cellStyle name="Currency 20 2 3 2 2" xfId="11469"/>
    <cellStyle name="Currency 20 2 3 3" xfId="11470"/>
    <cellStyle name="Currency 20 2 4" xfId="1819"/>
    <cellStyle name="Currency 20 2 4 2" xfId="11468"/>
    <cellStyle name="Currency 20 2 5" xfId="11475"/>
    <cellStyle name="Currency 20 3" xfId="1820"/>
    <cellStyle name="Currency 20 3 2" xfId="1821"/>
    <cellStyle name="Currency 20 3 2 2" xfId="1822"/>
    <cellStyle name="Currency 20 3 2 2 2" xfId="1823"/>
    <cellStyle name="Currency 20 3 2 2 2 2" xfId="11460"/>
    <cellStyle name="Currency 20 3 2 2 3" xfId="11461"/>
    <cellStyle name="Currency 20 3 2 3" xfId="1824"/>
    <cellStyle name="Currency 20 3 2 3 2" xfId="11459"/>
    <cellStyle name="Currency 20 3 2 4" xfId="11462"/>
    <cellStyle name="Currency 20 3 3" xfId="1825"/>
    <cellStyle name="Currency 20 3 3 2" xfId="1826"/>
    <cellStyle name="Currency 20 3 3 2 2" xfId="11457"/>
    <cellStyle name="Currency 20 3 3 3" xfId="11458"/>
    <cellStyle name="Currency 20 3 4" xfId="1827"/>
    <cellStyle name="Currency 20 3 4 2" xfId="11456"/>
    <cellStyle name="Currency 20 3 5" xfId="11463"/>
    <cellStyle name="Currency 20 4" xfId="1828"/>
    <cellStyle name="Currency 20 4 2" xfId="1829"/>
    <cellStyle name="Currency 20 4 2 2" xfId="1830"/>
    <cellStyle name="Currency 20 4 2 2 2" xfId="11453"/>
    <cellStyle name="Currency 20 4 2 3" xfId="11454"/>
    <cellStyle name="Currency 20 4 3" xfId="1831"/>
    <cellStyle name="Currency 20 4 3 2" xfId="11452"/>
    <cellStyle name="Currency 20 4 4" xfId="11455"/>
    <cellStyle name="Currency 20 5" xfId="1832"/>
    <cellStyle name="Currency 20 5 2" xfId="1833"/>
    <cellStyle name="Currency 20 5 2 2" xfId="11450"/>
    <cellStyle name="Currency 20 5 3" xfId="11451"/>
    <cellStyle name="Currency 20 6" xfId="1834"/>
    <cellStyle name="Currency 20 6 2" xfId="11449"/>
    <cellStyle name="Currency 20 7" xfId="11476"/>
    <cellStyle name="Currency 21" xfId="1835"/>
    <cellStyle name="Currency-- 21" xfId="10487"/>
    <cellStyle name="Currency 21 2" xfId="1836"/>
    <cellStyle name="Currency 21 2 2" xfId="1837"/>
    <cellStyle name="Currency 21 2 2 2" xfId="1838"/>
    <cellStyle name="Currency 21 2 2 2 2" xfId="1839"/>
    <cellStyle name="Currency 21 2 2 2 2 2" xfId="11444"/>
    <cellStyle name="Currency 21 2 2 2 3" xfId="11445"/>
    <cellStyle name="Currency 21 2 2 3" xfId="1840"/>
    <cellStyle name="Currency 21 2 2 3 2" xfId="11443"/>
    <cellStyle name="Currency 21 2 2 4" xfId="11446"/>
    <cellStyle name="Currency 21 2 3" xfId="1841"/>
    <cellStyle name="Currency 21 2 3 2" xfId="1842"/>
    <cellStyle name="Currency 21 2 3 2 2" xfId="11441"/>
    <cellStyle name="Currency 21 2 3 3" xfId="11442"/>
    <cellStyle name="Currency 21 2 4" xfId="1843"/>
    <cellStyle name="Currency 21 2 4 2" xfId="11440"/>
    <cellStyle name="Currency 21 2 5" xfId="11447"/>
    <cellStyle name="Currency 21 3" xfId="1844"/>
    <cellStyle name="Currency 21 3 2" xfId="1845"/>
    <cellStyle name="Currency 21 3 2 2" xfId="1846"/>
    <cellStyle name="Currency 21 3 2 2 2" xfId="1847"/>
    <cellStyle name="Currency 21 3 2 2 2 2" xfId="11436"/>
    <cellStyle name="Currency 21 3 2 2 3" xfId="11437"/>
    <cellStyle name="Currency 21 3 2 3" xfId="1848"/>
    <cellStyle name="Currency 21 3 2 3 2" xfId="11435"/>
    <cellStyle name="Currency 21 3 2 4" xfId="11438"/>
    <cellStyle name="Currency 21 3 3" xfId="1849"/>
    <cellStyle name="Currency 21 3 3 2" xfId="1850"/>
    <cellStyle name="Currency 21 3 3 2 2" xfId="11433"/>
    <cellStyle name="Currency 21 3 3 3" xfId="11434"/>
    <cellStyle name="Currency 21 3 4" xfId="1851"/>
    <cellStyle name="Currency 21 3 4 2" xfId="11432"/>
    <cellStyle name="Currency 21 3 5" xfId="11439"/>
    <cellStyle name="Currency 21 4" xfId="1852"/>
    <cellStyle name="Currency 21 4 2" xfId="1853"/>
    <cellStyle name="Currency 21 4 2 2" xfId="1854"/>
    <cellStyle name="Currency 21 4 2 2 2" xfId="11427"/>
    <cellStyle name="Currency 21 4 2 3" xfId="11428"/>
    <cellStyle name="Currency 21 4 3" xfId="1855"/>
    <cellStyle name="Currency 21 4 3 2" xfId="11424"/>
    <cellStyle name="Currency 21 4 4" xfId="11429"/>
    <cellStyle name="Currency 21 5" xfId="1856"/>
    <cellStyle name="Currency 21 5 2" xfId="1857"/>
    <cellStyle name="Currency 21 5 2 2" xfId="11422"/>
    <cellStyle name="Currency 21 5 3" xfId="11423"/>
    <cellStyle name="Currency 21 6" xfId="1858"/>
    <cellStyle name="Currency 21 6 2" xfId="11421"/>
    <cellStyle name="Currency 21 7" xfId="11448"/>
    <cellStyle name="Currency 22" xfId="1859"/>
    <cellStyle name="Currency-- 22" xfId="11173"/>
    <cellStyle name="Currency 22 2" xfId="1860"/>
    <cellStyle name="Currency 22 2 2" xfId="1861"/>
    <cellStyle name="Currency 22 2 2 2" xfId="1862"/>
    <cellStyle name="Currency 22 2 2 2 2" xfId="1863"/>
    <cellStyle name="Currency 22 2 2 2 2 2" xfId="11416"/>
    <cellStyle name="Currency 22 2 2 2 3" xfId="11417"/>
    <cellStyle name="Currency 22 2 2 3" xfId="1864"/>
    <cellStyle name="Currency 22 2 2 3 2" xfId="11415"/>
    <cellStyle name="Currency 22 2 2 4" xfId="11418"/>
    <cellStyle name="Currency 22 2 3" xfId="1865"/>
    <cellStyle name="Currency 22 2 3 2" xfId="1866"/>
    <cellStyle name="Currency 22 2 3 2 2" xfId="11413"/>
    <cellStyle name="Currency 22 2 3 3" xfId="11414"/>
    <cellStyle name="Currency 22 2 4" xfId="1867"/>
    <cellStyle name="Currency 22 2 4 2" xfId="11412"/>
    <cellStyle name="Currency 22 2 5" xfId="11419"/>
    <cellStyle name="Currency 22 3" xfId="1868"/>
    <cellStyle name="Currency 22 3 2" xfId="1869"/>
    <cellStyle name="Currency 22 3 2 2" xfId="1870"/>
    <cellStyle name="Currency 22 3 2 2 2" xfId="1871"/>
    <cellStyle name="Currency 22 3 2 2 2 2" xfId="11408"/>
    <cellStyle name="Currency 22 3 2 2 3" xfId="11409"/>
    <cellStyle name="Currency 22 3 2 3" xfId="1872"/>
    <cellStyle name="Currency 22 3 2 3 2" xfId="11407"/>
    <cellStyle name="Currency 22 3 2 4" xfId="11410"/>
    <cellStyle name="Currency 22 3 3" xfId="1873"/>
    <cellStyle name="Currency 22 3 3 2" xfId="1874"/>
    <cellStyle name="Currency 22 3 3 2 2" xfId="11405"/>
    <cellStyle name="Currency 22 3 3 3" xfId="11406"/>
    <cellStyle name="Currency 22 3 4" xfId="1875"/>
    <cellStyle name="Currency 22 3 4 2" xfId="11404"/>
    <cellStyle name="Currency 22 3 5" xfId="11411"/>
    <cellStyle name="Currency 22 4" xfId="1876"/>
    <cellStyle name="Currency 22 4 2" xfId="1877"/>
    <cellStyle name="Currency 22 4 2 2" xfId="1878"/>
    <cellStyle name="Currency 22 4 2 2 2" xfId="11397"/>
    <cellStyle name="Currency 22 4 2 3" xfId="11398"/>
    <cellStyle name="Currency 22 4 3" xfId="1879"/>
    <cellStyle name="Currency 22 4 3 2" xfId="11392"/>
    <cellStyle name="Currency 22 4 4" xfId="11403"/>
    <cellStyle name="Currency 22 5" xfId="1880"/>
    <cellStyle name="Currency 22 5 2" xfId="1881"/>
    <cellStyle name="Currency 22 5 2 2" xfId="11390"/>
    <cellStyle name="Currency 22 5 3" xfId="11391"/>
    <cellStyle name="Currency 22 6" xfId="1882"/>
    <cellStyle name="Currency 22 6 2" xfId="11387"/>
    <cellStyle name="Currency 22 7" xfId="11420"/>
    <cellStyle name="Currency 23" xfId="1883"/>
    <cellStyle name="Currency-- 23" xfId="10504"/>
    <cellStyle name="Currency 23 2" xfId="1884"/>
    <cellStyle name="Currency 23 2 2" xfId="1885"/>
    <cellStyle name="Currency 23 2 2 2" xfId="1886"/>
    <cellStyle name="Currency 23 2 2 2 2" xfId="1887"/>
    <cellStyle name="Currency 23 2 2 2 2 2" xfId="11382"/>
    <cellStyle name="Currency 23 2 2 2 3" xfId="11383"/>
    <cellStyle name="Currency 23 2 2 3" xfId="1888"/>
    <cellStyle name="Currency 23 2 2 3 2" xfId="11381"/>
    <cellStyle name="Currency 23 2 2 4" xfId="11384"/>
    <cellStyle name="Currency 23 2 3" xfId="1889"/>
    <cellStyle name="Currency 23 2 3 2" xfId="1890"/>
    <cellStyle name="Currency 23 2 3 2 2" xfId="11379"/>
    <cellStyle name="Currency 23 2 3 3" xfId="11380"/>
    <cellStyle name="Currency 23 2 4" xfId="1891"/>
    <cellStyle name="Currency 23 2 4 2" xfId="11378"/>
    <cellStyle name="Currency 23 2 5" xfId="11385"/>
    <cellStyle name="Currency 23 3" xfId="1892"/>
    <cellStyle name="Currency 23 3 2" xfId="1893"/>
    <cellStyle name="Currency 23 3 2 2" xfId="1894"/>
    <cellStyle name="Currency 23 3 2 2 2" xfId="1895"/>
    <cellStyle name="Currency 23 3 2 2 2 2" xfId="11374"/>
    <cellStyle name="Currency 23 3 2 2 3" xfId="11375"/>
    <cellStyle name="Currency 23 3 2 3" xfId="1896"/>
    <cellStyle name="Currency 23 3 2 3 2" xfId="11373"/>
    <cellStyle name="Currency 23 3 2 4" xfId="11376"/>
    <cellStyle name="Currency 23 3 3" xfId="1897"/>
    <cellStyle name="Currency 23 3 3 2" xfId="1898"/>
    <cellStyle name="Currency 23 3 3 2 2" xfId="11250"/>
    <cellStyle name="Currency 23 3 3 3" xfId="11288"/>
    <cellStyle name="Currency 23 3 4" xfId="1899"/>
    <cellStyle name="Currency 23 3 4 2" xfId="11239"/>
    <cellStyle name="Currency 23 3 5" xfId="11377"/>
    <cellStyle name="Currency 23 4" xfId="1900"/>
    <cellStyle name="Currency 23 4 2" xfId="1901"/>
    <cellStyle name="Currency 23 4 2 2" xfId="1902"/>
    <cellStyle name="Currency 23 4 2 2 2" xfId="10986"/>
    <cellStyle name="Currency 23 4 2 3" xfId="10987"/>
    <cellStyle name="Currency 23 4 3" xfId="1903"/>
    <cellStyle name="Currency 23 4 3 2" xfId="10985"/>
    <cellStyle name="Currency 23 4 4" xfId="11235"/>
    <cellStyle name="Currency 23 5" xfId="1904"/>
    <cellStyle name="Currency 23 5 2" xfId="1905"/>
    <cellStyle name="Currency 23 5 2 2" xfId="10983"/>
    <cellStyle name="Currency 23 5 3" xfId="10984"/>
    <cellStyle name="Currency 23 6" xfId="1906"/>
    <cellStyle name="Currency 23 6 2" xfId="10982"/>
    <cellStyle name="Currency 23 7" xfId="11386"/>
    <cellStyle name="Currency 24" xfId="1907"/>
    <cellStyle name="Currency-- 24" xfId="11176"/>
    <cellStyle name="Currency 24 2" xfId="1908"/>
    <cellStyle name="Currency 24 2 2" xfId="1909"/>
    <cellStyle name="Currency 24 2 2 2" xfId="1910"/>
    <cellStyle name="Currency 24 2 2 2 2" xfId="1911"/>
    <cellStyle name="Currency 24 2 2 2 2 2" xfId="10977"/>
    <cellStyle name="Currency 24 2 2 2 3" xfId="10978"/>
    <cellStyle name="Currency 24 2 2 3" xfId="1912"/>
    <cellStyle name="Currency 24 2 2 3 2" xfId="10976"/>
    <cellStyle name="Currency 24 2 2 4" xfId="10979"/>
    <cellStyle name="Currency 24 2 3" xfId="1913"/>
    <cellStyle name="Currency 24 2 3 2" xfId="1914"/>
    <cellStyle name="Currency 24 2 3 2 2" xfId="10974"/>
    <cellStyle name="Currency 24 2 3 3" xfId="10975"/>
    <cellStyle name="Currency 24 2 4" xfId="1915"/>
    <cellStyle name="Currency 24 2 4 2" xfId="10973"/>
    <cellStyle name="Currency 24 2 5" xfId="10980"/>
    <cellStyle name="Currency 24 3" xfId="1916"/>
    <cellStyle name="Currency 24 3 2" xfId="1917"/>
    <cellStyle name="Currency 24 3 2 2" xfId="1918"/>
    <cellStyle name="Currency 24 3 2 2 2" xfId="1919"/>
    <cellStyle name="Currency 24 3 2 2 2 2" xfId="10969"/>
    <cellStyle name="Currency 24 3 2 2 3" xfId="10970"/>
    <cellStyle name="Currency 24 3 2 3" xfId="1920"/>
    <cellStyle name="Currency 24 3 2 3 2" xfId="10968"/>
    <cellStyle name="Currency 24 3 2 4" xfId="10971"/>
    <cellStyle name="Currency 24 3 3" xfId="1921"/>
    <cellStyle name="Currency 24 3 3 2" xfId="1922"/>
    <cellStyle name="Currency 24 3 3 2 2" xfId="10966"/>
    <cellStyle name="Currency 24 3 3 3" xfId="10967"/>
    <cellStyle name="Currency 24 3 4" xfId="1923"/>
    <cellStyle name="Currency 24 3 4 2" xfId="10965"/>
    <cellStyle name="Currency 24 3 5" xfId="10972"/>
    <cellStyle name="Currency 24 4" xfId="1924"/>
    <cellStyle name="Currency 24 4 2" xfId="1925"/>
    <cellStyle name="Currency 24 4 2 2" xfId="1926"/>
    <cellStyle name="Currency 24 4 2 2 2" xfId="10962"/>
    <cellStyle name="Currency 24 4 2 3" xfId="10963"/>
    <cellStyle name="Currency 24 4 3" xfId="1927"/>
    <cellStyle name="Currency 24 4 3 2" xfId="10961"/>
    <cellStyle name="Currency 24 4 4" xfId="10964"/>
    <cellStyle name="Currency 24 5" xfId="1928"/>
    <cellStyle name="Currency 24 5 2" xfId="1929"/>
    <cellStyle name="Currency 24 5 2 2" xfId="10959"/>
    <cellStyle name="Currency 24 5 3" xfId="10960"/>
    <cellStyle name="Currency 24 6" xfId="1930"/>
    <cellStyle name="Currency 24 6 2" xfId="10958"/>
    <cellStyle name="Currency 24 7" xfId="10981"/>
    <cellStyle name="Currency 25" xfId="1931"/>
    <cellStyle name="Currency-- 25" xfId="10509"/>
    <cellStyle name="Currency 26" xfId="1932"/>
    <cellStyle name="Currency-- 26" xfId="11183"/>
    <cellStyle name="Currency 26 2" xfId="1933"/>
    <cellStyle name="Currency 26 2 2" xfId="1934"/>
    <cellStyle name="Currency 26 2 2 2" xfId="1935"/>
    <cellStyle name="Currency 26 2 2 2 2" xfId="1936"/>
    <cellStyle name="Currency 26 2 2 2 2 2" xfId="10949"/>
    <cellStyle name="Currency 26 2 2 2 3" xfId="10951"/>
    <cellStyle name="Currency 26 2 2 3" xfId="1937"/>
    <cellStyle name="Currency 26 2 2 3 2" xfId="10948"/>
    <cellStyle name="Currency 26 2 2 4" xfId="10954"/>
    <cellStyle name="Currency 26 2 3" xfId="1938"/>
    <cellStyle name="Currency 26 2 3 2" xfId="1939"/>
    <cellStyle name="Currency 26 2 3 2 2" xfId="10946"/>
    <cellStyle name="Currency 26 2 3 3" xfId="10947"/>
    <cellStyle name="Currency 26 2 4" xfId="1940"/>
    <cellStyle name="Currency 26 2 4 2" xfId="10945"/>
    <cellStyle name="Currency 26 2 5" xfId="10956"/>
    <cellStyle name="Currency 26 3" xfId="1941"/>
    <cellStyle name="Currency 26 3 2" xfId="1942"/>
    <cellStyle name="Currency 26 3 2 2" xfId="1943"/>
    <cellStyle name="Currency 26 3 2 2 2" xfId="1944"/>
    <cellStyle name="Currency 26 3 2 2 2 2" xfId="10941"/>
    <cellStyle name="Currency 26 3 2 2 3" xfId="10942"/>
    <cellStyle name="Currency 26 3 2 3" xfId="1945"/>
    <cellStyle name="Currency 26 3 2 3 2" xfId="10940"/>
    <cellStyle name="Currency 26 3 2 4" xfId="10943"/>
    <cellStyle name="Currency 26 3 3" xfId="1946"/>
    <cellStyle name="Currency 26 3 3 2" xfId="1947"/>
    <cellStyle name="Currency 26 3 3 2 2" xfId="10938"/>
    <cellStyle name="Currency 26 3 3 3" xfId="10939"/>
    <cellStyle name="Currency 26 3 4" xfId="1948"/>
    <cellStyle name="Currency 26 3 4 2" xfId="10937"/>
    <cellStyle name="Currency 26 3 5" xfId="10944"/>
    <cellStyle name="Currency 26 4" xfId="1949"/>
    <cellStyle name="Currency 26 4 2" xfId="1950"/>
    <cellStyle name="Currency 26 4 2 2" xfId="1951"/>
    <cellStyle name="Currency 26 4 2 2 2" xfId="10934"/>
    <cellStyle name="Currency 26 4 2 3" xfId="10935"/>
    <cellStyle name="Currency 26 4 3" xfId="1952"/>
    <cellStyle name="Currency 26 4 3 2" xfId="10933"/>
    <cellStyle name="Currency 26 4 4" xfId="10936"/>
    <cellStyle name="Currency 26 5" xfId="1953"/>
    <cellStyle name="Currency 26 5 2" xfId="1954"/>
    <cellStyle name="Currency 26 5 2 2" xfId="10931"/>
    <cellStyle name="Currency 26 5 3" xfId="10932"/>
    <cellStyle name="Currency 26 6" xfId="1955"/>
    <cellStyle name="Currency 26 6 2" xfId="10930"/>
    <cellStyle name="Currency 26 7" xfId="10957"/>
    <cellStyle name="Currency 27" xfId="1956"/>
    <cellStyle name="Currency-- 27" xfId="10519"/>
    <cellStyle name="Currency 27 2" xfId="1957"/>
    <cellStyle name="Currency 27 2 2" xfId="1958"/>
    <cellStyle name="Currency 27 2 2 2" xfId="1959"/>
    <cellStyle name="Currency 27 2 2 2 2" xfId="1960"/>
    <cellStyle name="Currency 27 2 2 2 2 2" xfId="10925"/>
    <cellStyle name="Currency 27 2 2 2 3" xfId="10926"/>
    <cellStyle name="Currency 27 2 2 3" xfId="1961"/>
    <cellStyle name="Currency 27 2 2 3 2" xfId="10924"/>
    <cellStyle name="Currency 27 2 2 4" xfId="10927"/>
    <cellStyle name="Currency 27 2 3" xfId="1962"/>
    <cellStyle name="Currency 27 2 3 2" xfId="1963"/>
    <cellStyle name="Currency 27 2 3 2 2" xfId="10922"/>
    <cellStyle name="Currency 27 2 3 3" xfId="10923"/>
    <cellStyle name="Currency 27 2 4" xfId="1964"/>
    <cellStyle name="Currency 27 2 4 2" xfId="10921"/>
    <cellStyle name="Currency 27 2 5" xfId="10928"/>
    <cellStyle name="Currency 27 3" xfId="1965"/>
    <cellStyle name="Currency 27 3 2" xfId="1966"/>
    <cellStyle name="Currency 27 3 2 2" xfId="1967"/>
    <cellStyle name="Currency 27 3 2 2 2" xfId="1968"/>
    <cellStyle name="Currency 27 3 2 2 2 2" xfId="10917"/>
    <cellStyle name="Currency 27 3 2 2 3" xfId="10918"/>
    <cellStyle name="Currency 27 3 2 3" xfId="1969"/>
    <cellStyle name="Currency 27 3 2 3 2" xfId="10916"/>
    <cellStyle name="Currency 27 3 2 4" xfId="10919"/>
    <cellStyle name="Currency 27 3 3" xfId="1970"/>
    <cellStyle name="Currency 27 3 3 2" xfId="1971"/>
    <cellStyle name="Currency 27 3 3 2 2" xfId="10914"/>
    <cellStyle name="Currency 27 3 3 3" xfId="10915"/>
    <cellStyle name="Currency 27 3 4" xfId="1972"/>
    <cellStyle name="Currency 27 3 4 2" xfId="10913"/>
    <cellStyle name="Currency 27 3 5" xfId="10920"/>
    <cellStyle name="Currency 27 4" xfId="1973"/>
    <cellStyle name="Currency 27 4 2" xfId="1974"/>
    <cellStyle name="Currency 27 4 2 2" xfId="1975"/>
    <cellStyle name="Currency 27 4 2 2 2" xfId="10910"/>
    <cellStyle name="Currency 27 4 2 3" xfId="10911"/>
    <cellStyle name="Currency 27 4 3" xfId="1976"/>
    <cellStyle name="Currency 27 4 3 2" xfId="10909"/>
    <cellStyle name="Currency 27 4 4" xfId="10912"/>
    <cellStyle name="Currency 27 5" xfId="1977"/>
    <cellStyle name="Currency 27 5 2" xfId="1978"/>
    <cellStyle name="Currency 27 5 2 2" xfId="10907"/>
    <cellStyle name="Currency 27 5 3" xfId="10908"/>
    <cellStyle name="Currency 27 6" xfId="1979"/>
    <cellStyle name="Currency 27 6 2" xfId="10906"/>
    <cellStyle name="Currency 27 7" xfId="10929"/>
    <cellStyle name="Currency 28" xfId="1980"/>
    <cellStyle name="Currency-- 28" xfId="11193"/>
    <cellStyle name="Currency 28 2" xfId="1981"/>
    <cellStyle name="Currency 28 2 2" xfId="1982"/>
    <cellStyle name="Currency 28 2 2 2" xfId="1983"/>
    <cellStyle name="Currency 28 2 2 2 2" xfId="1984"/>
    <cellStyle name="Currency 28 2 2 2 2 2" xfId="10901"/>
    <cellStyle name="Currency 28 2 2 2 3" xfId="10902"/>
    <cellStyle name="Currency 28 2 2 3" xfId="1985"/>
    <cellStyle name="Currency 28 2 2 3 2" xfId="10900"/>
    <cellStyle name="Currency 28 2 2 4" xfId="10903"/>
    <cellStyle name="Currency 28 2 3" xfId="1986"/>
    <cellStyle name="Currency 28 2 3 2" xfId="1987"/>
    <cellStyle name="Currency 28 2 3 2 2" xfId="10898"/>
    <cellStyle name="Currency 28 2 3 3" xfId="10899"/>
    <cellStyle name="Currency 28 2 4" xfId="1988"/>
    <cellStyle name="Currency 28 2 4 2" xfId="10897"/>
    <cellStyle name="Currency 28 2 5" xfId="10904"/>
    <cellStyle name="Currency 28 3" xfId="1989"/>
    <cellStyle name="Currency 28 3 2" xfId="1990"/>
    <cellStyle name="Currency 28 3 2 2" xfId="1991"/>
    <cellStyle name="Currency 28 3 2 2 2" xfId="1992"/>
    <cellStyle name="Currency 28 3 2 2 2 2" xfId="10893"/>
    <cellStyle name="Currency 28 3 2 2 3" xfId="10894"/>
    <cellStyle name="Currency 28 3 2 3" xfId="1993"/>
    <cellStyle name="Currency 28 3 2 3 2" xfId="10892"/>
    <cellStyle name="Currency 28 3 2 4" xfId="10895"/>
    <cellStyle name="Currency 28 3 3" xfId="1994"/>
    <cellStyle name="Currency 28 3 3 2" xfId="1995"/>
    <cellStyle name="Currency 28 3 3 2 2" xfId="10890"/>
    <cellStyle name="Currency 28 3 3 3" xfId="10891"/>
    <cellStyle name="Currency 28 3 4" xfId="1996"/>
    <cellStyle name="Currency 28 3 4 2" xfId="10889"/>
    <cellStyle name="Currency 28 3 5" xfId="10896"/>
    <cellStyle name="Currency 28 4" xfId="1997"/>
    <cellStyle name="Currency 28 4 2" xfId="1998"/>
    <cellStyle name="Currency 28 4 2 2" xfId="1999"/>
    <cellStyle name="Currency 28 4 2 2 2" xfId="10886"/>
    <cellStyle name="Currency 28 4 2 3" xfId="10887"/>
    <cellStyle name="Currency 28 4 3" xfId="2000"/>
    <cellStyle name="Currency 28 4 3 2" xfId="10885"/>
    <cellStyle name="Currency 28 4 4" xfId="10888"/>
    <cellStyle name="Currency 28 5" xfId="2001"/>
    <cellStyle name="Currency 28 5 2" xfId="2002"/>
    <cellStyle name="Currency 28 5 2 2" xfId="10883"/>
    <cellStyle name="Currency 28 5 3" xfId="10884"/>
    <cellStyle name="Currency 28 6" xfId="2003"/>
    <cellStyle name="Currency 28 6 2" xfId="10881"/>
    <cellStyle name="Currency 28 7" xfId="10905"/>
    <cellStyle name="Currency 29" xfId="2004"/>
    <cellStyle name="Currency-- 29" xfId="10529"/>
    <cellStyle name="Currency 29 2" xfId="2005"/>
    <cellStyle name="Currency 29 2 2" xfId="2006"/>
    <cellStyle name="Currency 29 2 2 2" xfId="2007"/>
    <cellStyle name="Currency 29 2 2 2 2" xfId="2008"/>
    <cellStyle name="Currency 29 2 2 2 2 2" xfId="10876"/>
    <cellStyle name="Currency 29 2 2 2 3" xfId="10877"/>
    <cellStyle name="Currency 29 2 2 3" xfId="2009"/>
    <cellStyle name="Currency 29 2 2 3 2" xfId="10875"/>
    <cellStyle name="Currency 29 2 2 4" xfId="10878"/>
    <cellStyle name="Currency 29 2 3" xfId="2010"/>
    <cellStyle name="Currency 29 2 3 2" xfId="2011"/>
    <cellStyle name="Currency 29 2 3 2 2" xfId="10873"/>
    <cellStyle name="Currency 29 2 3 3" xfId="10874"/>
    <cellStyle name="Currency 29 2 4" xfId="2012"/>
    <cellStyle name="Currency 29 2 4 2" xfId="10872"/>
    <cellStyle name="Currency 29 2 5" xfId="10879"/>
    <cellStyle name="Currency 29 3" xfId="2013"/>
    <cellStyle name="Currency 29 3 2" xfId="2014"/>
    <cellStyle name="Currency 29 3 2 2" xfId="2015"/>
    <cellStyle name="Currency 29 3 2 2 2" xfId="2016"/>
    <cellStyle name="Currency 29 3 2 2 2 2" xfId="10868"/>
    <cellStyle name="Currency 29 3 2 2 3" xfId="10869"/>
    <cellStyle name="Currency 29 3 2 3" xfId="2017"/>
    <cellStyle name="Currency 29 3 2 3 2" xfId="10867"/>
    <cellStyle name="Currency 29 3 2 4" xfId="10870"/>
    <cellStyle name="Currency 29 3 3" xfId="2018"/>
    <cellStyle name="Currency 29 3 3 2" xfId="2019"/>
    <cellStyle name="Currency 29 3 3 2 2" xfId="10864"/>
    <cellStyle name="Currency 29 3 3 3" xfId="10866"/>
    <cellStyle name="Currency 29 3 4" xfId="2020"/>
    <cellStyle name="Currency 29 3 4 2" xfId="10862"/>
    <cellStyle name="Currency 29 3 5" xfId="10871"/>
    <cellStyle name="Currency 29 4" xfId="2021"/>
    <cellStyle name="Currency 29 4 2" xfId="2022"/>
    <cellStyle name="Currency 29 4 2 2" xfId="2023"/>
    <cellStyle name="Currency 29 4 2 2 2" xfId="10859"/>
    <cellStyle name="Currency 29 4 2 3" xfId="10860"/>
    <cellStyle name="Currency 29 4 3" xfId="2024"/>
    <cellStyle name="Currency 29 4 3 2" xfId="10858"/>
    <cellStyle name="Currency 29 4 4" xfId="10861"/>
    <cellStyle name="Currency 29 5" xfId="2025"/>
    <cellStyle name="Currency 29 5 2" xfId="2026"/>
    <cellStyle name="Currency 29 5 2 2" xfId="10856"/>
    <cellStyle name="Currency 29 5 3" xfId="10857"/>
    <cellStyle name="Currency 29 6" xfId="2027"/>
    <cellStyle name="Currency 29 6 2" xfId="10855"/>
    <cellStyle name="Currency 29 7" xfId="10880"/>
    <cellStyle name="Currency 3" xfId="2028"/>
    <cellStyle name="Currency-- 3" xfId="10407"/>
    <cellStyle name="Currency 3 2" xfId="2029"/>
    <cellStyle name="Currency 3 2 2" xfId="2030"/>
    <cellStyle name="Currency 3 2 2 2" xfId="2031"/>
    <cellStyle name="Currency 3 2 2 2 2" xfId="10851"/>
    <cellStyle name="Currency 3 2 2 3" xfId="10853"/>
    <cellStyle name="Currency 3 2 3" xfId="2032"/>
    <cellStyle name="Currency 3 2 3 2" xfId="10850"/>
    <cellStyle name="Currency 3 2 4" xfId="2033"/>
    <cellStyle name="Currency 3 2 4 2" xfId="10849"/>
    <cellStyle name="Currency 3 2 5" xfId="2034"/>
    <cellStyle name="Currency 3 2 5 2" xfId="10848"/>
    <cellStyle name="Currency 3 3" xfId="2035"/>
    <cellStyle name="Currency 3 3 2" xfId="10847"/>
    <cellStyle name="Currency 3 4" xfId="2036"/>
    <cellStyle name="Currency 3 4 2" xfId="10846"/>
    <cellStyle name="Currency 3 5" xfId="2037"/>
    <cellStyle name="Currency 3 5 2" xfId="10845"/>
    <cellStyle name="Currency 3 6" xfId="2038"/>
    <cellStyle name="Currency 3 6 2" xfId="10844"/>
    <cellStyle name="Currency 3 7" xfId="10854"/>
    <cellStyle name="Currency 30" xfId="12802"/>
    <cellStyle name="Currency-- 30" xfId="11198"/>
    <cellStyle name="Currency 31" xfId="12804"/>
    <cellStyle name="Currency-- 31" xfId="10536"/>
    <cellStyle name="Currency 32" xfId="12806"/>
    <cellStyle name="Currency-- 32" xfId="11203"/>
    <cellStyle name="Currency-- 33" xfId="10548"/>
    <cellStyle name="Currency-- 34" xfId="11205"/>
    <cellStyle name="Currency-- 35" xfId="10552"/>
    <cellStyle name="Currency-- 36" xfId="11212"/>
    <cellStyle name="Currency-- 37" xfId="11639"/>
    <cellStyle name="Currency 4" xfId="2039"/>
    <cellStyle name="Currency-- 4" xfId="11085"/>
    <cellStyle name="Currency 4 10" xfId="2040"/>
    <cellStyle name="Currency 4 10 2" xfId="10843"/>
    <cellStyle name="Currency 4 2" xfId="2041"/>
    <cellStyle name="Currency 4 2 2" xfId="2042"/>
    <cellStyle name="Currency 4 2 2 2" xfId="2043"/>
    <cellStyle name="Currency 4 2 2 2 2" xfId="2044"/>
    <cellStyle name="Currency 4 2 2 2 2 2" xfId="10839"/>
    <cellStyle name="Currency 4 2 2 2 3" xfId="10841"/>
    <cellStyle name="Currency 4 2 2 3" xfId="2045"/>
    <cellStyle name="Currency 4 2 2 3 2" xfId="10838"/>
    <cellStyle name="Currency 4 2 2 4" xfId="10842"/>
    <cellStyle name="Currency 4 2 3" xfId="2046"/>
    <cellStyle name="Currency 4 2 3 2" xfId="2047"/>
    <cellStyle name="Currency 4 2 3 2 2" xfId="10836"/>
    <cellStyle name="Currency 4 2 3 3" xfId="10837"/>
    <cellStyle name="Currency 4 2 4" xfId="2048"/>
    <cellStyle name="Currency 4 2 4 2" xfId="10835"/>
    <cellStyle name="Currency 4 3" xfId="2049"/>
    <cellStyle name="Currency 4 3 2" xfId="2050"/>
    <cellStyle name="Currency 4 3 2 2" xfId="2051"/>
    <cellStyle name="Currency 4 3 2 2 2" xfId="2052"/>
    <cellStyle name="Currency 4 3 2 2 2 2" xfId="10832"/>
    <cellStyle name="Currency 4 3 2 2 3" xfId="10833"/>
    <cellStyle name="Currency 4 3 2 3" xfId="2053"/>
    <cellStyle name="Currency 4 3 2 3 2" xfId="10831"/>
    <cellStyle name="Currency 4 3 2 4" xfId="10834"/>
    <cellStyle name="Currency 4 3 3" xfId="2054"/>
    <cellStyle name="Currency 4 3 3 2" xfId="2055"/>
    <cellStyle name="Currency 4 3 3 2 2" xfId="10829"/>
    <cellStyle name="Currency 4 3 3 3" xfId="10830"/>
    <cellStyle name="Currency 4 3 4" xfId="2056"/>
    <cellStyle name="Currency 4 3 4 2" xfId="10827"/>
    <cellStyle name="Currency 4 4" xfId="2057"/>
    <cellStyle name="Currency 4 4 2" xfId="2058"/>
    <cellStyle name="Currency 4 4 2 2" xfId="2059"/>
    <cellStyle name="Currency 4 4 2 2 2" xfId="10819"/>
    <cellStyle name="Currency 4 4 2 3" xfId="10823"/>
    <cellStyle name="Currency 4 4 3" xfId="2060"/>
    <cellStyle name="Currency 4 4 3 2" xfId="10818"/>
    <cellStyle name="Currency 4 4 4" xfId="10824"/>
    <cellStyle name="Currency 4 5" xfId="2061"/>
    <cellStyle name="Currency 4 5 2" xfId="2062"/>
    <cellStyle name="Currency 4 5 2 2" xfId="2063"/>
    <cellStyle name="Currency 4 5 2 2 2" xfId="10815"/>
    <cellStyle name="Currency 4 5 2 3" xfId="10816"/>
    <cellStyle name="Currency 4 5 3" xfId="2064"/>
    <cellStyle name="Currency 4 5 3 2" xfId="10814"/>
    <cellStyle name="Currency 4 5 4" xfId="10817"/>
    <cellStyle name="Currency 4 6" xfId="2065"/>
    <cellStyle name="Currency 4 6 2" xfId="2066"/>
    <cellStyle name="Currency 4 6 2 2" xfId="2067"/>
    <cellStyle name="Currency 4 6 2 2 2" xfId="10809"/>
    <cellStyle name="Currency 4 6 2 3" xfId="10811"/>
    <cellStyle name="Currency 4 6 3" xfId="2068"/>
    <cellStyle name="Currency 4 6 3 2" xfId="10808"/>
    <cellStyle name="Currency 4 6 4" xfId="10812"/>
    <cellStyle name="Currency 4 7" xfId="2069"/>
    <cellStyle name="Currency 4 7 2" xfId="2070"/>
    <cellStyle name="Currency 4 7 2 2" xfId="10806"/>
    <cellStyle name="Currency 4 7 3" xfId="10807"/>
    <cellStyle name="Currency 4 8" xfId="2071"/>
    <cellStyle name="Currency 4 8 2" xfId="10805"/>
    <cellStyle name="Currency 4 9" xfId="2072"/>
    <cellStyle name="Currency 4 9 2" xfId="10803"/>
    <cellStyle name="Currency 5" xfId="2073"/>
    <cellStyle name="Currency-- 5" xfId="10413"/>
    <cellStyle name="Currency 5 2" xfId="2074"/>
    <cellStyle name="Currency 5 2 2" xfId="2075"/>
    <cellStyle name="Currency 5 2 2 2" xfId="2076"/>
    <cellStyle name="Currency 5 2 2 2 2" xfId="2077"/>
    <cellStyle name="Currency 5 2 2 2 2 2" xfId="10799"/>
    <cellStyle name="Currency 5 2 2 2 3" xfId="10800"/>
    <cellStyle name="Currency 5 2 2 3" xfId="2078"/>
    <cellStyle name="Currency 5 2 2 3 2" xfId="10798"/>
    <cellStyle name="Currency 5 2 2 4" xfId="10801"/>
    <cellStyle name="Currency 5 2 3" xfId="2079"/>
    <cellStyle name="Currency 5 2 3 2" xfId="2080"/>
    <cellStyle name="Currency 5 2 3 2 2" xfId="10796"/>
    <cellStyle name="Currency 5 2 3 3" xfId="10797"/>
    <cellStyle name="Currency 5 2 4" xfId="2081"/>
    <cellStyle name="Currency 5 2 4 2" xfId="10795"/>
    <cellStyle name="Currency 5 3" xfId="2082"/>
    <cellStyle name="Currency 5 3 2" xfId="2083"/>
    <cellStyle name="Currency 5 3 2 2" xfId="2084"/>
    <cellStyle name="Currency 5 3 2 2 2" xfId="2085"/>
    <cellStyle name="Currency 5 3 2 2 2 2" xfId="10791"/>
    <cellStyle name="Currency 5 3 2 2 3" xfId="10792"/>
    <cellStyle name="Currency 5 3 2 3" xfId="2086"/>
    <cellStyle name="Currency 5 3 2 3 2" xfId="10789"/>
    <cellStyle name="Currency 5 3 2 4" xfId="10793"/>
    <cellStyle name="Currency 5 3 3" xfId="2087"/>
    <cellStyle name="Currency 5 3 3 2" xfId="2088"/>
    <cellStyle name="Currency 5 3 3 2 2" xfId="10787"/>
    <cellStyle name="Currency 5 3 3 3" xfId="10788"/>
    <cellStyle name="Currency 5 3 4" xfId="2089"/>
    <cellStyle name="Currency 5 3 4 2" xfId="10786"/>
    <cellStyle name="Currency 5 3 5" xfId="10794"/>
    <cellStyle name="Currency 5 4" xfId="2090"/>
    <cellStyle name="Currency 5 4 2" xfId="2091"/>
    <cellStyle name="Currency 5 4 2 2" xfId="2092"/>
    <cellStyle name="Currency 5 4 2 2 2" xfId="10783"/>
    <cellStyle name="Currency 5 4 2 3" xfId="10784"/>
    <cellStyle name="Currency 5 4 3" xfId="2093"/>
    <cellStyle name="Currency 5 4 3 2" xfId="10782"/>
    <cellStyle name="Currency 5 4 4" xfId="10785"/>
    <cellStyle name="Currency 5 5" xfId="2094"/>
    <cellStyle name="Currency 5 5 2" xfId="2095"/>
    <cellStyle name="Currency 5 5 2 2" xfId="10780"/>
    <cellStyle name="Currency 5 5 3" xfId="10781"/>
    <cellStyle name="Currency 5 6" xfId="2096"/>
    <cellStyle name="Currency 5 6 2" xfId="10779"/>
    <cellStyle name="Currency 6" xfId="2097"/>
    <cellStyle name="Currency-- 6" xfId="11097"/>
    <cellStyle name="Currency 6 2" xfId="2098"/>
    <cellStyle name="Currency 6 2 2" xfId="2099"/>
    <cellStyle name="Currency 6 2 2 2" xfId="2100"/>
    <cellStyle name="Currency 6 2 2 2 2" xfId="2101"/>
    <cellStyle name="Currency 6 2 2 2 2 2" xfId="10772"/>
    <cellStyle name="Currency 6 2 2 2 3" xfId="10773"/>
    <cellStyle name="Currency 6 2 2 3" xfId="2102"/>
    <cellStyle name="Currency 6 2 2 3 2" xfId="10771"/>
    <cellStyle name="Currency 6 2 2 4" xfId="10774"/>
    <cellStyle name="Currency 6 2 3" xfId="2103"/>
    <cellStyle name="Currency 6 2 3 2" xfId="2104"/>
    <cellStyle name="Currency 6 2 3 2 2" xfId="10769"/>
    <cellStyle name="Currency 6 2 3 3" xfId="10770"/>
    <cellStyle name="Currency 6 2 4" xfId="2105"/>
    <cellStyle name="Currency 6 2 4 2" xfId="10768"/>
    <cellStyle name="Currency 6 2 5" xfId="10775"/>
    <cellStyle name="Currency 6 3" xfId="2106"/>
    <cellStyle name="Currency 6 3 2" xfId="2107"/>
    <cellStyle name="Currency 6 3 2 2" xfId="2108"/>
    <cellStyle name="Currency 6 3 2 2 2" xfId="2109"/>
    <cellStyle name="Currency 6 3 2 2 2 2" xfId="10764"/>
    <cellStyle name="Currency 6 3 2 2 3" xfId="10765"/>
    <cellStyle name="Currency 6 3 2 3" xfId="2110"/>
    <cellStyle name="Currency 6 3 2 3 2" xfId="10763"/>
    <cellStyle name="Currency 6 3 2 4" xfId="10766"/>
    <cellStyle name="Currency 6 3 3" xfId="2111"/>
    <cellStyle name="Currency 6 3 3 2" xfId="2112"/>
    <cellStyle name="Currency 6 3 3 2 2" xfId="10760"/>
    <cellStyle name="Currency 6 3 3 3" xfId="10761"/>
    <cellStyle name="Currency 6 3 4" xfId="2113"/>
    <cellStyle name="Currency 6 3 4 2" xfId="10759"/>
    <cellStyle name="Currency 6 3 5" xfId="10767"/>
    <cellStyle name="Currency 6 4" xfId="2114"/>
    <cellStyle name="Currency 6 4 2" xfId="2115"/>
    <cellStyle name="Currency 6 4 2 2" xfId="2116"/>
    <cellStyle name="Currency 6 4 2 2 2" xfId="10756"/>
    <cellStyle name="Currency 6 4 2 3" xfId="10757"/>
    <cellStyle name="Currency 6 4 3" xfId="2117"/>
    <cellStyle name="Currency 6 4 3 2" xfId="10755"/>
    <cellStyle name="Currency 6 4 4" xfId="10758"/>
    <cellStyle name="Currency 6 5" xfId="2118"/>
    <cellStyle name="Currency 6 5 2" xfId="2119"/>
    <cellStyle name="Currency 6 5 2 2" xfId="10753"/>
    <cellStyle name="Currency 6 5 3" xfId="10754"/>
    <cellStyle name="Currency 6 6" xfId="2120"/>
    <cellStyle name="Currency 6 6 2" xfId="10752"/>
    <cellStyle name="Currency 6 7" xfId="10777"/>
    <cellStyle name="Currency 7" xfId="2121"/>
    <cellStyle name="Currency-- 7" xfId="10420"/>
    <cellStyle name="Currency 7 2" xfId="2122"/>
    <cellStyle name="Currency 7 2 2" xfId="10750"/>
    <cellStyle name="Currency 7 3" xfId="10751"/>
    <cellStyle name="Currency 8" xfId="2123"/>
    <cellStyle name="Currency-- 8" xfId="11103"/>
    <cellStyle name="Currency 8 2" xfId="2124"/>
    <cellStyle name="Currency 8 2 2" xfId="2125"/>
    <cellStyle name="Currency 8 2 2 2" xfId="2126"/>
    <cellStyle name="Currency 8 2 2 2 2" xfId="2127"/>
    <cellStyle name="Currency 8 2 2 2 2 2" xfId="10739"/>
    <cellStyle name="Currency 8 2 2 2 3" xfId="10740"/>
    <cellStyle name="Currency 8 2 2 3" xfId="2128"/>
    <cellStyle name="Currency 8 2 2 3 2" xfId="10738"/>
    <cellStyle name="Currency 8 2 2 4" xfId="10745"/>
    <cellStyle name="Currency 8 2 3" xfId="2129"/>
    <cellStyle name="Currency 8 2 3 2" xfId="2130"/>
    <cellStyle name="Currency 8 2 3 2 2" xfId="10733"/>
    <cellStyle name="Currency 8 2 3 3" xfId="10737"/>
    <cellStyle name="Currency 8 2 4" xfId="2131"/>
    <cellStyle name="Currency 8 2 4 2" xfId="10732"/>
    <cellStyle name="Currency 8 2 5" xfId="10748"/>
    <cellStyle name="Currency 8 3" xfId="2132"/>
    <cellStyle name="Currency 8 3 2" xfId="2133"/>
    <cellStyle name="Currency 8 3 2 2" xfId="2134"/>
    <cellStyle name="Currency 8 3 2 2 2" xfId="2135"/>
    <cellStyle name="Currency 8 3 2 2 2 2" xfId="10728"/>
    <cellStyle name="Currency 8 3 2 2 3" xfId="10729"/>
    <cellStyle name="Currency 8 3 2 3" xfId="2136"/>
    <cellStyle name="Currency 8 3 2 3 2" xfId="10727"/>
    <cellStyle name="Currency 8 3 2 4" xfId="10730"/>
    <cellStyle name="Currency 8 3 3" xfId="2137"/>
    <cellStyle name="Currency 8 3 3 2" xfId="2138"/>
    <cellStyle name="Currency 8 3 3 2 2" xfId="10725"/>
    <cellStyle name="Currency 8 3 3 3" xfId="10726"/>
    <cellStyle name="Currency 8 3 4" xfId="2139"/>
    <cellStyle name="Currency 8 3 4 2" xfId="10724"/>
    <cellStyle name="Currency 8 3 5" xfId="10731"/>
    <cellStyle name="Currency 8 4" xfId="2140"/>
    <cellStyle name="Currency 8 4 2" xfId="2141"/>
    <cellStyle name="Currency 8 4 2 2" xfId="2142"/>
    <cellStyle name="Currency 8 4 2 2 2" xfId="10721"/>
    <cellStyle name="Currency 8 4 2 3" xfId="10722"/>
    <cellStyle name="Currency 8 4 3" xfId="2143"/>
    <cellStyle name="Currency 8 4 3 2" xfId="10719"/>
    <cellStyle name="Currency 8 4 4" xfId="10723"/>
    <cellStyle name="Currency 8 5" xfId="2144"/>
    <cellStyle name="Currency 8 5 2" xfId="2145"/>
    <cellStyle name="Currency 8 5 2 2" xfId="10716"/>
    <cellStyle name="Currency 8 5 3" xfId="10718"/>
    <cellStyle name="Currency 8 6" xfId="2146"/>
    <cellStyle name="Currency 8 6 2" xfId="10715"/>
    <cellStyle name="Currency 8 7" xfId="2147"/>
    <cellStyle name="Currency 8 7 2" xfId="10712"/>
    <cellStyle name="Currency 8 8" xfId="10749"/>
    <cellStyle name="Currency 9" xfId="2148"/>
    <cellStyle name="Currency-- 9" xfId="10428"/>
    <cellStyle name="Currency 9 2" xfId="2149"/>
    <cellStyle name="Currency 9 2 2" xfId="2150"/>
    <cellStyle name="Currency 9 2 2 2" xfId="2151"/>
    <cellStyle name="Currency 9 2 2 2 2" xfId="2152"/>
    <cellStyle name="Currency 9 2 2 2 2 2" xfId="10706"/>
    <cellStyle name="Currency 9 2 2 2 3" xfId="10707"/>
    <cellStyle name="Currency 9 2 2 3" xfId="2153"/>
    <cellStyle name="Currency 9 2 2 3 2" xfId="10705"/>
    <cellStyle name="Currency 9 2 2 4" xfId="10708"/>
    <cellStyle name="Currency 9 2 3" xfId="2154"/>
    <cellStyle name="Currency 9 2 3 2" xfId="2155"/>
    <cellStyle name="Currency 9 2 3 2 2" xfId="10703"/>
    <cellStyle name="Currency 9 2 3 3" xfId="10704"/>
    <cellStyle name="Currency 9 2 4" xfId="2156"/>
    <cellStyle name="Currency 9 2 4 2" xfId="10702"/>
    <cellStyle name="Currency 9 2 5" xfId="10709"/>
    <cellStyle name="Currency 9 3" xfId="2157"/>
    <cellStyle name="Currency 9 3 2" xfId="2158"/>
    <cellStyle name="Currency 9 3 2 2" xfId="2159"/>
    <cellStyle name="Currency 9 3 2 2 2" xfId="2160"/>
    <cellStyle name="Currency 9 3 2 2 2 2" xfId="10697"/>
    <cellStyle name="Currency 9 3 2 2 3" xfId="10698"/>
    <cellStyle name="Currency 9 3 2 3" xfId="2161"/>
    <cellStyle name="Currency 9 3 2 3 2" xfId="10695"/>
    <cellStyle name="Currency 9 3 2 4" xfId="10700"/>
    <cellStyle name="Currency 9 3 3" xfId="2162"/>
    <cellStyle name="Currency 9 3 3 2" xfId="2163"/>
    <cellStyle name="Currency 9 3 3 2 2" xfId="10693"/>
    <cellStyle name="Currency 9 3 3 3" xfId="10694"/>
    <cellStyle name="Currency 9 3 4" xfId="2164"/>
    <cellStyle name="Currency 9 3 4 2" xfId="10692"/>
    <cellStyle name="Currency 9 3 5" xfId="10701"/>
    <cellStyle name="Currency 9 4" xfId="2165"/>
    <cellStyle name="Currency 9 4 2" xfId="2166"/>
    <cellStyle name="Currency 9 4 2 2" xfId="2167"/>
    <cellStyle name="Currency 9 4 2 2 2" xfId="10689"/>
    <cellStyle name="Currency 9 4 2 3" xfId="10690"/>
    <cellStyle name="Currency 9 4 3" xfId="2168"/>
    <cellStyle name="Currency 9 4 3 2" xfId="10687"/>
    <cellStyle name="Currency 9 4 4" xfId="10691"/>
    <cellStyle name="Currency 9 5" xfId="2169"/>
    <cellStyle name="Currency 9 5 2" xfId="2170"/>
    <cellStyle name="Currency 9 5 2 2" xfId="10685"/>
    <cellStyle name="Currency 9 5 3" xfId="10686"/>
    <cellStyle name="Currency 9 6" xfId="2171"/>
    <cellStyle name="Currency 9 6 2" xfId="10684"/>
    <cellStyle name="Currency 9 7" xfId="10710"/>
    <cellStyle name="Currency Per Share" xfId="2172"/>
    <cellStyle name="Currency0" xfId="2174"/>
    <cellStyle name="Currency2" xfId="2175"/>
    <cellStyle name="CUS.Work.Area" xfId="2176"/>
    <cellStyle name="Dash" xfId="2177"/>
    <cellStyle name="Data" xfId="2178"/>
    <cellStyle name="Data 10" xfId="10486"/>
    <cellStyle name="Data 11" xfId="10502"/>
    <cellStyle name="Data 12" xfId="11192"/>
    <cellStyle name="Data 13" xfId="11196"/>
    <cellStyle name="Data 14" xfId="11211"/>
    <cellStyle name="Data 15" xfId="10681"/>
    <cellStyle name="Data 2" xfId="2179"/>
    <cellStyle name="Data 2 10" xfId="11191"/>
    <cellStyle name="Data 2 11" xfId="11195"/>
    <cellStyle name="Data 2 12" xfId="11210"/>
    <cellStyle name="Data 2 13" xfId="10680"/>
    <cellStyle name="Data 2 2" xfId="10404"/>
    <cellStyle name="Data 2 3" xfId="11093"/>
    <cellStyle name="Data 2 4" xfId="11115"/>
    <cellStyle name="Data 2 5" xfId="11128"/>
    <cellStyle name="Data 2 6" xfId="10444"/>
    <cellStyle name="Data 2 7" xfId="11147"/>
    <cellStyle name="Data 2 8" xfId="10485"/>
    <cellStyle name="Data 2 9" xfId="10501"/>
    <cellStyle name="Data 3" xfId="2180"/>
    <cellStyle name="Data 4" xfId="10405"/>
    <cellStyle name="Data 5" xfId="11094"/>
    <cellStyle name="Data 6" xfId="11116"/>
    <cellStyle name="Data 7" xfId="11129"/>
    <cellStyle name="Data 8" xfId="10445"/>
    <cellStyle name="Data 9" xfId="11148"/>
    <cellStyle name="Date" xfId="2181"/>
    <cellStyle name="Date [mm-dd-yyyy]" xfId="2183"/>
    <cellStyle name="Date [mm-dd-yyyy] 2" xfId="2184"/>
    <cellStyle name="Date [mm-d-yyyy]" xfId="2182"/>
    <cellStyle name="Date [mm-d-yyyy] 2" xfId="5696"/>
    <cellStyle name="Date [mm-d-yyyy] 2 10" xfId="10248"/>
    <cellStyle name="Date [mm-d-yyyy] 2 11" xfId="10251"/>
    <cellStyle name="Date [mm-d-yyyy] 2 12" xfId="10255"/>
    <cellStyle name="Date [mm-d-yyyy] 2 2" xfId="10776"/>
    <cellStyle name="Date [mm-d-yyyy] 2 3" xfId="11804"/>
    <cellStyle name="Date [mm-d-yyyy] 2 4" xfId="10224"/>
    <cellStyle name="Date [mm-d-yyyy] 2 5" xfId="10227"/>
    <cellStyle name="Date [mm-d-yyyy] 2 6" xfId="10270"/>
    <cellStyle name="Date [mm-d-yyyy] 2 7" xfId="10233"/>
    <cellStyle name="Date [mm-d-yyyy] 2 8" xfId="10802"/>
    <cellStyle name="Date [mm-d-yyyy] 2 9" xfId="10289"/>
    <cellStyle name="Date [mmm-yyyy]" xfId="2185"/>
    <cellStyle name="Date [mmm-yyyy] 2" xfId="5697"/>
    <cellStyle name="Date [mmm-yyyy] 2 2" xfId="10303"/>
    <cellStyle name="Date [mmm-yyyy] 3" xfId="11099"/>
    <cellStyle name="Date [mmm-yyyy] 4" xfId="11135"/>
    <cellStyle name="Date [mmm-yyyy] 5" xfId="10464"/>
    <cellStyle name="Date [mmm-yyyy] 6" xfId="11168"/>
    <cellStyle name="Date [mmm-yyyy] 7" xfId="11172"/>
    <cellStyle name="Date [mmm-yyyy] 8" xfId="10525"/>
    <cellStyle name="Date [mmm-yyyy] 9" xfId="10535"/>
    <cellStyle name="Date Aligned" xfId="2186"/>
    <cellStyle name="Date Aligned*" xfId="2187"/>
    <cellStyle name="Date Aligned_comp_Integrateds" xfId="10678"/>
    <cellStyle name="Date Short" xfId="2188"/>
    <cellStyle name="date_ Pies " xfId="2189"/>
    <cellStyle name="DblLineDollarAcct" xfId="2190"/>
    <cellStyle name="DblLineDollarAcct 2" xfId="10677"/>
    <cellStyle name="DblLinePercent" xfId="2191"/>
    <cellStyle name="Dezimal [0]_A17 - 31.03.1998" xfId="2192"/>
    <cellStyle name="Dezimal_A17 - 31.03.1998" xfId="2193"/>
    <cellStyle name="Dia" xfId="2194"/>
    <cellStyle name="Dollar_ Pies " xfId="2195"/>
    <cellStyle name="DollarAccounting" xfId="2196"/>
    <cellStyle name="DollarAccounting 2" xfId="10674"/>
    <cellStyle name="Dotted Line" xfId="2197"/>
    <cellStyle name="Dotted Line 2" xfId="2198"/>
    <cellStyle name="Dotted Line 3" xfId="2199"/>
    <cellStyle name="Double Accounting" xfId="2200"/>
    <cellStyle name="Double Accounting 2" xfId="10672"/>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10" xfId="10419"/>
    <cellStyle name="Entrée 11" xfId="11102"/>
    <cellStyle name="Entrée 12" xfId="10432"/>
    <cellStyle name="Entrée 13" xfId="11114"/>
    <cellStyle name="Entrée 14" xfId="10440"/>
    <cellStyle name="Entrée 15" xfId="11127"/>
    <cellStyle name="Entrée 16" xfId="10450"/>
    <cellStyle name="Entrée 17" xfId="11138"/>
    <cellStyle name="Entrée 18" xfId="10458"/>
    <cellStyle name="Entrée 19" xfId="11150"/>
    <cellStyle name="Entrée 2" xfId="10308"/>
    <cellStyle name="Entrée 20" xfId="11154"/>
    <cellStyle name="Entrée 21" xfId="10475"/>
    <cellStyle name="Entrée 22" xfId="11165"/>
    <cellStyle name="Entrée 23" xfId="10497"/>
    <cellStyle name="Entrée 24" xfId="10512"/>
    <cellStyle name="Entrée 25" xfId="11182"/>
    <cellStyle name="Entrée 26" xfId="10517"/>
    <cellStyle name="Entrée 27" xfId="11187"/>
    <cellStyle name="Entrée 28" xfId="10532"/>
    <cellStyle name="Entrée 29" xfId="11194"/>
    <cellStyle name="Entrée 3" xfId="11086"/>
    <cellStyle name="Entrée 30" xfId="10542"/>
    <cellStyle name="Entrée 31" xfId="11201"/>
    <cellStyle name="Entrée 32" xfId="10547"/>
    <cellStyle name="Entrée 33" xfId="11204"/>
    <cellStyle name="Entrée 34" xfId="10669"/>
    <cellStyle name="Entrée 4" xfId="10399"/>
    <cellStyle name="Entrée 5" xfId="11072"/>
    <cellStyle name="Entrée 6" xfId="10409"/>
    <cellStyle name="Entrée 7" xfId="11084"/>
    <cellStyle name="Entrée 8" xfId="10416"/>
    <cellStyle name="Entrée 9" xfId="1108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11068"/>
    <cellStyle name="fact 4" xfId="11134"/>
    <cellStyle name="fact 5" xfId="10490"/>
    <cellStyle name="fact 6" xfId="10528"/>
    <cellStyle name="FieldName" xfId="2221"/>
    <cellStyle name="FieldName 10" xfId="11096"/>
    <cellStyle name="FieldName 11" xfId="10429"/>
    <cellStyle name="FieldName 12" xfId="11110"/>
    <cellStyle name="FieldName 13" xfId="10437"/>
    <cellStyle name="FieldName 14" xfId="11121"/>
    <cellStyle name="FieldName 15" xfId="10448"/>
    <cellStyle name="FieldName 16" xfId="11133"/>
    <cellStyle name="FieldName 17" xfId="10457"/>
    <cellStyle name="FieldName 18" xfId="11145"/>
    <cellStyle name="FieldName 19" xfId="10467"/>
    <cellStyle name="FieldName 2" xfId="10310"/>
    <cellStyle name="FieldName 20" xfId="11151"/>
    <cellStyle name="FieldName 21" xfId="10473"/>
    <cellStyle name="FieldName 22" xfId="11160"/>
    <cellStyle name="FieldName 23" xfId="10495"/>
    <cellStyle name="FieldName 24" xfId="11174"/>
    <cellStyle name="FieldName 25" xfId="10508"/>
    <cellStyle name="FieldName 26" xfId="11180"/>
    <cellStyle name="FieldName 27" xfId="10515"/>
    <cellStyle name="FieldName 28" xfId="11184"/>
    <cellStyle name="FieldName 29" xfId="10527"/>
    <cellStyle name="FieldName 3" xfId="11081"/>
    <cellStyle name="FieldName 30" xfId="11189"/>
    <cellStyle name="FieldName 31" xfId="10540"/>
    <cellStyle name="FieldName 32" xfId="11200"/>
    <cellStyle name="FieldName 33" xfId="10544"/>
    <cellStyle name="FieldName 34" xfId="11202"/>
    <cellStyle name="FieldName 35" xfId="10667"/>
    <cellStyle name="FieldName 4" xfId="10397"/>
    <cellStyle name="FieldName 5" xfId="11067"/>
    <cellStyle name="FieldName 6" xfId="10406"/>
    <cellStyle name="FieldName 7" xfId="11080"/>
    <cellStyle name="FieldName 8" xfId="11083"/>
    <cellStyle name="FieldName 9" xfId="10418"/>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10" xfId="10424"/>
    <cellStyle name="hard no 11" xfId="11101"/>
    <cellStyle name="hard no 12" xfId="10434"/>
    <cellStyle name="hard no 13" xfId="11111"/>
    <cellStyle name="hard no 14" xfId="10442"/>
    <cellStyle name="hard no 15" xfId="11126"/>
    <cellStyle name="hard no 16" xfId="10453"/>
    <cellStyle name="hard no 17" xfId="11140"/>
    <cellStyle name="hard no 18" xfId="10462"/>
    <cellStyle name="hard no 19" xfId="11144"/>
    <cellStyle name="hard no 2" xfId="10317"/>
    <cellStyle name="hard no 20" xfId="10470"/>
    <cellStyle name="hard no 21" xfId="11156"/>
    <cellStyle name="hard no 22" xfId="10489"/>
    <cellStyle name="hard no 23" xfId="11166"/>
    <cellStyle name="hard no 24" xfId="10503"/>
    <cellStyle name="hard no 25" xfId="10511"/>
    <cellStyle name="hard no 26" xfId="11179"/>
    <cellStyle name="hard no 27" xfId="10521"/>
    <cellStyle name="hard no 28" xfId="11185"/>
    <cellStyle name="hard no 29" xfId="11190"/>
    <cellStyle name="hard no 3" xfId="11075"/>
    <cellStyle name="hard no 30" xfId="10541"/>
    <cellStyle name="hard no 31" xfId="11199"/>
    <cellStyle name="hard no 32" xfId="10664"/>
    <cellStyle name="hard no 4" xfId="10391"/>
    <cellStyle name="hard no 5" xfId="11063"/>
    <cellStyle name="hard no 6" xfId="10402"/>
    <cellStyle name="hard no 7" xfId="11078"/>
    <cellStyle name="hard no 8" xfId="10414"/>
    <cellStyle name="hard no 9" xfId="11090"/>
    <cellStyle name="Hard Percent" xfId="2243"/>
    <cellStyle name="hardno" xfId="2244"/>
    <cellStyle name="Header" xfId="2245"/>
    <cellStyle name="Header1" xfId="2246"/>
    <cellStyle name="Header1 2" xfId="10390"/>
    <cellStyle name="Header2" xfId="2247"/>
    <cellStyle name="Header2 10" xfId="10421"/>
    <cellStyle name="Header2 11" xfId="11100"/>
    <cellStyle name="Header2 12" xfId="10433"/>
    <cellStyle name="Header2 13" xfId="11107"/>
    <cellStyle name="Header2 14" xfId="10441"/>
    <cellStyle name="Header2 15" xfId="11124"/>
    <cellStyle name="Header2 16" xfId="10451"/>
    <cellStyle name="Header2 17" xfId="11136"/>
    <cellStyle name="Header2 18" xfId="10461"/>
    <cellStyle name="Header2 19" xfId="11143"/>
    <cellStyle name="Header2 2" xfId="10318"/>
    <cellStyle name="Header2 20" xfId="10469"/>
    <cellStyle name="Header2 21" xfId="11155"/>
    <cellStyle name="Header2 22" xfId="10488"/>
    <cellStyle name="Header2 23" xfId="11163"/>
    <cellStyle name="Header2 24" xfId="10498"/>
    <cellStyle name="Header2 25" xfId="11175"/>
    <cellStyle name="Header2 26" xfId="10510"/>
    <cellStyle name="Header2 27" xfId="11178"/>
    <cellStyle name="Header2 28" xfId="10520"/>
    <cellStyle name="Header2 29" xfId="11181"/>
    <cellStyle name="Header2 3" xfId="11073"/>
    <cellStyle name="Header2 30" xfId="11188"/>
    <cellStyle name="Header2 31" xfId="10539"/>
    <cellStyle name="Header2 32" xfId="11197"/>
    <cellStyle name="Header2 33" xfId="10658"/>
    <cellStyle name="Header2 4" xfId="10389"/>
    <cellStyle name="Header2 5" xfId="11061"/>
    <cellStyle name="Header2 6" xfId="10400"/>
    <cellStyle name="Header2 7" xfId="11074"/>
    <cellStyle name="Header2 8" xfId="10412"/>
    <cellStyle name="Header2 9" xfId="11088"/>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S 2" xfId="10650"/>
    <cellStyle name="HeadingYear" xfId="2274"/>
    <cellStyle name="HeadingYear 10" xfId="11167"/>
    <cellStyle name="HeadingYear 11" xfId="11169"/>
    <cellStyle name="HeadingYear 12" xfId="11186"/>
    <cellStyle name="HeadingYear 2" xfId="10386"/>
    <cellStyle name="HeadingYear 3" xfId="11062"/>
    <cellStyle name="HeadingYear 4" xfId="11077"/>
    <cellStyle name="HeadingYear 5" xfId="11087"/>
    <cellStyle name="HeadingYear 6" xfId="10426"/>
    <cellStyle name="HeadingYear 7" xfId="11109"/>
    <cellStyle name="HeadingYear 8" xfId="10463"/>
    <cellStyle name="HeadingYear 9" xfId="10472"/>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10" xfId="10410"/>
    <cellStyle name="Input [yellow] 11" xfId="11070"/>
    <cellStyle name="Input [yellow] 12" xfId="10417"/>
    <cellStyle name="Input [yellow] 13" xfId="11079"/>
    <cellStyle name="Input [yellow] 14" xfId="10427"/>
    <cellStyle name="Input [yellow] 15" xfId="11092"/>
    <cellStyle name="Input [yellow] 16" xfId="10438"/>
    <cellStyle name="Input [yellow] 17" xfId="11105"/>
    <cellStyle name="Input [yellow] 18" xfId="10449"/>
    <cellStyle name="Input [yellow] 19" xfId="11113"/>
    <cellStyle name="Input [yellow] 2" xfId="10331"/>
    <cellStyle name="Input [yellow] 20" xfId="10455"/>
    <cellStyle name="Input [yellow] 21" xfId="11132"/>
    <cellStyle name="Input [yellow] 22" xfId="10471"/>
    <cellStyle name="Input [yellow] 23" xfId="11146"/>
    <cellStyle name="Input [yellow] 24" xfId="10479"/>
    <cellStyle name="Input [yellow] 25" xfId="10491"/>
    <cellStyle name="Input [yellow] 26" xfId="11157"/>
    <cellStyle name="Input [yellow] 27" xfId="10507"/>
    <cellStyle name="Input [yellow] 28" xfId="11162"/>
    <cellStyle name="Input [yellow] 29" xfId="11170"/>
    <cellStyle name="Input [yellow] 3" xfId="11057"/>
    <cellStyle name="Input [yellow] 30" xfId="10524"/>
    <cellStyle name="Input [yellow] 31" xfId="11177"/>
    <cellStyle name="Input [yellow] 32" xfId="10638"/>
    <cellStyle name="Input [yellow] 4" xfId="10384"/>
    <cellStyle name="Input [yellow] 5" xfId="11050"/>
    <cellStyle name="Input [yellow] 6" xfId="10387"/>
    <cellStyle name="Input [yellow] 7" xfId="11056"/>
    <cellStyle name="Input [yellow] 8" xfId="10401"/>
    <cellStyle name="Input [yellow] 9" xfId="11064"/>
    <cellStyle name="Input 2" xfId="47"/>
    <cellStyle name="Input 2 10" xfId="9747"/>
    <cellStyle name="Input 2 10 10" xfId="12250"/>
    <cellStyle name="Input 2 10 11" xfId="12293"/>
    <cellStyle name="Input 2 10 12" xfId="12319"/>
    <cellStyle name="Input 2 10 13" xfId="12365"/>
    <cellStyle name="Input 2 10 14" xfId="12397"/>
    <cellStyle name="Input 2 10 15" xfId="12447"/>
    <cellStyle name="Input 2 10 16" xfId="11805"/>
    <cellStyle name="Input 2 10 17" xfId="12500"/>
    <cellStyle name="Input 2 10 18" xfId="12541"/>
    <cellStyle name="Input 2 10 19" xfId="12561"/>
    <cellStyle name="Input 2 10 2" xfId="11765"/>
    <cellStyle name="Input 2 10 20" xfId="12606"/>
    <cellStyle name="Input 2 10 21" xfId="12647"/>
    <cellStyle name="Input 2 10 22" xfId="12673"/>
    <cellStyle name="Input 2 10 23" xfId="12697"/>
    <cellStyle name="Input 2 10 24" xfId="12725"/>
    <cellStyle name="Input 2 10 25" xfId="12744"/>
    <cellStyle name="Input 2 10 26" xfId="12776"/>
    <cellStyle name="Input 2 10 3" xfId="11846"/>
    <cellStyle name="Input 2 10 4" xfId="11943"/>
    <cellStyle name="Input 2 10 5" xfId="11431"/>
    <cellStyle name="Input 2 10 6" xfId="12045"/>
    <cellStyle name="Input 2 10 7" xfId="12105"/>
    <cellStyle name="Input 2 10 8" xfId="12155"/>
    <cellStyle name="Input 2 10 9" xfId="12208"/>
    <cellStyle name="Input 2 11" xfId="11693"/>
    <cellStyle name="Input 2 12" xfId="11796"/>
    <cellStyle name="Input 2 13" xfId="11751"/>
    <cellStyle name="Input 2 14" xfId="11900"/>
    <cellStyle name="Input 2 15" xfId="11940"/>
    <cellStyle name="Input 2 16" xfId="12100"/>
    <cellStyle name="Input 2 17" xfId="12147"/>
    <cellStyle name="Input 2 18" xfId="12236"/>
    <cellStyle name="Input 2 19" xfId="12362"/>
    <cellStyle name="Input 2 2" xfId="65"/>
    <cellStyle name="Input 2 2 10" xfId="12133"/>
    <cellStyle name="Input 2 2 11" xfId="12233"/>
    <cellStyle name="Input 2 2 12" xfId="12354"/>
    <cellStyle name="Input 2 2 13" xfId="12434"/>
    <cellStyle name="Input 2 2 14" xfId="12527"/>
    <cellStyle name="Input 2 2 15" xfId="12631"/>
    <cellStyle name="Input 2 2 16" xfId="12599"/>
    <cellStyle name="Input 2 2 17" xfId="10636"/>
    <cellStyle name="Input 2 2 2" xfId="85"/>
    <cellStyle name="Input 2 2 2 10" xfId="12193"/>
    <cellStyle name="Input 2 2 2 11" xfId="12338"/>
    <cellStyle name="Input 2 2 2 12" xfId="12424"/>
    <cellStyle name="Input 2 2 2 13" xfId="12505"/>
    <cellStyle name="Input 2 2 2 14" xfId="12591"/>
    <cellStyle name="Input 2 2 2 15" xfId="12558"/>
    <cellStyle name="Input 2 2 2 16" xfId="10635"/>
    <cellStyle name="Input 2 2 2 2" xfId="9767"/>
    <cellStyle name="Input 2 2 2 2 10" xfId="12270"/>
    <cellStyle name="Input 2 2 2 2 11" xfId="12311"/>
    <cellStyle name="Input 2 2 2 2 12" xfId="12336"/>
    <cellStyle name="Input 2 2 2 2 13" xfId="12385"/>
    <cellStyle name="Input 2 2 2 2 14" xfId="12417"/>
    <cellStyle name="Input 2 2 2 2 15" xfId="12467"/>
    <cellStyle name="Input 2 2 2 2 16" xfId="12490"/>
    <cellStyle name="Input 2 2 2 2 17" xfId="12518"/>
    <cellStyle name="Input 2 2 2 2 18" xfId="12555"/>
    <cellStyle name="Input 2 2 2 2 19" xfId="12581"/>
    <cellStyle name="Input 2 2 2 2 2" xfId="11785"/>
    <cellStyle name="Input 2 2 2 2 20" xfId="12626"/>
    <cellStyle name="Input 2 2 2 2 21" xfId="12667"/>
    <cellStyle name="Input 2 2 2 2 22" xfId="12691"/>
    <cellStyle name="Input 2 2 2 2 23" xfId="12717"/>
    <cellStyle name="Input 2 2 2 2 24" xfId="12739"/>
    <cellStyle name="Input 2 2 2 2 25" xfId="12764"/>
    <cellStyle name="Input 2 2 2 2 26" xfId="12796"/>
    <cellStyle name="Input 2 2 2 2 3" xfId="11866"/>
    <cellStyle name="Input 2 2 2 2 4" xfId="11961"/>
    <cellStyle name="Input 2 2 2 2 5" xfId="12008"/>
    <cellStyle name="Input 2 2 2 2 6" xfId="12065"/>
    <cellStyle name="Input 2 2 2 2 7" xfId="12123"/>
    <cellStyle name="Input 2 2 2 2 8" xfId="12175"/>
    <cellStyle name="Input 2 2 2 2 9" xfId="12228"/>
    <cellStyle name="Input 2 2 2 3" xfId="11667"/>
    <cellStyle name="Input 2 2 2 4" xfId="11706"/>
    <cellStyle name="Input 2 2 2 5" xfId="11690"/>
    <cellStyle name="Input 2 2 2 6" xfId="11877"/>
    <cellStyle name="Input 2 2 2 7" xfId="11919"/>
    <cellStyle name="Input 2 2 2 8" xfId="12078"/>
    <cellStyle name="Input 2 2 2 9" xfId="12073"/>
    <cellStyle name="Input 2 2 3" xfId="9753"/>
    <cellStyle name="Input 2 2 3 10" xfId="12256"/>
    <cellStyle name="Input 2 2 3 11" xfId="12299"/>
    <cellStyle name="Input 2 2 3 12" xfId="12323"/>
    <cellStyle name="Input 2 2 3 13" xfId="12371"/>
    <cellStyle name="Input 2 2 3 14" xfId="12403"/>
    <cellStyle name="Input 2 2 3 15" xfId="12453"/>
    <cellStyle name="Input 2 2 3 16" xfId="12478"/>
    <cellStyle name="Input 2 2 3 17" xfId="12504"/>
    <cellStyle name="Input 2 2 3 18" xfId="12545"/>
    <cellStyle name="Input 2 2 3 19" xfId="12567"/>
    <cellStyle name="Input 2 2 3 2" xfId="11771"/>
    <cellStyle name="Input 2 2 3 20" xfId="12612"/>
    <cellStyle name="Input 2 2 3 21" xfId="12653"/>
    <cellStyle name="Input 2 2 3 22" xfId="12679"/>
    <cellStyle name="Input 2 2 3 23" xfId="12703"/>
    <cellStyle name="Input 2 2 3 24" xfId="12729"/>
    <cellStyle name="Input 2 2 3 25" xfId="12750"/>
    <cellStyle name="Input 2 2 3 26" xfId="12782"/>
    <cellStyle name="Input 2 2 3 3" xfId="11852"/>
    <cellStyle name="Input 2 2 3 4" xfId="11949"/>
    <cellStyle name="Input 2 2 3 5" xfId="11389"/>
    <cellStyle name="Input 2 2 3 6" xfId="12051"/>
    <cellStyle name="Input 2 2 3 7" xfId="12111"/>
    <cellStyle name="Input 2 2 3 8" xfId="12161"/>
    <cellStyle name="Input 2 2 3 9" xfId="12214"/>
    <cellStyle name="Input 2 2 4" xfId="11680"/>
    <cellStyle name="Input 2 2 5" xfId="11722"/>
    <cellStyle name="Input 2 2 6" xfId="11730"/>
    <cellStyle name="Input 2 2 7" xfId="11887"/>
    <cellStyle name="Input 2 2 8" xfId="11934"/>
    <cellStyle name="Input 2 2 9" xfId="12092"/>
    <cellStyle name="Input 2 20" xfId="12442"/>
    <cellStyle name="Input 2 21" xfId="12537"/>
    <cellStyle name="Input 2 22" xfId="12637"/>
    <cellStyle name="Input 2 23" xfId="12604"/>
    <cellStyle name="Input 2 24" xfId="10637"/>
    <cellStyle name="Input 2 3" xfId="79"/>
    <cellStyle name="Input 2 3 10" xfId="12197"/>
    <cellStyle name="Input 2 3 11" xfId="12346"/>
    <cellStyle name="Input 2 3 12" xfId="12428"/>
    <cellStyle name="Input 2 3 13" xfId="12521"/>
    <cellStyle name="Input 2 3 14" xfId="12595"/>
    <cellStyle name="Input 2 3 15" xfId="12587"/>
    <cellStyle name="Input 2 3 16" xfId="10634"/>
    <cellStyle name="Input 2 3 2" xfId="9761"/>
    <cellStyle name="Input 2 3 2 10" xfId="12264"/>
    <cellStyle name="Input 2 3 2 11" xfId="12305"/>
    <cellStyle name="Input 2 3 2 12" xfId="12330"/>
    <cellStyle name="Input 2 3 2 13" xfId="12379"/>
    <cellStyle name="Input 2 3 2 14" xfId="12411"/>
    <cellStyle name="Input 2 3 2 15" xfId="12461"/>
    <cellStyle name="Input 2 3 2 16" xfId="12484"/>
    <cellStyle name="Input 2 3 2 17" xfId="12512"/>
    <cellStyle name="Input 2 3 2 18" xfId="12551"/>
    <cellStyle name="Input 2 3 2 19" xfId="12575"/>
    <cellStyle name="Input 2 3 2 2" xfId="11779"/>
    <cellStyle name="Input 2 3 2 20" xfId="12620"/>
    <cellStyle name="Input 2 3 2 21" xfId="12661"/>
    <cellStyle name="Input 2 3 2 22" xfId="12685"/>
    <cellStyle name="Input 2 3 2 23" xfId="12711"/>
    <cellStyle name="Input 2 3 2 24" xfId="12735"/>
    <cellStyle name="Input 2 3 2 25" xfId="12758"/>
    <cellStyle name="Input 2 3 2 26" xfId="12790"/>
    <cellStyle name="Input 2 3 2 3" xfId="11860"/>
    <cellStyle name="Input 2 3 2 4" xfId="11955"/>
    <cellStyle name="Input 2 3 2 5" xfId="12004"/>
    <cellStyle name="Input 2 3 2 6" xfId="12059"/>
    <cellStyle name="Input 2 3 2 7" xfId="12117"/>
    <cellStyle name="Input 2 3 2 8" xfId="12169"/>
    <cellStyle name="Input 2 3 2 9" xfId="12222"/>
    <cellStyle name="Input 2 3 3" xfId="11672"/>
    <cellStyle name="Input 2 3 4" xfId="11712"/>
    <cellStyle name="Input 2 3 5" xfId="11697"/>
    <cellStyle name="Input 2 3 6" xfId="11881"/>
    <cellStyle name="Input 2 3 7" xfId="11926"/>
    <cellStyle name="Input 2 3 8" xfId="12084"/>
    <cellStyle name="Input 2 3 9" xfId="12118"/>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10382"/>
    <cellStyle name="InputKeepPale 3" xfId="10425"/>
    <cellStyle name="InputKeepPale 4" xfId="11123"/>
    <cellStyle name="InputKeepPale 5" xfId="11142"/>
    <cellStyle name="InputVariColour" xfId="2322"/>
    <cellStyle name="Integer" xfId="2323"/>
    <cellStyle name="Invisible" xfId="2324"/>
    <cellStyle name="Item" xfId="2325"/>
    <cellStyle name="Items_Obligatory" xfId="2326"/>
    <cellStyle name="ItemTypeClass" xfId="2327"/>
    <cellStyle name="ItemTypeClass 10" xfId="11053"/>
    <cellStyle name="ItemTypeClass 11" xfId="10398"/>
    <cellStyle name="ItemTypeClass 12" xfId="11058"/>
    <cellStyle name="ItemTypeClass 13" xfId="10408"/>
    <cellStyle name="ItemTypeClass 14" xfId="11066"/>
    <cellStyle name="ItemTypeClass 15" xfId="10415"/>
    <cellStyle name="ItemTypeClass 16" xfId="11071"/>
    <cellStyle name="ItemTypeClass 17" xfId="10423"/>
    <cellStyle name="ItemTypeClass 18" xfId="11082"/>
    <cellStyle name="ItemTypeClass 19" xfId="10436"/>
    <cellStyle name="ItemTypeClass 2" xfId="6861"/>
    <cellStyle name="ItemTypeClass 2 10" xfId="10994"/>
    <cellStyle name="ItemTypeClass 2 11" xfId="10333"/>
    <cellStyle name="ItemTypeClass 2 12" xfId="10997"/>
    <cellStyle name="ItemTypeClass 2 13" xfId="10336"/>
    <cellStyle name="ItemTypeClass 2 14" xfId="11003"/>
    <cellStyle name="ItemTypeClass 2 15" xfId="10340"/>
    <cellStyle name="ItemTypeClass 2 16" xfId="11006"/>
    <cellStyle name="ItemTypeClass 2 17" xfId="10343"/>
    <cellStyle name="ItemTypeClass 2 18" xfId="11009"/>
    <cellStyle name="ItemTypeClass 2 19" xfId="10346"/>
    <cellStyle name="ItemTypeClass 2 2" xfId="11039"/>
    <cellStyle name="ItemTypeClass 2 20" xfId="11012"/>
    <cellStyle name="ItemTypeClass 2 21" xfId="10349"/>
    <cellStyle name="ItemTypeClass 2 22" xfId="11018"/>
    <cellStyle name="ItemTypeClass 2 23" xfId="10352"/>
    <cellStyle name="ItemTypeClass 2 24" xfId="11015"/>
    <cellStyle name="ItemTypeClass 2 25" xfId="10355"/>
    <cellStyle name="ItemTypeClass 2 26" xfId="11021"/>
    <cellStyle name="ItemTypeClass 2 27" xfId="10358"/>
    <cellStyle name="ItemTypeClass 2 28" xfId="11024"/>
    <cellStyle name="ItemTypeClass 2 29" xfId="10361"/>
    <cellStyle name="ItemTypeClass 2 3" xfId="10394"/>
    <cellStyle name="ItemTypeClass 2 30" xfId="11027"/>
    <cellStyle name="ItemTypeClass 2 31" xfId="10365"/>
    <cellStyle name="ItemTypeClass 2 32" xfId="11030"/>
    <cellStyle name="ItemTypeClass 2 33" xfId="10368"/>
    <cellStyle name="ItemTypeClass 2 34" xfId="11033"/>
    <cellStyle name="ItemTypeClass 2 35" xfId="10371"/>
    <cellStyle name="ItemTypeClass 2 36" xfId="11036"/>
    <cellStyle name="ItemTypeClass 2 37" xfId="10374"/>
    <cellStyle name="ItemTypeClass 2 4" xfId="11000"/>
    <cellStyle name="ItemTypeClass 2 5" xfId="10314"/>
    <cellStyle name="ItemTypeClass 2 6" xfId="10991"/>
    <cellStyle name="ItemTypeClass 2 7" xfId="10325"/>
    <cellStyle name="ItemTypeClass 2 8" xfId="10988"/>
    <cellStyle name="ItemTypeClass 2 9" xfId="10328"/>
    <cellStyle name="ItemTypeClass 20" xfId="11095"/>
    <cellStyle name="ItemTypeClass 21" xfId="10443"/>
    <cellStyle name="ItemTypeClass 22" xfId="11104"/>
    <cellStyle name="ItemTypeClass 23" xfId="10452"/>
    <cellStyle name="ItemTypeClass 24" xfId="11119"/>
    <cellStyle name="ItemTypeClass 25" xfId="10460"/>
    <cellStyle name="ItemTypeClass 26" xfId="11125"/>
    <cellStyle name="ItemTypeClass 27" xfId="10466"/>
    <cellStyle name="ItemTypeClass 28" xfId="11141"/>
    <cellStyle name="ItemTypeClass 29" xfId="10474"/>
    <cellStyle name="ItemTypeClass 3" xfId="10332"/>
    <cellStyle name="ItemTypeClass 30" xfId="11152"/>
    <cellStyle name="ItemTypeClass 31" xfId="10484"/>
    <cellStyle name="ItemTypeClass 32" xfId="11153"/>
    <cellStyle name="ItemTypeClass 33" xfId="10496"/>
    <cellStyle name="ItemTypeClass 34" xfId="11159"/>
    <cellStyle name="ItemTypeClass 35" xfId="10513"/>
    <cellStyle name="ItemTypeClass 36" xfId="11164"/>
    <cellStyle name="ItemTypeClass 37" xfId="10518"/>
    <cellStyle name="ItemTypeClass 38" xfId="11171"/>
    <cellStyle name="ItemTypeClass 39" xfId="10631"/>
    <cellStyle name="ItemTypeClass 4" xfId="11055"/>
    <cellStyle name="ItemTypeClass 5" xfId="10381"/>
    <cellStyle name="ItemTypeClass 6" xfId="11047"/>
    <cellStyle name="ItemTypeClass 7" xfId="10385"/>
    <cellStyle name="ItemTypeClass 8" xfId="11051"/>
    <cellStyle name="ItemTypeClass 9" xfId="10395"/>
    <cellStyle name="KP_Normal" xfId="2328"/>
    <cellStyle name="Lien hypertexte visité_index" xfId="2329"/>
    <cellStyle name="Lien hypertexte_index" xfId="2330"/>
    <cellStyle name="ligne_detail" xfId="2331"/>
    <cellStyle name="Line" xfId="2332"/>
    <cellStyle name="Line 2" xfId="5699"/>
    <cellStyle name="Line 2 2" xfId="10820"/>
    <cellStyle name="Line 3" xfId="11052"/>
    <cellStyle name="Line 4" xfId="11069"/>
    <cellStyle name="Line 5" xfId="10435"/>
    <cellStyle name="Line 6" xfId="11117"/>
    <cellStyle name="Line 7" xfId="11122"/>
    <cellStyle name="Line 8" xfId="10481"/>
    <cellStyle name="Line 9" xfId="10494"/>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10822"/>
    <cellStyle name="m/d/yy 3" xfId="11049"/>
    <cellStyle name="m/d/yy 4" xfId="11065"/>
    <cellStyle name="m/d/yy 5" xfId="10430"/>
    <cellStyle name="m/d/yy 6" xfId="11106"/>
    <cellStyle name="m/d/yy 7" xfId="11112"/>
    <cellStyle name="m/d/yy 8" xfId="10478"/>
    <cellStyle name="m/d/yy 9" xfId="10493"/>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10" xfId="10383"/>
    <cellStyle name="Normal 13 11" xfId="11045"/>
    <cellStyle name="Normal 13 12" xfId="10388"/>
    <cellStyle name="Normal 13 13" xfId="11046"/>
    <cellStyle name="Normal 13 14" xfId="10396"/>
    <cellStyle name="Normal 13 15" xfId="11048"/>
    <cellStyle name="Normal 13 16" xfId="10403"/>
    <cellStyle name="Normal 13 17" xfId="11054"/>
    <cellStyle name="Normal 13 18" xfId="10411"/>
    <cellStyle name="Normal 13 19" xfId="11059"/>
    <cellStyle name="Normal 13 2" xfId="2419"/>
    <cellStyle name="Normal 13 20" xfId="10422"/>
    <cellStyle name="Normal 13 21" xfId="11060"/>
    <cellStyle name="Normal 13 22" xfId="10431"/>
    <cellStyle name="Normal 13 23" xfId="11076"/>
    <cellStyle name="Normal 13 24" xfId="10446"/>
    <cellStyle name="Normal 13 25" xfId="11091"/>
    <cellStyle name="Normal 13 26" xfId="10454"/>
    <cellStyle name="Normal 13 27" xfId="10459"/>
    <cellStyle name="Normal 13 28" xfId="11108"/>
    <cellStyle name="Normal 13 29" xfId="10468"/>
    <cellStyle name="Normal 13 3" xfId="2420"/>
    <cellStyle name="Normal 13 30" xfId="11120"/>
    <cellStyle name="Normal 13 31" xfId="11131"/>
    <cellStyle name="Normal 13 32" xfId="10492"/>
    <cellStyle name="Normal 13 33" xfId="11137"/>
    <cellStyle name="Normal 13 34" xfId="10617"/>
    <cellStyle name="Normal 13 4" xfId="10339"/>
    <cellStyle name="Normal 13 5" xfId="11044"/>
    <cellStyle name="Normal 13 6" xfId="10378"/>
    <cellStyle name="Normal 13 7" xfId="11042"/>
    <cellStyle name="Normal 13 8" xfId="10380"/>
    <cellStyle name="Normal 13 9" xfId="11043"/>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 7" xfId="10608"/>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 4" xfId="10601"/>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10615"/>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 5" xfId="10476"/>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54" xfId="10480"/>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21" xfId="1037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14" xfId="10377"/>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18" xfId="10364"/>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10" xfId="12399"/>
    <cellStyle name="Note 2 12 11" xfId="12449"/>
    <cellStyle name="Note 2 12 12" xfId="12474"/>
    <cellStyle name="Note 2 12 13" xfId="12563"/>
    <cellStyle name="Note 2 12 14" xfId="12608"/>
    <cellStyle name="Note 2 12 15" xfId="12649"/>
    <cellStyle name="Note 2 12 16" xfId="12675"/>
    <cellStyle name="Note 2 12 17" xfId="12699"/>
    <cellStyle name="Note 2 12 18" xfId="12746"/>
    <cellStyle name="Note 2 12 19" xfId="12778"/>
    <cellStyle name="Note 2 12 2" xfId="11767"/>
    <cellStyle name="Note 2 12 3" xfId="11848"/>
    <cellStyle name="Note 2 12 4" xfId="11945"/>
    <cellStyle name="Note 2 12 5" xfId="12047"/>
    <cellStyle name="Note 2 12 6" xfId="12210"/>
    <cellStyle name="Note 2 12 7" xfId="12252"/>
    <cellStyle name="Note 2 12 8" xfId="12295"/>
    <cellStyle name="Note 2 12 9" xfId="12367"/>
    <cellStyle name="Note 2 13" xfId="11753"/>
    <cellStyle name="Note 2 14" xfId="11741"/>
    <cellStyle name="Note 2 15" xfId="12098"/>
    <cellStyle name="Note 2 16" xfId="12360"/>
    <cellStyle name="Note 2 2" xfId="67"/>
    <cellStyle name="Note 2 2 10" xfId="10324"/>
    <cellStyle name="Note 2 2 2" xfId="87"/>
    <cellStyle name="Note 2 2 2 2" xfId="4555"/>
    <cellStyle name="Note 2 2 2 3" xfId="4556"/>
    <cellStyle name="Note 2 2 2 4" xfId="9769"/>
    <cellStyle name="Note 2 2 2 4 10" xfId="12419"/>
    <cellStyle name="Note 2 2 2 4 11" xfId="12469"/>
    <cellStyle name="Note 2 2 2 4 12" xfId="12492"/>
    <cellStyle name="Note 2 2 2 4 13" xfId="12583"/>
    <cellStyle name="Note 2 2 2 4 14" xfId="12628"/>
    <cellStyle name="Note 2 2 2 4 15" xfId="12669"/>
    <cellStyle name="Note 2 2 2 4 16" xfId="12693"/>
    <cellStyle name="Note 2 2 2 4 17" xfId="12719"/>
    <cellStyle name="Note 2 2 2 4 18" xfId="12766"/>
    <cellStyle name="Note 2 2 2 4 19" xfId="12798"/>
    <cellStyle name="Note 2 2 2 4 2" xfId="11787"/>
    <cellStyle name="Note 2 2 2 4 3" xfId="11868"/>
    <cellStyle name="Note 2 2 2 4 4" xfId="11963"/>
    <cellStyle name="Note 2 2 2 4 5" xfId="12067"/>
    <cellStyle name="Note 2 2 2 4 6" xfId="12230"/>
    <cellStyle name="Note 2 2 2 4 7" xfId="12272"/>
    <cellStyle name="Note 2 2 2 4 8" xfId="12313"/>
    <cellStyle name="Note 2 2 2 4 9" xfId="12387"/>
    <cellStyle name="Note 2 2 2 5" xfId="11704"/>
    <cellStyle name="Note 2 2 2 6" xfId="11688"/>
    <cellStyle name="Note 2 2 2 7" xfId="12076"/>
    <cellStyle name="Note 2 2 2 8" xfId="12332"/>
    <cellStyle name="Note 2 2 2 9" xfId="10323"/>
    <cellStyle name="Note 2 2 3" xfId="4557"/>
    <cellStyle name="Note 2 2 4" xfId="4558"/>
    <cellStyle name="Note 2 2 5" xfId="9755"/>
    <cellStyle name="Note 2 2 5 10" xfId="12405"/>
    <cellStyle name="Note 2 2 5 11" xfId="12455"/>
    <cellStyle name="Note 2 2 5 12" xfId="12480"/>
    <cellStyle name="Note 2 2 5 13" xfId="12569"/>
    <cellStyle name="Note 2 2 5 14" xfId="12614"/>
    <cellStyle name="Note 2 2 5 15" xfId="12655"/>
    <cellStyle name="Note 2 2 5 16" xfId="12681"/>
    <cellStyle name="Note 2 2 5 17" xfId="12705"/>
    <cellStyle name="Note 2 2 5 18" xfId="12752"/>
    <cellStyle name="Note 2 2 5 19" xfId="12784"/>
    <cellStyle name="Note 2 2 5 2" xfId="11773"/>
    <cellStyle name="Note 2 2 5 3" xfId="11854"/>
    <cellStyle name="Note 2 2 5 4" xfId="11951"/>
    <cellStyle name="Note 2 2 5 5" xfId="12053"/>
    <cellStyle name="Note 2 2 5 6" xfId="12216"/>
    <cellStyle name="Note 2 2 5 7" xfId="12258"/>
    <cellStyle name="Note 2 2 5 8" xfId="12301"/>
    <cellStyle name="Note 2 2 5 9" xfId="12373"/>
    <cellStyle name="Note 2 2 6" xfId="11720"/>
    <cellStyle name="Note 2 2 7" xfId="11728"/>
    <cellStyle name="Note 2 2 8" xfId="12090"/>
    <cellStyle name="Note 2 2 9" xfId="12352"/>
    <cellStyle name="Note 2 3" xfId="81"/>
    <cellStyle name="Note 2 3 2" xfId="4559"/>
    <cellStyle name="Note 2 3 3" xfId="9763"/>
    <cellStyle name="Note 2 3 3 10" xfId="12413"/>
    <cellStyle name="Note 2 3 3 11" xfId="12463"/>
    <cellStyle name="Note 2 3 3 12" xfId="12486"/>
    <cellStyle name="Note 2 3 3 13" xfId="12577"/>
    <cellStyle name="Note 2 3 3 14" xfId="12622"/>
    <cellStyle name="Note 2 3 3 15" xfId="12663"/>
    <cellStyle name="Note 2 3 3 16" xfId="12687"/>
    <cellStyle name="Note 2 3 3 17" xfId="12713"/>
    <cellStyle name="Note 2 3 3 18" xfId="12760"/>
    <cellStyle name="Note 2 3 3 19" xfId="12792"/>
    <cellStyle name="Note 2 3 3 2" xfId="11781"/>
    <cellStyle name="Note 2 3 3 3" xfId="11862"/>
    <cellStyle name="Note 2 3 3 4" xfId="11957"/>
    <cellStyle name="Note 2 3 3 5" xfId="12061"/>
    <cellStyle name="Note 2 3 3 6" xfId="12224"/>
    <cellStyle name="Note 2 3 3 7" xfId="12266"/>
    <cellStyle name="Note 2 3 3 8" xfId="12307"/>
    <cellStyle name="Note 2 3 3 9" xfId="12381"/>
    <cellStyle name="Note 2 3 4" xfId="11710"/>
    <cellStyle name="Note 2 3 5" xfId="11695"/>
    <cellStyle name="Note 2 3 6" xfId="12082"/>
    <cellStyle name="Note 2 3 7" xfId="12344"/>
    <cellStyle name="Note 2 3 8" xfId="10322"/>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10" xfId="12418"/>
    <cellStyle name="Note 3 2 2 2 11" xfId="12468"/>
    <cellStyle name="Note 3 2 2 2 12" xfId="12491"/>
    <cellStyle name="Note 3 2 2 2 13" xfId="12582"/>
    <cellStyle name="Note 3 2 2 2 14" xfId="12627"/>
    <cellStyle name="Note 3 2 2 2 15" xfId="12668"/>
    <cellStyle name="Note 3 2 2 2 16" xfId="12692"/>
    <cellStyle name="Note 3 2 2 2 17" xfId="12718"/>
    <cellStyle name="Note 3 2 2 2 18" xfId="12765"/>
    <cellStyle name="Note 3 2 2 2 19" xfId="12797"/>
    <cellStyle name="Note 3 2 2 2 2" xfId="11786"/>
    <cellStyle name="Note 3 2 2 2 3" xfId="11867"/>
    <cellStyle name="Note 3 2 2 2 4" xfId="11962"/>
    <cellStyle name="Note 3 2 2 2 5" xfId="12066"/>
    <cellStyle name="Note 3 2 2 2 6" xfId="12229"/>
    <cellStyle name="Note 3 2 2 2 7" xfId="12271"/>
    <cellStyle name="Note 3 2 2 2 8" xfId="12312"/>
    <cellStyle name="Note 3 2 2 2 9" xfId="12386"/>
    <cellStyle name="Note 3 2 2 3" xfId="11705"/>
    <cellStyle name="Note 3 2 2 4" xfId="11689"/>
    <cellStyle name="Note 3 2 2 5" xfId="12077"/>
    <cellStyle name="Note 3 2 2 6" xfId="12337"/>
    <cellStyle name="Note 3 2 3" xfId="9754"/>
    <cellStyle name="Note 3 2 3 10" xfId="12404"/>
    <cellStyle name="Note 3 2 3 11" xfId="12454"/>
    <cellStyle name="Note 3 2 3 12" xfId="12479"/>
    <cellStyle name="Note 3 2 3 13" xfId="12568"/>
    <cellStyle name="Note 3 2 3 14" xfId="12613"/>
    <cellStyle name="Note 3 2 3 15" xfId="12654"/>
    <cellStyle name="Note 3 2 3 16" xfId="12680"/>
    <cellStyle name="Note 3 2 3 17" xfId="12704"/>
    <cellStyle name="Note 3 2 3 18" xfId="12751"/>
    <cellStyle name="Note 3 2 3 19" xfId="12783"/>
    <cellStyle name="Note 3 2 3 2" xfId="11772"/>
    <cellStyle name="Note 3 2 3 3" xfId="11853"/>
    <cellStyle name="Note 3 2 3 4" xfId="11950"/>
    <cellStyle name="Note 3 2 3 5" xfId="12052"/>
    <cellStyle name="Note 3 2 3 6" xfId="12215"/>
    <cellStyle name="Note 3 2 3 7" xfId="12257"/>
    <cellStyle name="Note 3 2 3 8" xfId="12300"/>
    <cellStyle name="Note 3 2 3 9" xfId="12372"/>
    <cellStyle name="Note 3 2 4" xfId="11721"/>
    <cellStyle name="Note 3 2 5" xfId="11729"/>
    <cellStyle name="Note 3 2 6" xfId="12091"/>
    <cellStyle name="Note 3 2 7" xfId="12353"/>
    <cellStyle name="Note 3 2 8" xfId="10320"/>
    <cellStyle name="Note 3 3" xfId="80"/>
    <cellStyle name="Note 3 3 2" xfId="9762"/>
    <cellStyle name="Note 3 3 2 10" xfId="12412"/>
    <cellStyle name="Note 3 3 2 11" xfId="12462"/>
    <cellStyle name="Note 3 3 2 12" xfId="12485"/>
    <cellStyle name="Note 3 3 2 13" xfId="12576"/>
    <cellStyle name="Note 3 3 2 14" xfId="12621"/>
    <cellStyle name="Note 3 3 2 15" xfId="12662"/>
    <cellStyle name="Note 3 3 2 16" xfId="12686"/>
    <cellStyle name="Note 3 3 2 17" xfId="12712"/>
    <cellStyle name="Note 3 3 2 18" xfId="12759"/>
    <cellStyle name="Note 3 3 2 19" xfId="12791"/>
    <cellStyle name="Note 3 3 2 2" xfId="11780"/>
    <cellStyle name="Note 3 3 2 3" xfId="11861"/>
    <cellStyle name="Note 3 3 2 4" xfId="11956"/>
    <cellStyle name="Note 3 3 2 5" xfId="12060"/>
    <cellStyle name="Note 3 3 2 6" xfId="12223"/>
    <cellStyle name="Note 3 3 2 7" xfId="12265"/>
    <cellStyle name="Note 3 3 2 8" xfId="12306"/>
    <cellStyle name="Note 3 3 2 9" xfId="12380"/>
    <cellStyle name="Note 3 3 3" xfId="11711"/>
    <cellStyle name="Note 3 3 4" xfId="11696"/>
    <cellStyle name="Note 3 3 5" xfId="12083"/>
    <cellStyle name="Note 3 3 6" xfId="12345"/>
    <cellStyle name="Note 3 3 7" xfId="10319"/>
    <cellStyle name="Note 3 4" xfId="9748"/>
    <cellStyle name="Note 3 4 10" xfId="12398"/>
    <cellStyle name="Note 3 4 11" xfId="12448"/>
    <cellStyle name="Note 3 4 12" xfId="11799"/>
    <cellStyle name="Note 3 4 13" xfId="12562"/>
    <cellStyle name="Note 3 4 14" xfId="12607"/>
    <cellStyle name="Note 3 4 15" xfId="12648"/>
    <cellStyle name="Note 3 4 16" xfId="12674"/>
    <cellStyle name="Note 3 4 17" xfId="12698"/>
    <cellStyle name="Note 3 4 18" xfId="12745"/>
    <cellStyle name="Note 3 4 19" xfId="12777"/>
    <cellStyle name="Note 3 4 2" xfId="11766"/>
    <cellStyle name="Note 3 4 3" xfId="11847"/>
    <cellStyle name="Note 3 4 4" xfId="11944"/>
    <cellStyle name="Note 3 4 5" xfId="12046"/>
    <cellStyle name="Note 3 4 6" xfId="12209"/>
    <cellStyle name="Note 3 4 7" xfId="12251"/>
    <cellStyle name="Note 3 4 8" xfId="12294"/>
    <cellStyle name="Note 3 4 9" xfId="12366"/>
    <cellStyle name="Note 3 5" xfId="11764"/>
    <cellStyle name="Note 3 6" xfId="11742"/>
    <cellStyle name="Note 3 7" xfId="12099"/>
    <cellStyle name="Note 3 8" xfId="12361"/>
    <cellStyle name="Note 3 9" xfId="10321"/>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10" xfId="10226"/>
    <cellStyle name="Nr 0 dec - Subtotal 11" xfId="10276"/>
    <cellStyle name="Nr 0 dec - Subtotal 12" xfId="10230"/>
    <cellStyle name="Nr 0 dec - Subtotal 13" xfId="10747"/>
    <cellStyle name="Nr 0 dec - Subtotal 14" xfId="10232"/>
    <cellStyle name="Nr 0 dec - Subtotal 15" xfId="10286"/>
    <cellStyle name="Nr 0 dec - Subtotal 16" xfId="10235"/>
    <cellStyle name="Nr 0 dec - Subtotal 17" xfId="10292"/>
    <cellStyle name="Nr 0 dec - Subtotal 18" xfId="10237"/>
    <cellStyle name="Nr 0 dec - Subtotal 19" xfId="10290"/>
    <cellStyle name="Nr 0 dec - Subtotal 2" xfId="10595"/>
    <cellStyle name="Nr 0 dec - Subtotal 20" xfId="10238"/>
    <cellStyle name="Nr 0 dec - Subtotal 21" xfId="10295"/>
    <cellStyle name="Nr 0 dec - Subtotal 22" xfId="10244"/>
    <cellStyle name="Nr 0 dec - Subtotal 23" xfId="10296"/>
    <cellStyle name="Nr 0 dec - Subtotal 24" xfId="10247"/>
    <cellStyle name="Nr 0 dec - Subtotal 25" xfId="10825"/>
    <cellStyle name="Nr 0 dec - Subtotal 26" xfId="10250"/>
    <cellStyle name="Nr 0 dec - Subtotal 27" xfId="10821"/>
    <cellStyle name="Nr 0 dec - Subtotal 28" xfId="10252"/>
    <cellStyle name="Nr 0 dec - Subtotal 29" xfId="10826"/>
    <cellStyle name="Nr 0 dec - Subtotal 3" xfId="10762"/>
    <cellStyle name="Nr 0 dec - Subtotal 30" xfId="10304"/>
    <cellStyle name="Nr 0 dec - Subtotal 31" xfId="10254"/>
    <cellStyle name="Nr 0 dec - Subtotal 32" xfId="10305"/>
    <cellStyle name="Nr 0 dec - Subtotal 33" xfId="10313"/>
    <cellStyle name="Nr 0 dec - Subtotal 4" xfId="10211"/>
    <cellStyle name="Nr 0 dec - Subtotal 5" xfId="10598"/>
    <cellStyle name="Nr 0 dec - Subtotal 6" xfId="10214"/>
    <cellStyle name="Nr 0 dec - Subtotal 7" xfId="10526"/>
    <cellStyle name="Nr 0 dec - Subtotal 8" xfId="10221"/>
    <cellStyle name="Nr 0 dec - Subtotal 9" xfId="10269"/>
    <cellStyle name="Nr 0 dec_Data" xfId="4601"/>
    <cellStyle name="Nr 1 dec" xfId="4602"/>
    <cellStyle name="Nr 1 dec - Input" xfId="4603"/>
    <cellStyle name="Nr 1 dec 2" xfId="10312"/>
    <cellStyle name="Nr, 0 dec" xfId="4604"/>
    <cellStyle name="Nr, 0 dec 2" xfId="10311"/>
    <cellStyle name="number" xfId="4605"/>
    <cellStyle name="Number, 1 dec" xfId="4606"/>
    <cellStyle name="Output (1dp#)" xfId="4607"/>
    <cellStyle name="Output (1dpx)_ Pies " xfId="4608"/>
    <cellStyle name="Output 2" xfId="57"/>
    <cellStyle name="Output 2 10" xfId="9750"/>
    <cellStyle name="Output 2 10 10" xfId="12253"/>
    <cellStyle name="Output 2 10 11" xfId="12296"/>
    <cellStyle name="Output 2 10 12" xfId="12320"/>
    <cellStyle name="Output 2 10 13" xfId="12368"/>
    <cellStyle name="Output 2 10 14" xfId="12400"/>
    <cellStyle name="Output 2 10 15" xfId="12450"/>
    <cellStyle name="Output 2 10 16" xfId="12475"/>
    <cellStyle name="Output 2 10 17" xfId="12501"/>
    <cellStyle name="Output 2 10 18" xfId="12542"/>
    <cellStyle name="Output 2 10 19" xfId="12564"/>
    <cellStyle name="Output 2 10 2" xfId="11768"/>
    <cellStyle name="Output 2 10 20" xfId="12609"/>
    <cellStyle name="Output 2 10 21" xfId="12650"/>
    <cellStyle name="Output 2 10 22" xfId="12676"/>
    <cellStyle name="Output 2 10 23" xfId="12700"/>
    <cellStyle name="Output 2 10 24" xfId="12726"/>
    <cellStyle name="Output 2 10 25" xfId="12747"/>
    <cellStyle name="Output 2 10 26" xfId="12779"/>
    <cellStyle name="Output 2 10 3" xfId="11849"/>
    <cellStyle name="Output 2 10 4" xfId="11946"/>
    <cellStyle name="Output 2 10 5" xfId="11393"/>
    <cellStyle name="Output 2 10 6" xfId="12048"/>
    <cellStyle name="Output 2 10 7" xfId="12108"/>
    <cellStyle name="Output 2 10 8" xfId="12158"/>
    <cellStyle name="Output 2 10 9" xfId="12211"/>
    <cellStyle name="Output 2 11" xfId="11685"/>
    <cellStyle name="Output 2 12" xfId="11747"/>
    <cellStyle name="Output 2 13" xfId="11740"/>
    <cellStyle name="Output 2 14" xfId="11894"/>
    <cellStyle name="Output 2 15" xfId="11939"/>
    <cellStyle name="Output 2 16" xfId="12097"/>
    <cellStyle name="Output 2 17" xfId="12138"/>
    <cellStyle name="Output 2 18" xfId="12359"/>
    <cellStyle name="Output 2 19" xfId="12439"/>
    <cellStyle name="Output 2 2" xfId="68"/>
    <cellStyle name="Output 2 2 10" xfId="12131"/>
    <cellStyle name="Output 2 2 11" xfId="12351"/>
    <cellStyle name="Output 2 2 12" xfId="12433"/>
    <cellStyle name="Output 2 2 13" xfId="12526"/>
    <cellStyle name="Output 2 2 14" xfId="12602"/>
    <cellStyle name="Output 2 2 2" xfId="88"/>
    <cellStyle name="Output 2 2 2 10" xfId="12331"/>
    <cellStyle name="Output 2 2 2 11" xfId="12423"/>
    <cellStyle name="Output 2 2 2 12" xfId="12499"/>
    <cellStyle name="Output 2 2 2 13" xfId="12590"/>
    <cellStyle name="Output 2 2 2 14" xfId="10309"/>
    <cellStyle name="Output 2 2 2 2" xfId="9770"/>
    <cellStyle name="Output 2 2 2 2 10" xfId="12273"/>
    <cellStyle name="Output 2 2 2 2 11" xfId="12314"/>
    <cellStyle name="Output 2 2 2 2 12" xfId="12339"/>
    <cellStyle name="Output 2 2 2 2 13" xfId="12388"/>
    <cellStyle name="Output 2 2 2 2 14" xfId="12420"/>
    <cellStyle name="Output 2 2 2 2 15" xfId="12470"/>
    <cellStyle name="Output 2 2 2 2 16" xfId="12493"/>
    <cellStyle name="Output 2 2 2 2 17" xfId="12519"/>
    <cellStyle name="Output 2 2 2 2 18" xfId="12556"/>
    <cellStyle name="Output 2 2 2 2 19" xfId="12584"/>
    <cellStyle name="Output 2 2 2 2 2" xfId="11788"/>
    <cellStyle name="Output 2 2 2 2 20" xfId="12629"/>
    <cellStyle name="Output 2 2 2 2 21" xfId="12670"/>
    <cellStyle name="Output 2 2 2 2 22" xfId="12694"/>
    <cellStyle name="Output 2 2 2 2 23" xfId="12720"/>
    <cellStyle name="Output 2 2 2 2 24" xfId="12740"/>
    <cellStyle name="Output 2 2 2 2 25" xfId="12767"/>
    <cellStyle name="Output 2 2 2 2 26" xfId="12799"/>
    <cellStyle name="Output 2 2 2 2 3" xfId="11869"/>
    <cellStyle name="Output 2 2 2 2 4" xfId="11964"/>
    <cellStyle name="Output 2 2 2 2 5" xfId="12009"/>
    <cellStyle name="Output 2 2 2 2 6" xfId="12068"/>
    <cellStyle name="Output 2 2 2 2 7" xfId="12126"/>
    <cellStyle name="Output 2 2 2 2 8" xfId="12178"/>
    <cellStyle name="Output 2 2 2 2 9" xfId="12231"/>
    <cellStyle name="Output 2 2 2 3" xfId="11664"/>
    <cellStyle name="Output 2 2 2 4" xfId="11703"/>
    <cellStyle name="Output 2 2 2 5" xfId="11687"/>
    <cellStyle name="Output 2 2 2 6" xfId="11876"/>
    <cellStyle name="Output 2 2 2 7" xfId="11874"/>
    <cellStyle name="Output 2 2 2 8" xfId="12075"/>
    <cellStyle name="Output 2 2 2 9" xfId="12071"/>
    <cellStyle name="Output 2 2 3" xfId="9756"/>
    <cellStyle name="Output 2 2 3 10" xfId="12259"/>
    <cellStyle name="Output 2 2 3 11" xfId="12302"/>
    <cellStyle name="Output 2 2 3 12" xfId="12325"/>
    <cellStyle name="Output 2 2 3 13" xfId="12374"/>
    <cellStyle name="Output 2 2 3 14" xfId="12406"/>
    <cellStyle name="Output 2 2 3 15" xfId="12456"/>
    <cellStyle name="Output 2 2 3 16" xfId="12481"/>
    <cellStyle name="Output 2 2 3 17" xfId="12507"/>
    <cellStyle name="Output 2 2 3 18" xfId="12546"/>
    <cellStyle name="Output 2 2 3 19" xfId="12570"/>
    <cellStyle name="Output 2 2 3 2" xfId="11774"/>
    <cellStyle name="Output 2 2 3 20" xfId="12615"/>
    <cellStyle name="Output 2 2 3 21" xfId="12656"/>
    <cellStyle name="Output 2 2 3 22" xfId="12682"/>
    <cellStyle name="Output 2 2 3 23" xfId="12706"/>
    <cellStyle name="Output 2 2 3 24" xfId="12730"/>
    <cellStyle name="Output 2 2 3 25" xfId="12753"/>
    <cellStyle name="Output 2 2 3 26" xfId="12785"/>
    <cellStyle name="Output 2 2 3 3" xfId="11855"/>
    <cellStyle name="Output 2 2 3 4" xfId="11952"/>
    <cellStyle name="Output 2 2 3 5" xfId="11999"/>
    <cellStyle name="Output 2 2 3 6" xfId="12054"/>
    <cellStyle name="Output 2 2 3 7" xfId="12112"/>
    <cellStyle name="Output 2 2 3 8" xfId="12164"/>
    <cellStyle name="Output 2 2 3 9" xfId="12217"/>
    <cellStyle name="Output 2 2 4" xfId="11679"/>
    <cellStyle name="Output 2 2 5" xfId="11719"/>
    <cellStyle name="Output 2 2 6" xfId="11701"/>
    <cellStyle name="Output 2 2 7" xfId="11886"/>
    <cellStyle name="Output 2 2 8" xfId="11933"/>
    <cellStyle name="Output 2 2 9" xfId="12089"/>
    <cellStyle name="Output 2 20" xfId="12534"/>
    <cellStyle name="Output 2 21" xfId="12636"/>
    <cellStyle name="Output 2 3" xfId="82"/>
    <cellStyle name="Output 2 3 10" xfId="12343"/>
    <cellStyle name="Output 2 3 11" xfId="12427"/>
    <cellStyle name="Output 2 3 12" xfId="12514"/>
    <cellStyle name="Output 2 3 13" xfId="12594"/>
    <cellStyle name="Output 2 3 2" xfId="9764"/>
    <cellStyle name="Output 2 3 2 10" xfId="12267"/>
    <cellStyle name="Output 2 3 2 11" xfId="12308"/>
    <cellStyle name="Output 2 3 2 12" xfId="12333"/>
    <cellStyle name="Output 2 3 2 13" xfId="12382"/>
    <cellStyle name="Output 2 3 2 14" xfId="12414"/>
    <cellStyle name="Output 2 3 2 15" xfId="12464"/>
    <cellStyle name="Output 2 3 2 16" xfId="12487"/>
    <cellStyle name="Output 2 3 2 17" xfId="12515"/>
    <cellStyle name="Output 2 3 2 18" xfId="12552"/>
    <cellStyle name="Output 2 3 2 19" xfId="12578"/>
    <cellStyle name="Output 2 3 2 2" xfId="11782"/>
    <cellStyle name="Output 2 3 2 20" xfId="12623"/>
    <cellStyle name="Output 2 3 2 21" xfId="12664"/>
    <cellStyle name="Output 2 3 2 22" xfId="12688"/>
    <cellStyle name="Output 2 3 2 23" xfId="12714"/>
    <cellStyle name="Output 2 3 2 24" xfId="12736"/>
    <cellStyle name="Output 2 3 2 25" xfId="12761"/>
    <cellStyle name="Output 2 3 2 26" xfId="12793"/>
    <cellStyle name="Output 2 3 2 3" xfId="11863"/>
    <cellStyle name="Output 2 3 2 4" xfId="11958"/>
    <cellStyle name="Output 2 3 2 5" xfId="12005"/>
    <cellStyle name="Output 2 3 2 6" xfId="12062"/>
    <cellStyle name="Output 2 3 2 7" xfId="12120"/>
    <cellStyle name="Output 2 3 2 8" xfId="12172"/>
    <cellStyle name="Output 2 3 2 9" xfId="12225"/>
    <cellStyle name="Output 2 3 3" xfId="11670"/>
    <cellStyle name="Output 2 3 4" xfId="11709"/>
    <cellStyle name="Output 2 3 5" xfId="11694"/>
    <cellStyle name="Output 2 3 6" xfId="11880"/>
    <cellStyle name="Output 2 3 7" xfId="11922"/>
    <cellStyle name="Output 2 3 8" xfId="12081"/>
    <cellStyle name="Output 2 3 9" xfId="12107"/>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10" xfId="10220"/>
    <cellStyle name="Percent [1] 11" xfId="10223"/>
    <cellStyle name="Percent [1] 12" xfId="10225"/>
    <cellStyle name="Percent [1] 13" xfId="10228"/>
    <cellStyle name="Percent [1] 14" xfId="10229"/>
    <cellStyle name="Percent [1] 15" xfId="10256"/>
    <cellStyle name="Percent [1] 16" xfId="10231"/>
    <cellStyle name="Percent [1] 17" xfId="10259"/>
    <cellStyle name="Percent [1] 18" xfId="10234"/>
    <cellStyle name="Percent [1] 19" xfId="10257"/>
    <cellStyle name="Percent [1] 2" xfId="10600"/>
    <cellStyle name="Percent [1] 20" xfId="10236"/>
    <cellStyle name="Percent [1] 21" xfId="10239"/>
    <cellStyle name="Percent [1] 22" xfId="10240"/>
    <cellStyle name="Percent [1] 23" xfId="10262"/>
    <cellStyle name="Percent [1] 24" xfId="10243"/>
    <cellStyle name="Percent [1] 25" xfId="10246"/>
    <cellStyle name="Percent [1] 26" xfId="10260"/>
    <cellStyle name="Percent [1] 27" xfId="10249"/>
    <cellStyle name="Percent [1] 28" xfId="10273"/>
    <cellStyle name="Percent [1] 29" xfId="10261"/>
    <cellStyle name="Percent [1] 3" xfId="10056"/>
    <cellStyle name="Percent [1] 30" xfId="10253"/>
    <cellStyle name="Percent [1] 31" xfId="10258"/>
    <cellStyle name="Percent [1] 32" xfId="10307"/>
    <cellStyle name="Percent [1] 4" xfId="10208"/>
    <cellStyle name="Percent [1] 5" xfId="10058"/>
    <cellStyle name="Percent [1] 6" xfId="10210"/>
    <cellStyle name="Percent [1] 7" xfId="10213"/>
    <cellStyle name="Percent [1] 8" xfId="10218"/>
    <cellStyle name="Percent [1] 9" xfId="10216"/>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3 2" xfId="10306"/>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Heading 2" xfId="10300"/>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10" xfId="10188"/>
    <cellStyle name="SectionHeading 11" xfId="10031"/>
    <cellStyle name="SectionHeading 12" xfId="10193"/>
    <cellStyle name="SectionHeading 13" xfId="10042"/>
    <cellStyle name="SectionHeading 14" xfId="10199"/>
    <cellStyle name="SectionHeading 15" xfId="10048"/>
    <cellStyle name="SectionHeading 16" xfId="10200"/>
    <cellStyle name="SectionHeading 17" xfId="10049"/>
    <cellStyle name="SectionHeading 18" xfId="10201"/>
    <cellStyle name="SectionHeading 19" xfId="10050"/>
    <cellStyle name="SectionHeading 2" xfId="10625"/>
    <cellStyle name="SectionHeading 20" xfId="10203"/>
    <cellStyle name="SectionHeading 21" xfId="10052"/>
    <cellStyle name="SectionHeading 22" xfId="10205"/>
    <cellStyle name="SectionHeading 23" xfId="10054"/>
    <cellStyle name="SectionHeading 24" xfId="10206"/>
    <cellStyle name="SectionHeading 25" xfId="10207"/>
    <cellStyle name="SectionHeading 26" xfId="10059"/>
    <cellStyle name="SectionHeading 27" xfId="10209"/>
    <cellStyle name="SectionHeading 28" xfId="10212"/>
    <cellStyle name="SectionHeading 29" xfId="10215"/>
    <cellStyle name="SectionHeading 3" xfId="9997"/>
    <cellStyle name="SectionHeading 30" xfId="10219"/>
    <cellStyle name="SectionHeading 31" xfId="10222"/>
    <cellStyle name="SectionHeading 32" xfId="10299"/>
    <cellStyle name="SectionHeading 4" xfId="10164"/>
    <cellStyle name="SectionHeading 5" xfId="10001"/>
    <cellStyle name="SectionHeading 6" xfId="10173"/>
    <cellStyle name="SectionHeading 7" xfId="10010"/>
    <cellStyle name="SectionHeading 8" xfId="10181"/>
    <cellStyle name="SectionHeading 9" xfId="10021"/>
    <cellStyle name="Shade" xfId="4799"/>
    <cellStyle name="Shaded" xfId="4800"/>
    <cellStyle name="Single Accounting" xfId="4801"/>
    <cellStyle name="Single Accounting 2" xfId="10298"/>
    <cellStyle name="SingleLineAcctgn" xfId="4802"/>
    <cellStyle name="SingleLineAcctgn 2" xfId="10297"/>
    <cellStyle name="SingleLinePercent" xfId="4803"/>
    <cellStyle name="Source Superscript" xfId="4804"/>
    <cellStyle name="Source Text" xfId="4805"/>
    <cellStyle name="ssp " xfId="4806"/>
    <cellStyle name="ssp  10" xfId="10055"/>
    <cellStyle name="ssp  11" xfId="10057"/>
    <cellStyle name="ssp  12" xfId="10217"/>
    <cellStyle name="ssp  2" xfId="10159"/>
    <cellStyle name="ssp  3" xfId="10004"/>
    <cellStyle name="ssp  4" xfId="10016"/>
    <cellStyle name="ssp  5" xfId="10024"/>
    <cellStyle name="ssp  6" xfId="10189"/>
    <cellStyle name="ssp  7" xfId="10047"/>
    <cellStyle name="ssp  8" xfId="10202"/>
    <cellStyle name="ssp  9" xfId="10204"/>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29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293"/>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10" xfId="9950"/>
    <cellStyle name="Style 21 11" xfId="10112"/>
    <cellStyle name="Style 21 12" xfId="9957"/>
    <cellStyle name="Style 21 13" xfId="10119"/>
    <cellStyle name="Style 21 14" xfId="9965"/>
    <cellStyle name="Style 21 15" xfId="10128"/>
    <cellStyle name="Style 21 16" xfId="9973"/>
    <cellStyle name="Style 21 17" xfId="10135"/>
    <cellStyle name="Style 21 18" xfId="9983"/>
    <cellStyle name="Style 21 19" xfId="10144"/>
    <cellStyle name="Style 21 2" xfId="4932"/>
    <cellStyle name="Style 21 20" xfId="9989"/>
    <cellStyle name="Style 21 21" xfId="10151"/>
    <cellStyle name="Style 21 22" xfId="9998"/>
    <cellStyle name="Style 21 23" xfId="10161"/>
    <cellStyle name="Style 21 24" xfId="10008"/>
    <cellStyle name="Style 21 25" xfId="10170"/>
    <cellStyle name="Style 21 26" xfId="10178"/>
    <cellStyle name="Style 21 27" xfId="10018"/>
    <cellStyle name="Style 21 28" xfId="10187"/>
    <cellStyle name="Style 21 29" xfId="10029"/>
    <cellStyle name="Style 21 3" xfId="10653"/>
    <cellStyle name="Style 21 30" xfId="10040"/>
    <cellStyle name="Style 21 31" xfId="10198"/>
    <cellStyle name="Style 21 32" xfId="10046"/>
    <cellStyle name="Style 21 33" xfId="10291"/>
    <cellStyle name="Style 21 4" xfId="9928"/>
    <cellStyle name="Style 21 5" xfId="10089"/>
    <cellStyle name="Style 21 6" xfId="9933"/>
    <cellStyle name="Style 21 7" xfId="10095"/>
    <cellStyle name="Style 21 8" xfId="9941"/>
    <cellStyle name="Style 21 9" xfId="10104"/>
    <cellStyle name="Style 22" xfId="4933"/>
    <cellStyle name="Style 22 10" xfId="9940"/>
    <cellStyle name="Style 22 11" xfId="10103"/>
    <cellStyle name="Style 22 12" xfId="9948"/>
    <cellStyle name="Style 22 13" xfId="10110"/>
    <cellStyle name="Style 22 14" xfId="9956"/>
    <cellStyle name="Style 22 15" xfId="10118"/>
    <cellStyle name="Style 22 16" xfId="9964"/>
    <cellStyle name="Style 22 17" xfId="10126"/>
    <cellStyle name="Style 22 18" xfId="9972"/>
    <cellStyle name="Style 22 19" xfId="10134"/>
    <cellStyle name="Style 22 2" xfId="4934"/>
    <cellStyle name="Style 22 2 10" xfId="10109"/>
    <cellStyle name="Style 22 2 11" xfId="9955"/>
    <cellStyle name="Style 22 2 12" xfId="10117"/>
    <cellStyle name="Style 22 2 13" xfId="9963"/>
    <cellStyle name="Style 22 2 14" xfId="10125"/>
    <cellStyle name="Style 22 2 15" xfId="9971"/>
    <cellStyle name="Style 22 2 16" xfId="10133"/>
    <cellStyle name="Style 22 2 17" xfId="9980"/>
    <cellStyle name="Style 22 2 18" xfId="10141"/>
    <cellStyle name="Style 22 2 19" xfId="9987"/>
    <cellStyle name="Style 22 2 2" xfId="10655"/>
    <cellStyle name="Style 22 2 20" xfId="10149"/>
    <cellStyle name="Style 22 2 21" xfId="9995"/>
    <cellStyle name="Style 22 2 22" xfId="10157"/>
    <cellStyle name="Style 22 2 23" xfId="10006"/>
    <cellStyle name="Style 22 2 24" xfId="10168"/>
    <cellStyle name="Style 22 2 25" xfId="10176"/>
    <cellStyle name="Style 22 2 26" xfId="10015"/>
    <cellStyle name="Style 22 2 27" xfId="10185"/>
    <cellStyle name="Style 22 2 28" xfId="10026"/>
    <cellStyle name="Style 22 2 29" xfId="10037"/>
    <cellStyle name="Style 22 2 3" xfId="9926"/>
    <cellStyle name="Style 22 2 30" xfId="10196"/>
    <cellStyle name="Style 22 2 31" xfId="10044"/>
    <cellStyle name="Style 22 2 32" xfId="10287"/>
    <cellStyle name="Style 22 2 4" xfId="10086"/>
    <cellStyle name="Style 22 2 5" xfId="9931"/>
    <cellStyle name="Style 22 2 6" xfId="10093"/>
    <cellStyle name="Style 22 2 7" xfId="9939"/>
    <cellStyle name="Style 22 2 8" xfId="10102"/>
    <cellStyle name="Style 22 2 9" xfId="9947"/>
    <cellStyle name="Style 22 20" xfId="9981"/>
    <cellStyle name="Style 22 21" xfId="10142"/>
    <cellStyle name="Style 22 22" xfId="9988"/>
    <cellStyle name="Style 22 23" xfId="10150"/>
    <cellStyle name="Style 22 24" xfId="9996"/>
    <cellStyle name="Style 22 25" xfId="10158"/>
    <cellStyle name="Style 22 26" xfId="10007"/>
    <cellStyle name="Style 22 27" xfId="10169"/>
    <cellStyle name="Style 22 28" xfId="10177"/>
    <cellStyle name="Style 22 29" xfId="10017"/>
    <cellStyle name="Style 22 3" xfId="4935"/>
    <cellStyle name="Style 22 3 10" xfId="10108"/>
    <cellStyle name="Style 22 3 11" xfId="9954"/>
    <cellStyle name="Style 22 3 12" xfId="10116"/>
    <cellStyle name="Style 22 3 13" xfId="9962"/>
    <cellStyle name="Style 22 3 14" xfId="10124"/>
    <cellStyle name="Style 22 3 15" xfId="9970"/>
    <cellStyle name="Style 22 3 16" xfId="10132"/>
    <cellStyle name="Style 22 3 17" xfId="9979"/>
    <cellStyle name="Style 22 3 18" xfId="10140"/>
    <cellStyle name="Style 22 3 19" xfId="9986"/>
    <cellStyle name="Style 22 3 2" xfId="10656"/>
    <cellStyle name="Style 22 3 20" xfId="10148"/>
    <cellStyle name="Style 22 3 21" xfId="9994"/>
    <cellStyle name="Style 22 3 22" xfId="10156"/>
    <cellStyle name="Style 22 3 23" xfId="10005"/>
    <cellStyle name="Style 22 3 24" xfId="10167"/>
    <cellStyle name="Style 22 3 25" xfId="10175"/>
    <cellStyle name="Style 22 3 26" xfId="10014"/>
    <cellStyle name="Style 22 3 27" xfId="10184"/>
    <cellStyle name="Style 22 3 28" xfId="10025"/>
    <cellStyle name="Style 22 3 29" xfId="10036"/>
    <cellStyle name="Style 22 3 3" xfId="9925"/>
    <cellStyle name="Style 22 3 30" xfId="10195"/>
    <cellStyle name="Style 22 3 31" xfId="10043"/>
    <cellStyle name="Style 22 3 32" xfId="10285"/>
    <cellStyle name="Style 22 3 4" xfId="10085"/>
    <cellStyle name="Style 22 3 5" xfId="9930"/>
    <cellStyle name="Style 22 3 6" xfId="10092"/>
    <cellStyle name="Style 22 3 7" xfId="9938"/>
    <cellStyle name="Style 22 3 8" xfId="10101"/>
    <cellStyle name="Style 22 3 9" xfId="9946"/>
    <cellStyle name="Style 22 30" xfId="10186"/>
    <cellStyle name="Style 22 31" xfId="10027"/>
    <cellStyle name="Style 22 32" xfId="10038"/>
    <cellStyle name="Style 22 33" xfId="10197"/>
    <cellStyle name="Style 22 34" xfId="10045"/>
    <cellStyle name="Style 22 35" xfId="10288"/>
    <cellStyle name="Style 22 4" xfId="4936"/>
    <cellStyle name="Style 22 5" xfId="10654"/>
    <cellStyle name="Style 22 6" xfId="9927"/>
    <cellStyle name="Style 22 7" xfId="10087"/>
    <cellStyle name="Style 22 8" xfId="9932"/>
    <cellStyle name="Style 22 9" xfId="10094"/>
    <cellStyle name="Style 23" xfId="59"/>
    <cellStyle name="Style 23 10" xfId="12277"/>
    <cellStyle name="Style 23 11" xfId="12358"/>
    <cellStyle name="Style 23 12" xfId="12438"/>
    <cellStyle name="Style 23 13" xfId="12533"/>
    <cellStyle name="Style 23 14" xfId="12635"/>
    <cellStyle name="Style 23 2" xfId="60"/>
    <cellStyle name="Style 23 2 10" xfId="12357"/>
    <cellStyle name="Style 23 2 11" xfId="12437"/>
    <cellStyle name="Style 23 2 12" xfId="12530"/>
    <cellStyle name="Style 23 2 13" xfId="12634"/>
    <cellStyle name="Style 23 2 2" xfId="76"/>
    <cellStyle name="Style 23 2 2 10" xfId="12205"/>
    <cellStyle name="Style 23 2 2 11" xfId="12349"/>
    <cellStyle name="Style 23 2 2 12" xfId="12431"/>
    <cellStyle name="Style 23 2 2 13" xfId="12524"/>
    <cellStyle name="Style 23 2 2 14" xfId="12598"/>
    <cellStyle name="Style 23 2 2 2" xfId="121"/>
    <cellStyle name="Style 23 2 2 2 10" xfId="11930"/>
    <cellStyle name="Style 23 2 2 2 11" xfId="11966"/>
    <cellStyle name="Style 23 2 2 2 12" xfId="11995"/>
    <cellStyle name="Style 23 2 2 2 13" xfId="12013"/>
    <cellStyle name="Style 23 2 2 2 14" xfId="12101"/>
    <cellStyle name="Style 23 2 2 2 15" xfId="12186"/>
    <cellStyle name="Style 23 2 2 2 16" xfId="12200"/>
    <cellStyle name="Style 23 2 2 2 17" xfId="12275"/>
    <cellStyle name="Style 23 2 2 2 18" xfId="12279"/>
    <cellStyle name="Style 23 2 2 2 19" xfId="12285"/>
    <cellStyle name="Style 23 2 2 2 2" xfId="9795"/>
    <cellStyle name="Style 23 2 2 2 20" xfId="12316"/>
    <cellStyle name="Style 23 2 2 2 21" xfId="12390"/>
    <cellStyle name="Style 23 2 2 2 22" xfId="12394"/>
    <cellStyle name="Style 23 2 2 2 23" xfId="12440"/>
    <cellStyle name="Style 23 2 2 2 24" xfId="12444"/>
    <cellStyle name="Style 23 2 2 2 25" xfId="12472"/>
    <cellStyle name="Style 23 2 2 2 26" xfId="12495"/>
    <cellStyle name="Style 23 2 2 2 27" xfId="12535"/>
    <cellStyle name="Style 23 2 2 2 28" xfId="12538"/>
    <cellStyle name="Style 23 2 2 2 29" xfId="12639"/>
    <cellStyle name="Style 23 2 2 2 3" xfId="11637"/>
    <cellStyle name="Style 23 2 2 2 30" xfId="12641"/>
    <cellStyle name="Style 23 2 2 2 31" xfId="12644"/>
    <cellStyle name="Style 23 2 2 2 4" xfId="11619"/>
    <cellStyle name="Style 23 2 2 2 5" xfId="11676"/>
    <cellStyle name="Style 23 2 2 2 6" xfId="11645"/>
    <cellStyle name="Style 23 2 2 2 7" xfId="11801"/>
    <cellStyle name="Style 23 2 2 2 8" xfId="11822"/>
    <cellStyle name="Style 23 2 2 2 9" xfId="11890"/>
    <cellStyle name="Style 23 2 2 3" xfId="9758"/>
    <cellStyle name="Style 23 2 2 3 10" xfId="12327"/>
    <cellStyle name="Style 23 2 2 3 11" xfId="12376"/>
    <cellStyle name="Style 23 2 2 3 12" xfId="12392"/>
    <cellStyle name="Style 23 2 2 3 13" xfId="12408"/>
    <cellStyle name="Style 23 2 2 3 14" xfId="12458"/>
    <cellStyle name="Style 23 2 2 3 15" xfId="12509"/>
    <cellStyle name="Style 23 2 2 3 16" xfId="12531"/>
    <cellStyle name="Style 23 2 2 3 17" xfId="12548"/>
    <cellStyle name="Style 23 2 2 3 18" xfId="12572"/>
    <cellStyle name="Style 23 2 2 3 19" xfId="12617"/>
    <cellStyle name="Style 23 2 2 3 2" xfId="11776"/>
    <cellStyle name="Style 23 2 2 3 20" xfId="12658"/>
    <cellStyle name="Style 23 2 2 3 21" xfId="12708"/>
    <cellStyle name="Style 23 2 2 3 22" xfId="12732"/>
    <cellStyle name="Style 23 2 2 3 23" xfId="12755"/>
    <cellStyle name="Style 23 2 2 3 24" xfId="12787"/>
    <cellStyle name="Style 23 2 2 3 3" xfId="11857"/>
    <cellStyle name="Style 23 2 2 3 4" xfId="12001"/>
    <cellStyle name="Style 23 2 2 3 5" xfId="12056"/>
    <cellStyle name="Style 23 2 2 3 6" xfId="12114"/>
    <cellStyle name="Style 23 2 2 3 7" xfId="12166"/>
    <cellStyle name="Style 23 2 2 3 8" xfId="12219"/>
    <cellStyle name="Style 23 2 2 3 9" xfId="12261"/>
    <cellStyle name="Style 23 2 2 4" xfId="11675"/>
    <cellStyle name="Style 23 2 2 5" xfId="11715"/>
    <cellStyle name="Style 23 2 2 6" xfId="11884"/>
    <cellStyle name="Style 23 2 2 7" xfId="11929"/>
    <cellStyle name="Style 23 2 2 8" xfId="12087"/>
    <cellStyle name="Style 23 2 2 9" xfId="12125"/>
    <cellStyle name="Style 23 2 3" xfId="11683"/>
    <cellStyle name="Style 23 2 4" xfId="11727"/>
    <cellStyle name="Style 23 2 5" xfId="11891"/>
    <cellStyle name="Style 23 2 6" xfId="11937"/>
    <cellStyle name="Style 23 2 7" xfId="12095"/>
    <cellStyle name="Style 23 2 8" xfId="12136"/>
    <cellStyle name="Style 23 2 9" xfId="12276"/>
    <cellStyle name="Style 23 3" xfId="77"/>
    <cellStyle name="Style 23 3 10" xfId="12204"/>
    <cellStyle name="Style 23 3 11" xfId="12348"/>
    <cellStyle name="Style 23 3 12" xfId="12430"/>
    <cellStyle name="Style 23 3 13" xfId="12523"/>
    <cellStyle name="Style 23 3 14" xfId="12597"/>
    <cellStyle name="Style 23 3 15" xfId="10284"/>
    <cellStyle name="Style 23 3 2" xfId="120"/>
    <cellStyle name="Style 23 3 2 10" xfId="11931"/>
    <cellStyle name="Style 23 3 2 11" xfId="11967"/>
    <cellStyle name="Style 23 3 2 12" xfId="11996"/>
    <cellStyle name="Style 23 3 2 13" xfId="12014"/>
    <cellStyle name="Style 23 3 2 14" xfId="12102"/>
    <cellStyle name="Style 23 3 2 15" xfId="12187"/>
    <cellStyle name="Style 23 3 2 16" xfId="12201"/>
    <cellStyle name="Style 23 3 2 17" xfId="12278"/>
    <cellStyle name="Style 23 3 2 18" xfId="12280"/>
    <cellStyle name="Style 23 3 2 19" xfId="12286"/>
    <cellStyle name="Style 23 3 2 2" xfId="9794"/>
    <cellStyle name="Style 23 3 2 20" xfId="12317"/>
    <cellStyle name="Style 23 3 2 21" xfId="12391"/>
    <cellStyle name="Style 23 3 2 22" xfId="12395"/>
    <cellStyle name="Style 23 3 2 23" xfId="12441"/>
    <cellStyle name="Style 23 3 2 24" xfId="12445"/>
    <cellStyle name="Style 23 3 2 25" xfId="12473"/>
    <cellStyle name="Style 23 3 2 26" xfId="12496"/>
    <cellStyle name="Style 23 3 2 27" xfId="12536"/>
    <cellStyle name="Style 23 3 2 28" xfId="12539"/>
    <cellStyle name="Style 23 3 2 29" xfId="12640"/>
    <cellStyle name="Style 23 3 2 3" xfId="11638"/>
    <cellStyle name="Style 23 3 2 30" xfId="12642"/>
    <cellStyle name="Style 23 3 2 31" xfId="12645"/>
    <cellStyle name="Style 23 3 2 4" xfId="11620"/>
    <cellStyle name="Style 23 3 2 5" xfId="11677"/>
    <cellStyle name="Style 23 3 2 6" xfId="11646"/>
    <cellStyle name="Style 23 3 2 7" xfId="11802"/>
    <cellStyle name="Style 23 3 2 8" xfId="11823"/>
    <cellStyle name="Style 23 3 2 9" xfId="11893"/>
    <cellStyle name="Style 23 3 3" xfId="9759"/>
    <cellStyle name="Style 23 3 3 10" xfId="12328"/>
    <cellStyle name="Style 23 3 3 11" xfId="12377"/>
    <cellStyle name="Style 23 3 3 12" xfId="12393"/>
    <cellStyle name="Style 23 3 3 13" xfId="12409"/>
    <cellStyle name="Style 23 3 3 14" xfId="12459"/>
    <cellStyle name="Style 23 3 3 15" xfId="12510"/>
    <cellStyle name="Style 23 3 3 16" xfId="12532"/>
    <cellStyle name="Style 23 3 3 17" xfId="12549"/>
    <cellStyle name="Style 23 3 3 18" xfId="12573"/>
    <cellStyle name="Style 23 3 3 19" xfId="12618"/>
    <cellStyle name="Style 23 3 3 2" xfId="11777"/>
    <cellStyle name="Style 23 3 3 20" xfId="12659"/>
    <cellStyle name="Style 23 3 3 21" xfId="12709"/>
    <cellStyle name="Style 23 3 3 22" xfId="12733"/>
    <cellStyle name="Style 23 3 3 23" xfId="12756"/>
    <cellStyle name="Style 23 3 3 24" xfId="12788"/>
    <cellStyle name="Style 23 3 3 3" xfId="11858"/>
    <cellStyle name="Style 23 3 3 4" xfId="12002"/>
    <cellStyle name="Style 23 3 3 5" xfId="12057"/>
    <cellStyle name="Style 23 3 3 6" xfId="12115"/>
    <cellStyle name="Style 23 3 3 7" xfId="12167"/>
    <cellStyle name="Style 23 3 3 8" xfId="12220"/>
    <cellStyle name="Style 23 3 3 9" xfId="12262"/>
    <cellStyle name="Style 23 3 4" xfId="11674"/>
    <cellStyle name="Style 23 3 5" xfId="11714"/>
    <cellStyle name="Style 23 3 6" xfId="11883"/>
    <cellStyle name="Style 23 3 7" xfId="11928"/>
    <cellStyle name="Style 23 3 8" xfId="12086"/>
    <cellStyle name="Style 23 3 9" xfId="12124"/>
    <cellStyle name="Style 23 4" xfId="11684"/>
    <cellStyle name="Style 23 5" xfId="11733"/>
    <cellStyle name="Style 23 6" xfId="11892"/>
    <cellStyle name="Style 23 7" xfId="11938"/>
    <cellStyle name="Style 23 8" xfId="12096"/>
    <cellStyle name="Style 23 9" xfId="12137"/>
    <cellStyle name="Style 24" xfId="4937"/>
    <cellStyle name="Style 24 10" xfId="9937"/>
    <cellStyle name="Style 24 11" xfId="10099"/>
    <cellStyle name="Style 24 12" xfId="9945"/>
    <cellStyle name="Style 24 13" xfId="10107"/>
    <cellStyle name="Style 24 14" xfId="9953"/>
    <cellStyle name="Style 24 15" xfId="10115"/>
    <cellStyle name="Style 24 16" xfId="9961"/>
    <cellStyle name="Style 24 17" xfId="10123"/>
    <cellStyle name="Style 24 18" xfId="9969"/>
    <cellStyle name="Style 24 19" xfId="10131"/>
    <cellStyle name="Style 24 2" xfId="4938"/>
    <cellStyle name="Style 24 20" xfId="9978"/>
    <cellStyle name="Style 24 21" xfId="10139"/>
    <cellStyle name="Style 24 22" xfId="9985"/>
    <cellStyle name="Style 24 23" xfId="10147"/>
    <cellStyle name="Style 24 24" xfId="9993"/>
    <cellStyle name="Style 24 25" xfId="10155"/>
    <cellStyle name="Style 24 26" xfId="10003"/>
    <cellStyle name="Style 24 27" xfId="10165"/>
    <cellStyle name="Style 24 28" xfId="10174"/>
    <cellStyle name="Style 24 29" xfId="10013"/>
    <cellStyle name="Style 24 3" xfId="4939"/>
    <cellStyle name="Style 24 30" xfId="10183"/>
    <cellStyle name="Style 24 31" xfId="10023"/>
    <cellStyle name="Style 24 32" xfId="10034"/>
    <cellStyle name="Style 24 33" xfId="10194"/>
    <cellStyle name="Style 24 34" xfId="10041"/>
    <cellStyle name="Style 24 35" xfId="10283"/>
    <cellStyle name="Style 24 4" xfId="4940"/>
    <cellStyle name="Style 24 5" xfId="10657"/>
    <cellStyle name="Style 24 6" xfId="9924"/>
    <cellStyle name="Style 24 7" xfId="10084"/>
    <cellStyle name="Style 24 8" xfId="9929"/>
    <cellStyle name="Style 24 9" xfId="10091"/>
    <cellStyle name="Style 25" xfId="4941"/>
    <cellStyle name="Style 25 10" xfId="10098"/>
    <cellStyle name="Style 25 11" xfId="9944"/>
    <cellStyle name="Style 25 12" xfId="10106"/>
    <cellStyle name="Style 25 13" xfId="9952"/>
    <cellStyle name="Style 25 14" xfId="10114"/>
    <cellStyle name="Style 25 15" xfId="9960"/>
    <cellStyle name="Style 25 16" xfId="10122"/>
    <cellStyle name="Style 25 17" xfId="9968"/>
    <cellStyle name="Style 25 18" xfId="10130"/>
    <cellStyle name="Style 25 19" xfId="9976"/>
    <cellStyle name="Style 25 2" xfId="4942"/>
    <cellStyle name="Style 25 2 10" xfId="10105"/>
    <cellStyle name="Style 25 2 11" xfId="9951"/>
    <cellStyle name="Style 25 2 12" xfId="10113"/>
    <cellStyle name="Style 25 2 13" xfId="9959"/>
    <cellStyle name="Style 25 2 14" xfId="10121"/>
    <cellStyle name="Style 25 2 15" xfId="9967"/>
    <cellStyle name="Style 25 2 16" xfId="10129"/>
    <cellStyle name="Style 25 2 17" xfId="9975"/>
    <cellStyle name="Style 25 2 18" xfId="10137"/>
    <cellStyle name="Style 25 2 19" xfId="9982"/>
    <cellStyle name="Style 25 2 2" xfId="10660"/>
    <cellStyle name="Style 25 2 20" xfId="10145"/>
    <cellStyle name="Style 25 2 21" xfId="9991"/>
    <cellStyle name="Style 25 2 22" xfId="10153"/>
    <cellStyle name="Style 25 2 23" xfId="10000"/>
    <cellStyle name="Style 25 2 24" xfId="10162"/>
    <cellStyle name="Style 25 2 25" xfId="10171"/>
    <cellStyle name="Style 25 2 26" xfId="10011"/>
    <cellStyle name="Style 25 2 27" xfId="10180"/>
    <cellStyle name="Style 25 2 28" xfId="10020"/>
    <cellStyle name="Style 25 2 29" xfId="10030"/>
    <cellStyle name="Style 25 2 3" xfId="9920"/>
    <cellStyle name="Style 25 2 30" xfId="10191"/>
    <cellStyle name="Style 25 2 31" xfId="10035"/>
    <cellStyle name="Style 25 2 32" xfId="10281"/>
    <cellStyle name="Style 25 2 4" xfId="10081"/>
    <cellStyle name="Style 25 2 5" xfId="9922"/>
    <cellStyle name="Style 25 2 6" xfId="10088"/>
    <cellStyle name="Style 25 2 7" xfId="9935"/>
    <cellStyle name="Style 25 2 8" xfId="10097"/>
    <cellStyle name="Style 25 2 9" xfId="9943"/>
    <cellStyle name="Style 25 20" xfId="10138"/>
    <cellStyle name="Style 25 21" xfId="9984"/>
    <cellStyle name="Style 25 22" xfId="10146"/>
    <cellStyle name="Style 25 23" xfId="9992"/>
    <cellStyle name="Style 25 24" xfId="10154"/>
    <cellStyle name="Style 25 25" xfId="10002"/>
    <cellStyle name="Style 25 26" xfId="10163"/>
    <cellStyle name="Style 25 27" xfId="10172"/>
    <cellStyle name="Style 25 28" xfId="10012"/>
    <cellStyle name="Style 25 29" xfId="10182"/>
    <cellStyle name="Style 25 3" xfId="4943"/>
    <cellStyle name="Style 25 30" xfId="10022"/>
    <cellStyle name="Style 25 31" xfId="10032"/>
    <cellStyle name="Style 25 32" xfId="10192"/>
    <cellStyle name="Style 25 33" xfId="10039"/>
    <cellStyle name="Style 25 34" xfId="10282"/>
    <cellStyle name="Style 25 4" xfId="10659"/>
    <cellStyle name="Style 25 5" xfId="9921"/>
    <cellStyle name="Style 25 6" xfId="10082"/>
    <cellStyle name="Style 25 7" xfId="9923"/>
    <cellStyle name="Style 25 8" xfId="10090"/>
    <cellStyle name="Style 25 9" xfId="9936"/>
    <cellStyle name="Style 26" xfId="4944"/>
    <cellStyle name="Style 26 10" xfId="9934"/>
    <cellStyle name="Style 26 11" xfId="10096"/>
    <cellStyle name="Style 26 12" xfId="9942"/>
    <cellStyle name="Style 26 13" xfId="10100"/>
    <cellStyle name="Style 26 14" xfId="9949"/>
    <cellStyle name="Style 26 15" xfId="10111"/>
    <cellStyle name="Style 26 16" xfId="9958"/>
    <cellStyle name="Style 26 17" xfId="10120"/>
    <cellStyle name="Style 26 18" xfId="9966"/>
    <cellStyle name="Style 26 19" xfId="10127"/>
    <cellStyle name="Style 26 2" xfId="4945"/>
    <cellStyle name="Style 26 20" xfId="9974"/>
    <cellStyle name="Style 26 21" xfId="10136"/>
    <cellStyle name="Style 26 22" xfId="9977"/>
    <cellStyle name="Style 26 23" xfId="10143"/>
    <cellStyle name="Style 26 24" xfId="9990"/>
    <cellStyle name="Style 26 25" xfId="10152"/>
    <cellStyle name="Style 26 26" xfId="9999"/>
    <cellStyle name="Style 26 27" xfId="10160"/>
    <cellStyle name="Style 26 28" xfId="10166"/>
    <cellStyle name="Style 26 29" xfId="10009"/>
    <cellStyle name="Style 26 3" xfId="4946"/>
    <cellStyle name="Style 26 30" xfId="10179"/>
    <cellStyle name="Style 26 31" xfId="10019"/>
    <cellStyle name="Style 26 32" xfId="10028"/>
    <cellStyle name="Style 26 33" xfId="10190"/>
    <cellStyle name="Style 26 34" xfId="10033"/>
    <cellStyle name="Style 26 35" xfId="10280"/>
    <cellStyle name="Style 26 4" xfId="4947"/>
    <cellStyle name="Style 26 5" xfId="10661"/>
    <cellStyle name="Style 26 6" xfId="9918"/>
    <cellStyle name="Style 26 7" xfId="10080"/>
    <cellStyle name="Style 26 8" xfId="9919"/>
    <cellStyle name="Style 26 9" xfId="10083"/>
    <cellStyle name="Style 27" xfId="4948"/>
    <cellStyle name="Style 28" xfId="4949"/>
    <cellStyle name="Style 29" xfId="4950"/>
    <cellStyle name="Style 3" xfId="4951"/>
    <cellStyle name="Style 3 2" xfId="10279"/>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278"/>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10" xfId="10275"/>
    <cellStyle name="Table Head Aligned 2" xfId="6209"/>
    <cellStyle name="Table Head Aligned 2 2" xfId="10950"/>
    <cellStyle name="Table Head Aligned 3" xfId="9883"/>
    <cellStyle name="Table Head Aligned 4" xfId="9896"/>
    <cellStyle name="Table Head Aligned 5" xfId="10063"/>
    <cellStyle name="Table Head Aligned 6" xfId="9903"/>
    <cellStyle name="Table Head Aligned 7" xfId="9906"/>
    <cellStyle name="Table Head Aligned 8" xfId="10076"/>
    <cellStyle name="Table Head Aligned 9" xfId="10079"/>
    <cellStyle name="Table Head Blue" xfId="5038"/>
    <cellStyle name="Table Head Green" xfId="5039"/>
    <cellStyle name="Table Head Green 10" xfId="10274"/>
    <cellStyle name="Table Head Green 2" xfId="6211"/>
    <cellStyle name="Table Head Green 2 2" xfId="10952"/>
    <cellStyle name="Table Head Green 3" xfId="9881"/>
    <cellStyle name="Table Head Green 4" xfId="9895"/>
    <cellStyle name="Table Head Green 5" xfId="10061"/>
    <cellStyle name="Table Head Green 6" xfId="9902"/>
    <cellStyle name="Table Head Green 7" xfId="9905"/>
    <cellStyle name="Table Head Green 8" xfId="10075"/>
    <cellStyle name="Table Head Green 9" xfId="10078"/>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10" xfId="9912"/>
    <cellStyle name="TableBorder 11" xfId="9917"/>
    <cellStyle name="TableBorder 2" xfId="9870"/>
    <cellStyle name="TableBorder 3" xfId="9880"/>
    <cellStyle name="TableBorder 4" xfId="9886"/>
    <cellStyle name="TableBorder 5" xfId="9822"/>
    <cellStyle name="TableBorder 6" xfId="9894"/>
    <cellStyle name="TableBorder 7" xfId="10064"/>
    <cellStyle name="TableBorder 8" xfId="10067"/>
    <cellStyle name="TableBorder 9" xfId="9909"/>
    <cellStyle name="TableColumnHeader" xfId="5047"/>
    <cellStyle name="TableColumnHeader 10" xfId="9879"/>
    <cellStyle name="TableColumnHeader 11" xfId="9817"/>
    <cellStyle name="TableColumnHeader 12" xfId="9885"/>
    <cellStyle name="TableColumnHeader 13" xfId="9821"/>
    <cellStyle name="TableColumnHeader 14" xfId="9891"/>
    <cellStyle name="TableColumnHeader 15" xfId="9825"/>
    <cellStyle name="TableColumnHeader 16" xfId="9893"/>
    <cellStyle name="TableColumnHeader 17" xfId="9897"/>
    <cellStyle name="TableColumnHeader 18" xfId="10060"/>
    <cellStyle name="TableColumnHeader 19" xfId="9899"/>
    <cellStyle name="TableColumnHeader 2" xfId="8566"/>
    <cellStyle name="TableColumnHeader 2 10" xfId="10522"/>
    <cellStyle name="TableColumnHeader 2 11" xfId="11217"/>
    <cellStyle name="TableColumnHeader 2 12" xfId="10533"/>
    <cellStyle name="TableColumnHeader 2 13" xfId="11221"/>
    <cellStyle name="TableColumnHeader 2 14" xfId="10545"/>
    <cellStyle name="TableColumnHeader 2 15" xfId="11226"/>
    <cellStyle name="TableColumnHeader 2 16" xfId="10549"/>
    <cellStyle name="TableColumnHeader 2 17" xfId="11228"/>
    <cellStyle name="TableColumnHeader 2 18" xfId="10555"/>
    <cellStyle name="TableColumnHeader 2 19" xfId="11232"/>
    <cellStyle name="TableColumnHeader 2 2" xfId="11311"/>
    <cellStyle name="TableColumnHeader 2 20" xfId="10558"/>
    <cellStyle name="TableColumnHeader 2 21" xfId="10571"/>
    <cellStyle name="TableColumnHeader 2 22" xfId="11243"/>
    <cellStyle name="TableColumnHeader 2 23" xfId="10575"/>
    <cellStyle name="TableColumnHeader 2 24" xfId="11245"/>
    <cellStyle name="TableColumnHeader 2 25" xfId="10584"/>
    <cellStyle name="TableColumnHeader 2 26" xfId="10593"/>
    <cellStyle name="TableColumnHeader 2 27" xfId="11267"/>
    <cellStyle name="TableColumnHeader 2 28" xfId="10605"/>
    <cellStyle name="TableColumnHeader 2 29" xfId="11283"/>
    <cellStyle name="TableColumnHeader 2 3" xfId="11213"/>
    <cellStyle name="TableColumnHeader 2 30" xfId="10609"/>
    <cellStyle name="TableColumnHeader 2 31" xfId="10618"/>
    <cellStyle name="TableColumnHeader 2 4" xfId="10482"/>
    <cellStyle name="TableColumnHeader 2 5" xfId="11208"/>
    <cellStyle name="TableColumnHeader 2 6" xfId="10499"/>
    <cellStyle name="TableColumnHeader 2 7" xfId="11206"/>
    <cellStyle name="TableColumnHeader 2 8" xfId="10505"/>
    <cellStyle name="TableColumnHeader 2 9" xfId="11215"/>
    <cellStyle name="TableColumnHeader 20" xfId="10066"/>
    <cellStyle name="TableColumnHeader 21" xfId="9901"/>
    <cellStyle name="TableColumnHeader 22" xfId="10068"/>
    <cellStyle name="TableColumnHeader 23" xfId="9904"/>
    <cellStyle name="TableColumnHeader 24" xfId="9908"/>
    <cellStyle name="TableColumnHeader 25" xfId="10070"/>
    <cellStyle name="TableColumnHeader 26" xfId="9911"/>
    <cellStyle name="TableColumnHeader 27" xfId="10074"/>
    <cellStyle name="TableColumnHeader 28" xfId="9913"/>
    <cellStyle name="TableColumnHeader 29" xfId="10077"/>
    <cellStyle name="TableColumnHeader 3" xfId="10696"/>
    <cellStyle name="TableColumnHeader 30" xfId="9915"/>
    <cellStyle name="TableColumnHeader 31" xfId="9916"/>
    <cellStyle name="TableColumnHeader 32" xfId="10272"/>
    <cellStyle name="TableColumnHeader 4" xfId="9808"/>
    <cellStyle name="TableColumnHeader 5" xfId="9865"/>
    <cellStyle name="TableColumnHeader 6" xfId="9810"/>
    <cellStyle name="TableColumnHeader 7" xfId="9869"/>
    <cellStyle name="TableColumnHeader 8" xfId="9813"/>
    <cellStyle name="TableColumnHeader 9" xfId="9873"/>
    <cellStyle name="TableHeading" xfId="5048"/>
    <cellStyle name="TableHeading 10" xfId="9910"/>
    <cellStyle name="TableHeading 11" xfId="9914"/>
    <cellStyle name="TableHeading 2" xfId="9868"/>
    <cellStyle name="TableHeading 3" xfId="9878"/>
    <cellStyle name="TableHeading 4" xfId="9884"/>
    <cellStyle name="TableHeading 5" xfId="9820"/>
    <cellStyle name="TableHeading 6" xfId="9892"/>
    <cellStyle name="TableHeading 7" xfId="10062"/>
    <cellStyle name="TableHeading 8" xfId="10065"/>
    <cellStyle name="TableHeading 9" xfId="9907"/>
    <cellStyle name="TableHighlight" xfId="5049"/>
    <cellStyle name="TableNote" xfId="5050"/>
    <cellStyle name="test a style" xfId="5051"/>
    <cellStyle name="test a style 10" xfId="10271"/>
    <cellStyle name="test a style 2" xfId="6212"/>
    <cellStyle name="test a style 2 2" xfId="10953"/>
    <cellStyle name="test a style 3" xfId="9866"/>
    <cellStyle name="test a style 4" xfId="9887"/>
    <cellStyle name="test a style 5" xfId="9824"/>
    <cellStyle name="test a style 6" xfId="9898"/>
    <cellStyle name="test a style 7" xfId="9900"/>
    <cellStyle name="test a style 8" xfId="10069"/>
    <cellStyle name="test a style 9" xfId="10071"/>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10" xfId="12254"/>
    <cellStyle name="Total 2 11 11" xfId="12297"/>
    <cellStyle name="Total 2 11 12" xfId="12321"/>
    <cellStyle name="Total 2 11 13" xfId="12369"/>
    <cellStyle name="Total 2 11 14" xfId="12401"/>
    <cellStyle name="Total 2 11 15" xfId="12451"/>
    <cellStyle name="Total 2 11 16" xfId="12476"/>
    <cellStyle name="Total 2 11 17" xfId="12502"/>
    <cellStyle name="Total 2 11 18" xfId="12543"/>
    <cellStyle name="Total 2 11 19" xfId="12565"/>
    <cellStyle name="Total 2 11 2" xfId="11769"/>
    <cellStyle name="Total 2 11 20" xfId="12610"/>
    <cellStyle name="Total 2 11 21" xfId="12651"/>
    <cellStyle name="Total 2 11 22" xfId="12677"/>
    <cellStyle name="Total 2 11 23" xfId="12701"/>
    <cellStyle name="Total 2 11 24" xfId="12727"/>
    <cellStyle name="Total 2 11 25" xfId="12748"/>
    <cellStyle name="Total 2 11 26" xfId="12780"/>
    <cellStyle name="Total 2 11 3" xfId="11850"/>
    <cellStyle name="Total 2 11 4" xfId="11947"/>
    <cellStyle name="Total 2 11 5" xfId="11394"/>
    <cellStyle name="Total 2 11 6" xfId="12049"/>
    <cellStyle name="Total 2 11 7" xfId="12109"/>
    <cellStyle name="Total 2 11 8" xfId="12159"/>
    <cellStyle name="Total 2 11 9" xfId="12212"/>
    <cellStyle name="Total 2 12" xfId="11682"/>
    <cellStyle name="Total 2 13" xfId="11725"/>
    <cellStyle name="Total 2 14" xfId="11734"/>
    <cellStyle name="Total 2 15" xfId="11889"/>
    <cellStyle name="Total 2 16" xfId="11936"/>
    <cellStyle name="Total 2 17" xfId="12094"/>
    <cellStyle name="Total 2 18" xfId="12135"/>
    <cellStyle name="Total 2 19" xfId="12356"/>
    <cellStyle name="Total 2 2" xfId="69"/>
    <cellStyle name="Total 2 2 10" xfId="12130"/>
    <cellStyle name="Total 2 2 11" xfId="12350"/>
    <cellStyle name="Total 2 2 12" xfId="12432"/>
    <cellStyle name="Total 2 2 13" xfId="12525"/>
    <cellStyle name="Total 2 2 14" xfId="12601"/>
    <cellStyle name="Total 2 2 2" xfId="89"/>
    <cellStyle name="Total 2 2 2 10" xfId="12324"/>
    <cellStyle name="Total 2 2 2 11" xfId="12422"/>
    <cellStyle name="Total 2 2 2 12" xfId="12497"/>
    <cellStyle name="Total 2 2 2 13" xfId="12589"/>
    <cellStyle name="Total 2 2 2 14" xfId="10268"/>
    <cellStyle name="Total 2 2 2 2" xfId="9771"/>
    <cellStyle name="Total 2 2 2 2 10" xfId="12274"/>
    <cellStyle name="Total 2 2 2 2 11" xfId="12315"/>
    <cellStyle name="Total 2 2 2 2 12" xfId="12340"/>
    <cellStyle name="Total 2 2 2 2 13" xfId="12389"/>
    <cellStyle name="Total 2 2 2 2 14" xfId="12421"/>
    <cellStyle name="Total 2 2 2 2 15" xfId="12471"/>
    <cellStyle name="Total 2 2 2 2 16" xfId="12494"/>
    <cellStyle name="Total 2 2 2 2 17" xfId="12520"/>
    <cellStyle name="Total 2 2 2 2 18" xfId="12557"/>
    <cellStyle name="Total 2 2 2 2 19" xfId="12585"/>
    <cellStyle name="Total 2 2 2 2 2" xfId="11789"/>
    <cellStyle name="Total 2 2 2 2 20" xfId="12630"/>
    <cellStyle name="Total 2 2 2 2 21" xfId="12671"/>
    <cellStyle name="Total 2 2 2 2 22" xfId="12695"/>
    <cellStyle name="Total 2 2 2 2 23" xfId="12721"/>
    <cellStyle name="Total 2 2 2 2 24" xfId="12741"/>
    <cellStyle name="Total 2 2 2 2 25" xfId="12768"/>
    <cellStyle name="Total 2 2 2 2 26" xfId="12800"/>
    <cellStyle name="Total 2 2 2 2 3" xfId="11870"/>
    <cellStyle name="Total 2 2 2 2 4" xfId="11965"/>
    <cellStyle name="Total 2 2 2 2 5" xfId="12010"/>
    <cellStyle name="Total 2 2 2 2 6" xfId="12069"/>
    <cellStyle name="Total 2 2 2 2 7" xfId="12127"/>
    <cellStyle name="Total 2 2 2 2 8" xfId="12179"/>
    <cellStyle name="Total 2 2 2 2 9" xfId="12232"/>
    <cellStyle name="Total 2 2 2 3" xfId="11663"/>
    <cellStyle name="Total 2 2 2 4" xfId="11702"/>
    <cellStyle name="Total 2 2 2 5" xfId="11686"/>
    <cellStyle name="Total 2 2 2 6" xfId="11875"/>
    <cellStyle name="Total 2 2 2 7" xfId="11873"/>
    <cellStyle name="Total 2 2 2 8" xfId="12074"/>
    <cellStyle name="Total 2 2 2 9" xfId="12070"/>
    <cellStyle name="Total 2 2 3" xfId="9757"/>
    <cellStyle name="Total 2 2 3 10" xfId="12260"/>
    <cellStyle name="Total 2 2 3 11" xfId="12303"/>
    <cellStyle name="Total 2 2 3 12" xfId="12326"/>
    <cellStyle name="Total 2 2 3 13" xfId="12375"/>
    <cellStyle name="Total 2 2 3 14" xfId="12407"/>
    <cellStyle name="Total 2 2 3 15" xfId="12457"/>
    <cellStyle name="Total 2 2 3 16" xfId="12482"/>
    <cellStyle name="Total 2 2 3 17" xfId="12508"/>
    <cellStyle name="Total 2 2 3 18" xfId="12547"/>
    <cellStyle name="Total 2 2 3 19" xfId="12571"/>
    <cellStyle name="Total 2 2 3 2" xfId="11775"/>
    <cellStyle name="Total 2 2 3 20" xfId="12616"/>
    <cellStyle name="Total 2 2 3 21" xfId="12657"/>
    <cellStyle name="Total 2 2 3 22" xfId="12683"/>
    <cellStyle name="Total 2 2 3 23" xfId="12707"/>
    <cellStyle name="Total 2 2 3 24" xfId="12731"/>
    <cellStyle name="Total 2 2 3 25" xfId="12754"/>
    <cellStyle name="Total 2 2 3 26" xfId="12786"/>
    <cellStyle name="Total 2 2 3 3" xfId="11856"/>
    <cellStyle name="Total 2 2 3 4" xfId="11953"/>
    <cellStyle name="Total 2 2 3 5" xfId="12000"/>
    <cellStyle name="Total 2 2 3 6" xfId="12055"/>
    <cellStyle name="Total 2 2 3 7" xfId="12113"/>
    <cellStyle name="Total 2 2 3 8" xfId="12165"/>
    <cellStyle name="Total 2 2 3 9" xfId="12218"/>
    <cellStyle name="Total 2 2 4" xfId="11678"/>
    <cellStyle name="Total 2 2 5" xfId="11718"/>
    <cellStyle name="Total 2 2 6" xfId="11700"/>
    <cellStyle name="Total 2 2 7" xfId="11885"/>
    <cellStyle name="Total 2 2 8" xfId="11932"/>
    <cellStyle name="Total 2 2 9" xfId="12088"/>
    <cellStyle name="Total 2 20" xfId="12436"/>
    <cellStyle name="Total 2 21" xfId="12529"/>
    <cellStyle name="Total 2 22" xfId="12633"/>
    <cellStyle name="Total 2 3" xfId="83"/>
    <cellStyle name="Total 2 3 10" xfId="12342"/>
    <cellStyle name="Total 2 3 11" xfId="12426"/>
    <cellStyle name="Total 2 3 12" xfId="12513"/>
    <cellStyle name="Total 2 3 13" xfId="12593"/>
    <cellStyle name="Total 2 3 2" xfId="9765"/>
    <cellStyle name="Total 2 3 2 10" xfId="12268"/>
    <cellStyle name="Total 2 3 2 11" xfId="12309"/>
    <cellStyle name="Total 2 3 2 12" xfId="12334"/>
    <cellStyle name="Total 2 3 2 13" xfId="12383"/>
    <cellStyle name="Total 2 3 2 14" xfId="12415"/>
    <cellStyle name="Total 2 3 2 15" xfId="12465"/>
    <cellStyle name="Total 2 3 2 16" xfId="12488"/>
    <cellStyle name="Total 2 3 2 17" xfId="12516"/>
    <cellStyle name="Total 2 3 2 18" xfId="12553"/>
    <cellStyle name="Total 2 3 2 19" xfId="12579"/>
    <cellStyle name="Total 2 3 2 2" xfId="11783"/>
    <cellStyle name="Total 2 3 2 20" xfId="12624"/>
    <cellStyle name="Total 2 3 2 21" xfId="12665"/>
    <cellStyle name="Total 2 3 2 22" xfId="12689"/>
    <cellStyle name="Total 2 3 2 23" xfId="12715"/>
    <cellStyle name="Total 2 3 2 24" xfId="12737"/>
    <cellStyle name="Total 2 3 2 25" xfId="12762"/>
    <cellStyle name="Total 2 3 2 26" xfId="12794"/>
    <cellStyle name="Total 2 3 2 3" xfId="11864"/>
    <cellStyle name="Total 2 3 2 4" xfId="11959"/>
    <cellStyle name="Total 2 3 2 5" xfId="12006"/>
    <cellStyle name="Total 2 3 2 6" xfId="12063"/>
    <cellStyle name="Total 2 3 2 7" xfId="12121"/>
    <cellStyle name="Total 2 3 2 8" xfId="12173"/>
    <cellStyle name="Total 2 3 2 9" xfId="12226"/>
    <cellStyle name="Total 2 3 3" xfId="11669"/>
    <cellStyle name="Total 2 3 4" xfId="11708"/>
    <cellStyle name="Total 2 3 5" xfId="11692"/>
    <cellStyle name="Total 2 3 6" xfId="11879"/>
    <cellStyle name="Total 2 3 7" xfId="11921"/>
    <cellStyle name="Total 2 3 8" xfId="12080"/>
    <cellStyle name="Total 2 3 9" xfId="12106"/>
    <cellStyle name="Total 2 4" xfId="5071"/>
    <cellStyle name="Total 2 5" xfId="5072"/>
    <cellStyle name="Total 2 6" xfId="5073"/>
    <cellStyle name="Total 2 7" xfId="5074"/>
    <cellStyle name="Total 2 8" xfId="5075"/>
    <cellStyle name="Total 2 9" xfId="5076"/>
    <cellStyle name="Total 3" xfId="5077"/>
    <cellStyle name="Total 3 10" xfId="9790"/>
    <cellStyle name="Total 3 11" xfId="9854"/>
    <cellStyle name="Total 3 12" xfId="9793"/>
    <cellStyle name="Total 3 13" xfId="9798"/>
    <cellStyle name="Total 3 14" xfId="9858"/>
    <cellStyle name="Total 3 15" xfId="9801"/>
    <cellStyle name="Total 3 16" xfId="9861"/>
    <cellStyle name="Total 3 17" xfId="9864"/>
    <cellStyle name="Total 3 18" xfId="9806"/>
    <cellStyle name="Total 3 19" xfId="9872"/>
    <cellStyle name="Total 3 2" xfId="9840"/>
    <cellStyle name="Total 3 20" xfId="9811"/>
    <cellStyle name="Total 3 21" xfId="9815"/>
    <cellStyle name="Total 3 22" xfId="9877"/>
    <cellStyle name="Total 3 23" xfId="9819"/>
    <cellStyle name="Total 3 24" xfId="9889"/>
    <cellStyle name="Total 3 25" xfId="9827"/>
    <cellStyle name="Total 3 26" xfId="10053"/>
    <cellStyle name="Total 3 3" xfId="9836"/>
    <cellStyle name="Total 3 4" xfId="9843"/>
    <cellStyle name="Total 3 5" xfId="9781"/>
    <cellStyle name="Total 3 6" xfId="9784"/>
    <cellStyle name="Total 3 7" xfId="9848"/>
    <cellStyle name="Total 3 8" xfId="9787"/>
    <cellStyle name="Total 3 9" xfId="9851"/>
    <cellStyle name="Total Bold" xfId="5078"/>
    <cellStyle name="Total Bold 10" xfId="9789"/>
    <cellStyle name="Total Bold 11" xfId="9853"/>
    <cellStyle name="Total Bold 12" xfId="9792"/>
    <cellStyle name="Total Bold 13" xfId="9797"/>
    <cellStyle name="Total Bold 14" xfId="9857"/>
    <cellStyle name="Total Bold 15" xfId="9800"/>
    <cellStyle name="Total Bold 16" xfId="9860"/>
    <cellStyle name="Total Bold 17" xfId="9863"/>
    <cellStyle name="Total Bold 18" xfId="9805"/>
    <cellStyle name="Total Bold 19" xfId="9871"/>
    <cellStyle name="Total Bold 2" xfId="9839"/>
    <cellStyle name="Total Bold 20" xfId="9809"/>
    <cellStyle name="Total Bold 21" xfId="9814"/>
    <cellStyle name="Total Bold 22" xfId="9876"/>
    <cellStyle name="Total Bold 23" xfId="9818"/>
    <cellStyle name="Total Bold 24" xfId="9888"/>
    <cellStyle name="Total Bold 25" xfId="9826"/>
    <cellStyle name="Total Bold 26" xfId="10051"/>
    <cellStyle name="Total Bold 27" xfId="10267"/>
    <cellStyle name="Total Bold 3" xfId="9835"/>
    <cellStyle name="Total Bold 4" xfId="9842"/>
    <cellStyle name="Total Bold 5" xfId="9780"/>
    <cellStyle name="Total Bold 6" xfId="9783"/>
    <cellStyle name="Total Bold 7" xfId="9847"/>
    <cellStyle name="Total Bold 8" xfId="9786"/>
    <cellStyle name="Total Bold 9" xfId="9850"/>
    <cellStyle name="Totals" xfId="5079"/>
    <cellStyle name="Totals 10" xfId="9779"/>
    <cellStyle name="Totals 11" xfId="9845"/>
    <cellStyle name="Totals 12" xfId="9782"/>
    <cellStyle name="Totals 13" xfId="9846"/>
    <cellStyle name="Totals 14" xfId="9785"/>
    <cellStyle name="Totals 15" xfId="9849"/>
    <cellStyle name="Totals 16" xfId="9788"/>
    <cellStyle name="Totals 17" xfId="9852"/>
    <cellStyle name="Totals 18" xfId="9791"/>
    <cellStyle name="Totals 19" xfId="9855"/>
    <cellStyle name="Totals 2" xfId="8567"/>
    <cellStyle name="Totals 2 10" xfId="10523"/>
    <cellStyle name="Totals 2 11" xfId="11218"/>
    <cellStyle name="Totals 2 12" xfId="10534"/>
    <cellStyle name="Totals 2 13" xfId="12148"/>
    <cellStyle name="Totals 2 14" xfId="10546"/>
    <cellStyle name="Totals 2 15" xfId="11227"/>
    <cellStyle name="Totals 2 16" xfId="10550"/>
    <cellStyle name="Totals 2 17" xfId="11229"/>
    <cellStyle name="Totals 2 18" xfId="10556"/>
    <cellStyle name="Totals 2 19" xfId="11233"/>
    <cellStyle name="Totals 2 2" xfId="10277"/>
    <cellStyle name="Totals 2 20" xfId="10559"/>
    <cellStyle name="Totals 2 21" xfId="11240"/>
    <cellStyle name="Totals 2 22" xfId="10566"/>
    <cellStyle name="Totals 2 23" xfId="11236"/>
    <cellStyle name="Totals 2 24" xfId="10572"/>
    <cellStyle name="Totals 2 25" xfId="11244"/>
    <cellStyle name="Totals 2 26" xfId="10577"/>
    <cellStyle name="Totals 2 27" xfId="11246"/>
    <cellStyle name="Totals 2 28" xfId="10585"/>
    <cellStyle name="Totals 2 29" xfId="11251"/>
    <cellStyle name="Totals 2 3" xfId="11214"/>
    <cellStyle name="Totals 2 30" xfId="10594"/>
    <cellStyle name="Totals 2 31" xfId="12603"/>
    <cellStyle name="Totals 2 32" xfId="10606"/>
    <cellStyle name="Totals 2 33" xfId="11285"/>
    <cellStyle name="Totals 2 34" xfId="11289"/>
    <cellStyle name="Totals 2 35" xfId="10619"/>
    <cellStyle name="Totals 2 4" xfId="10483"/>
    <cellStyle name="Totals 2 5" xfId="11209"/>
    <cellStyle name="Totals 2 6" xfId="10500"/>
    <cellStyle name="Totals 2 7" xfId="11207"/>
    <cellStyle name="Totals 2 8" xfId="10506"/>
    <cellStyle name="Totals 2 9" xfId="11216"/>
    <cellStyle name="Totals 20" xfId="9796"/>
    <cellStyle name="Totals 21" xfId="9856"/>
    <cellStyle name="Totals 22" xfId="9799"/>
    <cellStyle name="Totals 23" xfId="9859"/>
    <cellStyle name="Totals 24" xfId="9802"/>
    <cellStyle name="Totals 25" xfId="9862"/>
    <cellStyle name="Totals 26" xfId="9804"/>
    <cellStyle name="Totals 27" xfId="9867"/>
    <cellStyle name="Totals 28" xfId="9807"/>
    <cellStyle name="Totals 29" xfId="9874"/>
    <cellStyle name="Totals 3" xfId="9838"/>
    <cellStyle name="Totals 30" xfId="9812"/>
    <cellStyle name="Totals 31" xfId="9875"/>
    <cellStyle name="Totals 32" xfId="9816"/>
    <cellStyle name="Totals 33" xfId="9882"/>
    <cellStyle name="Totals 34" xfId="9823"/>
    <cellStyle name="Totals 35" xfId="9828"/>
    <cellStyle name="Totals 36" xfId="9890"/>
    <cellStyle name="Totals 37" xfId="10266"/>
    <cellStyle name="Totals 4" xfId="9775"/>
    <cellStyle name="Totals 5" xfId="9834"/>
    <cellStyle name="Totals 6" xfId="9776"/>
    <cellStyle name="Totals 7" xfId="9837"/>
    <cellStyle name="Totals 8" xfId="9778"/>
    <cellStyle name="Totals 9" xfId="9841"/>
    <cellStyle name="Underline_Single" xfId="5080"/>
    <cellStyle name="UnProtectedCalc" xfId="5081"/>
    <cellStyle name="UnProtectedCalc 2" xfId="6213"/>
    <cellStyle name="UnProtectedCalc 3" xfId="9833"/>
    <cellStyle name="UnProtectedCalc 4" xfId="9844"/>
    <cellStyle name="UnProtectedCalc 5" xfId="9777"/>
    <cellStyle name="UnProtectedCalc 6" xfId="980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10" xfId="10265"/>
    <cellStyle name="YearFormat 2" xfId="6214"/>
    <cellStyle name="YearFormat 2 2" xfId="10955"/>
    <cellStyle name="YearFormat 3" xfId="9829"/>
    <cellStyle name="YearFormat 4" xfId="9830"/>
    <cellStyle name="YearFormat 5" xfId="9772"/>
    <cellStyle name="YearFormat 6" xfId="9831"/>
    <cellStyle name="YearFormat 7" xfId="9832"/>
    <cellStyle name="YearFormat 8" xfId="9773"/>
    <cellStyle name="YearFormat 9" xfId="977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48708" cy="2360144"/>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299358" y="134471"/>
          <a:ext cx="6522356"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0683875" cy="197908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003500"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739407"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4217"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1224346"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8770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12717" cy="2179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4362" y="281441"/>
          <a:ext cx="15428266" cy="157593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812613"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20IRM\Application\LRAM\BrantfordLRAMVA_Work_Form__%202017%2008%2010%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row r="408">
          <cell r="Y408">
            <v>1</v>
          </cell>
        </row>
        <row r="411">
          <cell r="Y411">
            <v>1</v>
          </cell>
        </row>
        <row r="414">
          <cell r="Y414">
            <v>1</v>
          </cell>
        </row>
        <row r="417">
          <cell r="Y417">
            <v>1</v>
          </cell>
        </row>
        <row r="420">
          <cell r="Y420">
            <v>1</v>
          </cell>
        </row>
        <row r="436">
          <cell r="Z436">
            <v>0.18</v>
          </cell>
          <cell r="AA436">
            <v>0.82</v>
          </cell>
        </row>
        <row r="439">
          <cell r="Z439">
            <v>1</v>
          </cell>
        </row>
        <row r="448">
          <cell r="Z448">
            <v>1</v>
          </cell>
        </row>
        <row r="461">
          <cell r="AA461">
            <v>1</v>
          </cell>
        </row>
        <row r="477">
          <cell r="Y477">
            <v>1</v>
          </cell>
        </row>
        <row r="491">
          <cell r="Z491">
            <v>1</v>
          </cell>
        </row>
      </sheetData>
      <sheetData sheetId="10">
        <row r="38">
          <cell r="Y38">
            <v>1</v>
          </cell>
        </row>
        <row r="41">
          <cell r="Y41">
            <v>1</v>
          </cell>
        </row>
        <row r="44">
          <cell r="Y44">
            <v>1</v>
          </cell>
        </row>
        <row r="47">
          <cell r="Y47">
            <v>1</v>
          </cell>
        </row>
        <row r="57">
          <cell r="Z57">
            <v>1</v>
          </cell>
        </row>
        <row r="60">
          <cell r="Z60">
            <v>1</v>
          </cell>
        </row>
        <row r="63">
          <cell r="Z63">
            <v>1</v>
          </cell>
        </row>
        <row r="76">
          <cell r="AA76">
            <v>1</v>
          </cell>
        </row>
        <row r="87">
          <cell r="Z87">
            <v>1</v>
          </cell>
        </row>
        <row r="94">
          <cell r="AA94">
            <v>1</v>
          </cell>
        </row>
        <row r="121">
          <cell r="Z121">
            <v>0.11</v>
          </cell>
          <cell r="AA121">
            <v>0.89</v>
          </cell>
        </row>
      </sheetData>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60" zoomScaleNormal="80" workbookViewId="0">
      <selection activeCell="F6" sqref="F6"/>
    </sheetView>
  </sheetViews>
  <sheetFormatPr defaultColWidth="9.1328125" defaultRowHeight="14.25"/>
  <cols>
    <col min="1" max="1" width="9.1328125" style="9"/>
    <col min="2" max="2" width="32.1328125" style="27" customWidth="1"/>
    <col min="3" max="3" width="114.265625" style="9" customWidth="1"/>
    <col min="4" max="4" width="8.1328125" style="9" customWidth="1"/>
    <col min="5" max="16384" width="9.1328125" style="9"/>
  </cols>
  <sheetData>
    <row r="1" spans="1:3" ht="174" customHeight="1"/>
    <row r="3" spans="1:3" ht="20.25">
      <c r="B3" s="885" t="s">
        <v>174</v>
      </c>
      <c r="C3" s="885"/>
    </row>
    <row r="4" spans="1:3" ht="11.25" customHeight="1"/>
    <row r="5" spans="1:3" s="30" customFormat="1" ht="25.5" customHeight="1">
      <c r="B5" s="60" t="s">
        <v>420</v>
      </c>
      <c r="C5" s="60" t="s">
        <v>173</v>
      </c>
    </row>
    <row r="6" spans="1:3" s="176" customFormat="1" ht="48" customHeight="1">
      <c r="A6" s="241"/>
      <c r="B6" s="618" t="s">
        <v>170</v>
      </c>
      <c r="C6" s="671" t="s">
        <v>609</v>
      </c>
    </row>
    <row r="7" spans="1:3" s="176" customFormat="1" ht="21" customHeight="1">
      <c r="A7" s="241"/>
      <c r="B7" s="612" t="s">
        <v>554</v>
      </c>
      <c r="C7" s="672" t="s">
        <v>622</v>
      </c>
    </row>
    <row r="8" spans="1:3" s="176" customFormat="1" ht="32.25" customHeight="1">
      <c r="B8" s="612" t="s">
        <v>368</v>
      </c>
      <c r="C8" s="673" t="s">
        <v>610</v>
      </c>
    </row>
    <row r="9" spans="1:3" s="176" customFormat="1" ht="27.75" customHeight="1">
      <c r="B9" s="612" t="s">
        <v>169</v>
      </c>
      <c r="C9" s="673" t="s">
        <v>611</v>
      </c>
    </row>
    <row r="10" spans="1:3" s="176" customFormat="1" ht="33" customHeight="1">
      <c r="B10" s="612" t="s">
        <v>607</v>
      </c>
      <c r="C10" s="672" t="s">
        <v>615</v>
      </c>
    </row>
    <row r="11" spans="1:3" s="176" customFormat="1" ht="26.25" customHeight="1">
      <c r="B11" s="627" t="s">
        <v>369</v>
      </c>
      <c r="C11" s="675" t="s">
        <v>612</v>
      </c>
    </row>
    <row r="12" spans="1:3" s="176" customFormat="1" ht="39.75" customHeight="1">
      <c r="B12" s="612" t="s">
        <v>370</v>
      </c>
      <c r="C12" s="673" t="s">
        <v>613</v>
      </c>
    </row>
    <row r="13" spans="1:3" s="176" customFormat="1" ht="18" customHeight="1">
      <c r="B13" s="612" t="s">
        <v>371</v>
      </c>
      <c r="C13" s="673" t="s">
        <v>614</v>
      </c>
    </row>
    <row r="14" spans="1:3" s="176" customFormat="1" ht="13.5" customHeight="1">
      <c r="B14" s="612"/>
      <c r="C14" s="674"/>
    </row>
    <row r="15" spans="1:3" s="176" customFormat="1" ht="18" customHeight="1">
      <c r="B15" s="612" t="s">
        <v>680</v>
      </c>
      <c r="C15" s="672" t="s">
        <v>678</v>
      </c>
    </row>
    <row r="16" spans="1:3" s="176" customFormat="1" ht="8.25" customHeight="1">
      <c r="B16" s="612"/>
      <c r="C16" s="674"/>
    </row>
    <row r="17" spans="2:3" s="176" customFormat="1" ht="33" customHeight="1">
      <c r="B17" s="676" t="s">
        <v>608</v>
      </c>
      <c r="C17" s="677" t="s">
        <v>679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zoomScale="80" zoomScaleNormal="70" zoomScaleSheetLayoutView="80" zoomScalePageLayoutView="85" workbookViewId="0">
      <selection activeCell="Z549" sqref="Z549"/>
    </sheetView>
  </sheetViews>
  <sheetFormatPr defaultColWidth="9.1328125" defaultRowHeight="13.5" outlineLevelRow="1" outlineLevelCol="1"/>
  <cols>
    <col min="1" max="1" width="4.73046875" style="509" customWidth="1"/>
    <col min="2" max="2" width="43.73046875" style="254" customWidth="1"/>
    <col min="3" max="3" width="14" style="254" customWidth="1"/>
    <col min="4" max="4" width="18.1328125" style="253" customWidth="1"/>
    <col min="5" max="5" width="10.3984375" style="253" customWidth="1" outlineLevel="1"/>
    <col min="6" max="6" width="12.265625" style="253" customWidth="1" outlineLevel="1"/>
    <col min="7" max="8" width="11" style="253" customWidth="1" outlineLevel="1"/>
    <col min="9" max="9" width="10.3984375" style="253" customWidth="1" outlineLevel="1"/>
    <col min="10" max="13" width="9.1328125" style="253" customWidth="1" outlineLevel="1"/>
    <col min="14" max="14" width="12.3984375" style="253" customWidth="1" outlineLevel="1"/>
    <col min="15" max="15" width="17.59765625" style="253" customWidth="1"/>
    <col min="16" max="24" width="9.3984375" style="253" customWidth="1" outlineLevel="1"/>
    <col min="25" max="25" width="14.1328125" style="255" customWidth="1"/>
    <col min="26" max="26" width="14.59765625" style="255" customWidth="1"/>
    <col min="27" max="27" width="16.86328125" style="255" customWidth="1"/>
    <col min="28" max="28" width="17.59765625" style="255" hidden="1" customWidth="1"/>
    <col min="29" max="35" width="14.59765625" style="255" hidden="1" customWidth="1"/>
    <col min="36" max="38" width="15" style="255" hidden="1" customWidth="1"/>
    <col min="39" max="39" width="14.265625" style="256" hidden="1" customWidth="1"/>
    <col min="40" max="40" width="14.59765625" style="253" customWidth="1"/>
    <col min="41" max="41" width="14.86328125" style="253" customWidth="1"/>
    <col min="42" max="42" width="14" style="253" customWidth="1"/>
    <col min="43" max="43" width="9.73046875" style="253" customWidth="1"/>
    <col min="44" max="44" width="11.1328125" style="253" customWidth="1"/>
    <col min="45" max="45" width="12.1328125" style="253" customWidth="1"/>
    <col min="46" max="46" width="6.3984375" style="253" bestFit="1" customWidth="1"/>
    <col min="47" max="51" width="9.1328125" style="253"/>
    <col min="52" max="52" width="6.3984375" style="253" bestFit="1" customWidth="1"/>
    <col min="53" max="16384" width="9.1328125" style="253"/>
  </cols>
  <sheetData>
    <row r="1" spans="1:39" ht="164.25" customHeight="1"/>
    <row r="2" spans="1:39" ht="23.25" customHeight="1" thickBot="1"/>
    <row r="3" spans="1:39" ht="25.5" customHeight="1" thickBot="1">
      <c r="B3" s="93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3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32" t="s">
        <v>553</v>
      </c>
      <c r="D5" s="93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38" t="s">
        <v>506</v>
      </c>
      <c r="C7" s="939" t="s">
        <v>641</v>
      </c>
      <c r="D7" s="939"/>
      <c r="E7" s="939"/>
      <c r="F7" s="939"/>
      <c r="G7" s="939"/>
      <c r="H7" s="939"/>
      <c r="I7" s="939"/>
      <c r="J7" s="939"/>
      <c r="K7" s="939"/>
      <c r="L7" s="939"/>
      <c r="M7" s="939"/>
      <c r="N7" s="939"/>
      <c r="O7" s="939"/>
      <c r="P7" s="939"/>
      <c r="Q7" s="939"/>
      <c r="R7" s="939"/>
      <c r="S7" s="939"/>
      <c r="T7" s="939"/>
      <c r="U7" s="939"/>
      <c r="V7" s="939"/>
      <c r="W7" s="939"/>
      <c r="X7" s="939"/>
      <c r="Y7" s="606"/>
      <c r="Z7" s="606"/>
      <c r="AA7" s="606"/>
      <c r="AB7" s="606"/>
      <c r="AC7" s="606"/>
      <c r="AD7" s="606"/>
      <c r="AE7" s="270"/>
      <c r="AF7" s="270"/>
      <c r="AG7" s="270"/>
      <c r="AH7" s="270"/>
      <c r="AI7" s="270"/>
      <c r="AJ7" s="270"/>
      <c r="AK7" s="270"/>
      <c r="AL7" s="270"/>
    </row>
    <row r="8" spans="1:39" s="271" customFormat="1" ht="58.5" customHeight="1">
      <c r="A8" s="509"/>
      <c r="B8" s="938"/>
      <c r="C8" s="939" t="s">
        <v>579</v>
      </c>
      <c r="D8" s="939"/>
      <c r="E8" s="939"/>
      <c r="F8" s="939"/>
      <c r="G8" s="939"/>
      <c r="H8" s="939"/>
      <c r="I8" s="939"/>
      <c r="J8" s="939"/>
      <c r="K8" s="939"/>
      <c r="L8" s="939"/>
      <c r="M8" s="939"/>
      <c r="N8" s="939"/>
      <c r="O8" s="939"/>
      <c r="P8" s="939"/>
      <c r="Q8" s="939"/>
      <c r="R8" s="939"/>
      <c r="S8" s="939"/>
      <c r="T8" s="939"/>
      <c r="U8" s="939"/>
      <c r="V8" s="939"/>
      <c r="W8" s="939"/>
      <c r="X8" s="939"/>
      <c r="Y8" s="606"/>
      <c r="Z8" s="606"/>
      <c r="AA8" s="606"/>
      <c r="AB8" s="606"/>
      <c r="AC8" s="606"/>
      <c r="AD8" s="606"/>
      <c r="AE8" s="272"/>
      <c r="AF8" s="255"/>
      <c r="AG8" s="255"/>
      <c r="AH8" s="255"/>
      <c r="AI8" s="255"/>
      <c r="AJ8" s="255"/>
      <c r="AK8" s="255"/>
      <c r="AL8" s="255"/>
      <c r="AM8" s="256"/>
    </row>
    <row r="9" spans="1:39" s="271" customFormat="1" ht="57.75" customHeight="1">
      <c r="A9" s="509"/>
      <c r="B9" s="273"/>
      <c r="C9" s="939" t="s">
        <v>578</v>
      </c>
      <c r="D9" s="939"/>
      <c r="E9" s="939"/>
      <c r="F9" s="939"/>
      <c r="G9" s="939"/>
      <c r="H9" s="939"/>
      <c r="I9" s="939"/>
      <c r="J9" s="939"/>
      <c r="K9" s="939"/>
      <c r="L9" s="939"/>
      <c r="M9" s="939"/>
      <c r="N9" s="939"/>
      <c r="O9" s="939"/>
      <c r="P9" s="939"/>
      <c r="Q9" s="939"/>
      <c r="R9" s="939"/>
      <c r="S9" s="939"/>
      <c r="T9" s="939"/>
      <c r="U9" s="939"/>
      <c r="V9" s="939"/>
      <c r="W9" s="939"/>
      <c r="X9" s="939"/>
      <c r="Y9" s="606"/>
      <c r="Z9" s="606"/>
      <c r="AA9" s="606"/>
      <c r="AB9" s="606"/>
      <c r="AC9" s="606"/>
      <c r="AD9" s="606"/>
      <c r="AE9" s="272"/>
      <c r="AF9" s="255"/>
      <c r="AG9" s="255"/>
      <c r="AH9" s="255"/>
      <c r="AI9" s="255"/>
      <c r="AJ9" s="255"/>
      <c r="AK9" s="255"/>
      <c r="AL9" s="255"/>
      <c r="AM9" s="256"/>
    </row>
    <row r="10" spans="1:39" ht="41.25" customHeight="1">
      <c r="B10" s="275"/>
      <c r="C10" s="939" t="s">
        <v>644</v>
      </c>
      <c r="D10" s="939"/>
      <c r="E10" s="939"/>
      <c r="F10" s="939"/>
      <c r="G10" s="939"/>
      <c r="H10" s="939"/>
      <c r="I10" s="939"/>
      <c r="J10" s="939"/>
      <c r="K10" s="939"/>
      <c r="L10" s="939"/>
      <c r="M10" s="939"/>
      <c r="N10" s="939"/>
      <c r="O10" s="939"/>
      <c r="P10" s="939"/>
      <c r="Q10" s="939"/>
      <c r="R10" s="939"/>
      <c r="S10" s="939"/>
      <c r="T10" s="939"/>
      <c r="U10" s="939"/>
      <c r="V10" s="939"/>
      <c r="W10" s="939"/>
      <c r="X10" s="939"/>
      <c r="Y10" s="606"/>
      <c r="Z10" s="606"/>
      <c r="AA10" s="606"/>
      <c r="AB10" s="606"/>
      <c r="AC10" s="606"/>
      <c r="AD10" s="606"/>
      <c r="AE10" s="272"/>
      <c r="AF10" s="276"/>
      <c r="AG10" s="276"/>
      <c r="AH10" s="276"/>
      <c r="AI10" s="276"/>
      <c r="AJ10" s="276"/>
      <c r="AK10" s="276"/>
      <c r="AL10" s="276"/>
    </row>
    <row r="11" spans="1:39" ht="53.25" customHeight="1">
      <c r="C11" s="939" t="s">
        <v>629</v>
      </c>
      <c r="D11" s="939"/>
      <c r="E11" s="939"/>
      <c r="F11" s="939"/>
      <c r="G11" s="939"/>
      <c r="H11" s="939"/>
      <c r="I11" s="939"/>
      <c r="J11" s="939"/>
      <c r="K11" s="939"/>
      <c r="L11" s="939"/>
      <c r="M11" s="939"/>
      <c r="N11" s="939"/>
      <c r="O11" s="939"/>
      <c r="P11" s="939"/>
      <c r="Q11" s="939"/>
      <c r="R11" s="939"/>
      <c r="S11" s="939"/>
      <c r="T11" s="939"/>
      <c r="U11" s="939"/>
      <c r="V11" s="939"/>
      <c r="W11" s="939"/>
      <c r="X11" s="93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38"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38"/>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40" t="s">
        <v>211</v>
      </c>
      <c r="C19" s="942" t="s">
        <v>33</v>
      </c>
      <c r="D19" s="284" t="s">
        <v>422</v>
      </c>
      <c r="E19" s="944" t="s">
        <v>209</v>
      </c>
      <c r="F19" s="945"/>
      <c r="G19" s="945"/>
      <c r="H19" s="945"/>
      <c r="I19" s="945"/>
      <c r="J19" s="945"/>
      <c r="K19" s="945"/>
      <c r="L19" s="945"/>
      <c r="M19" s="946"/>
      <c r="N19" s="950" t="s">
        <v>213</v>
      </c>
      <c r="O19" s="284" t="s">
        <v>423</v>
      </c>
      <c r="P19" s="944" t="s">
        <v>212</v>
      </c>
      <c r="Q19" s="945"/>
      <c r="R19" s="945"/>
      <c r="S19" s="945"/>
      <c r="T19" s="945"/>
      <c r="U19" s="945"/>
      <c r="V19" s="945"/>
      <c r="W19" s="945"/>
      <c r="X19" s="946"/>
      <c r="Y19" s="947" t="s">
        <v>244</v>
      </c>
      <c r="Z19" s="948"/>
      <c r="AA19" s="948"/>
      <c r="AB19" s="948"/>
      <c r="AC19" s="948"/>
      <c r="AD19" s="948"/>
      <c r="AE19" s="948"/>
      <c r="AF19" s="948"/>
      <c r="AG19" s="948"/>
      <c r="AH19" s="948"/>
      <c r="AI19" s="948"/>
      <c r="AJ19" s="948"/>
      <c r="AK19" s="948"/>
      <c r="AL19" s="948"/>
      <c r="AM19" s="949"/>
    </row>
    <row r="20" spans="1:39" s="283" customFormat="1" ht="59.25" customHeight="1">
      <c r="A20" s="509"/>
      <c r="B20" s="941"/>
      <c r="C20" s="943"/>
      <c r="D20" s="285">
        <v>2011</v>
      </c>
      <c r="E20" s="285">
        <v>2012</v>
      </c>
      <c r="F20" s="285">
        <v>2013</v>
      </c>
      <c r="G20" s="285">
        <v>2014</v>
      </c>
      <c r="H20" s="285">
        <v>2015</v>
      </c>
      <c r="I20" s="285">
        <v>2016</v>
      </c>
      <c r="J20" s="285">
        <v>2017</v>
      </c>
      <c r="K20" s="285">
        <v>2018</v>
      </c>
      <c r="L20" s="285">
        <v>2019</v>
      </c>
      <c r="M20" s="285">
        <v>2020</v>
      </c>
      <c r="N20" s="95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f>'1.  LRAMVA Summary'!G53</f>
        <v>0</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756">
        <v>571420.9</v>
      </c>
      <c r="J28" s="756"/>
      <c r="K28" s="756"/>
      <c r="L28" s="756"/>
      <c r="M28" s="756"/>
      <c r="N28" s="755"/>
      <c r="O28" s="756"/>
      <c r="P28" s="756"/>
      <c r="Q28" s="756"/>
      <c r="R28" s="756"/>
      <c r="S28" s="764"/>
      <c r="T28" s="756">
        <v>309.90380099999999</v>
      </c>
      <c r="U28" s="295"/>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9"/>
      <c r="B29" s="294" t="s">
        <v>214</v>
      </c>
      <c r="C29" s="291" t="s">
        <v>163</v>
      </c>
      <c r="D29" s="295"/>
      <c r="E29" s="295"/>
      <c r="F29" s="295"/>
      <c r="G29" s="295"/>
      <c r="H29" s="295"/>
      <c r="I29" s="756">
        <f>-120601+759.528</f>
        <v>-119841.47199999999</v>
      </c>
      <c r="J29" s="756"/>
      <c r="K29" s="756"/>
      <c r="L29" s="756"/>
      <c r="M29" s="756"/>
      <c r="N29" s="763"/>
      <c r="O29" s="756"/>
      <c r="P29" s="756"/>
      <c r="Q29" s="756"/>
      <c r="R29" s="756"/>
      <c r="S29" s="764"/>
      <c r="T29" s="756">
        <f>-65.98282+0.37</f>
        <v>-65.612819999999999</v>
      </c>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755"/>
      <c r="J30" s="755"/>
      <c r="K30" s="755"/>
      <c r="L30" s="755"/>
      <c r="M30" s="755"/>
      <c r="N30" s="752"/>
      <c r="O30" s="755"/>
      <c r="P30" s="755"/>
      <c r="Q30" s="755"/>
      <c r="R30" s="755"/>
      <c r="S30" s="766"/>
      <c r="T30" s="755"/>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756">
        <v>127235.6</v>
      </c>
      <c r="J31" s="756"/>
      <c r="K31" s="756"/>
      <c r="L31" s="756"/>
      <c r="M31" s="756"/>
      <c r="N31" s="755"/>
      <c r="O31" s="756"/>
      <c r="P31" s="756"/>
      <c r="Q31" s="756"/>
      <c r="R31" s="756"/>
      <c r="S31" s="764"/>
      <c r="T31" s="756">
        <v>8.3550000000000004</v>
      </c>
      <c r="U31" s="295"/>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9"/>
      <c r="B32" s="294" t="s">
        <v>214</v>
      </c>
      <c r="C32" s="291" t="s">
        <v>163</v>
      </c>
      <c r="D32" s="295"/>
      <c r="E32" s="295"/>
      <c r="F32" s="295"/>
      <c r="G32" s="295"/>
      <c r="H32" s="295"/>
      <c r="I32" s="756">
        <v>1827.316</v>
      </c>
      <c r="J32" s="756"/>
      <c r="K32" s="756"/>
      <c r="L32" s="756"/>
      <c r="M32" s="756"/>
      <c r="N32" s="763"/>
      <c r="O32" s="756"/>
      <c r="P32" s="756"/>
      <c r="Q32" s="756"/>
      <c r="R32" s="756"/>
      <c r="S32" s="764"/>
      <c r="T32" s="756">
        <v>0.109</v>
      </c>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760"/>
      <c r="J33" s="760"/>
      <c r="K33" s="760"/>
      <c r="L33" s="760"/>
      <c r="M33" s="760"/>
      <c r="N33" s="755"/>
      <c r="O33" s="760"/>
      <c r="P33" s="760"/>
      <c r="Q33" s="760"/>
      <c r="R33" s="760"/>
      <c r="S33" s="765"/>
      <c r="T33" s="760"/>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756">
        <v>174812.79999999999</v>
      </c>
      <c r="J34" s="756"/>
      <c r="K34" s="756"/>
      <c r="L34" s="756"/>
      <c r="M34" s="756"/>
      <c r="N34" s="755"/>
      <c r="O34" s="756"/>
      <c r="P34" s="756"/>
      <c r="Q34" s="756"/>
      <c r="R34" s="756"/>
      <c r="S34" s="764"/>
      <c r="T34" s="756">
        <v>10.420999999999999</v>
      </c>
      <c r="U34" s="295"/>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9"/>
      <c r="B35" s="294" t="s">
        <v>214</v>
      </c>
      <c r="C35" s="291" t="s">
        <v>163</v>
      </c>
      <c r="D35" s="295"/>
      <c r="E35" s="295"/>
      <c r="F35" s="295"/>
      <c r="G35" s="295"/>
      <c r="H35" s="295"/>
      <c r="I35" s="295">
        <v>14394.99</v>
      </c>
      <c r="J35" s="295"/>
      <c r="K35" s="295"/>
      <c r="L35" s="295"/>
      <c r="M35" s="295"/>
      <c r="N35" s="468"/>
      <c r="O35" s="295"/>
      <c r="P35" s="295"/>
      <c r="Q35" s="295"/>
      <c r="R35" s="295"/>
      <c r="S35" s="295"/>
      <c r="T35" s="295">
        <v>0.71599999999999997</v>
      </c>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v>1808070.4979999999</v>
      </c>
      <c r="J50" s="295"/>
      <c r="K50" s="295"/>
      <c r="L50" s="295"/>
      <c r="M50" s="295"/>
      <c r="N50" s="295">
        <v>12</v>
      </c>
      <c r="O50" s="295"/>
      <c r="P50" s="295"/>
      <c r="Q50" s="295"/>
      <c r="R50" s="295"/>
      <c r="S50" s="295"/>
      <c r="T50" s="295">
        <v>269.34488299999998</v>
      </c>
      <c r="U50" s="295"/>
      <c r="V50" s="295"/>
      <c r="W50" s="295"/>
      <c r="X50" s="295"/>
      <c r="Y50" s="415"/>
      <c r="Z50" s="415">
        <v>0.66</v>
      </c>
      <c r="AA50" s="415">
        <v>0.34</v>
      </c>
      <c r="AB50" s="415"/>
      <c r="AC50" s="415"/>
      <c r="AD50" s="415"/>
      <c r="AE50" s="415"/>
      <c r="AF50" s="415"/>
      <c r="AG50" s="415"/>
      <c r="AH50" s="415"/>
      <c r="AI50" s="415"/>
      <c r="AJ50" s="415"/>
      <c r="AK50" s="415"/>
      <c r="AL50" s="415"/>
      <c r="AM50" s="296">
        <f>SUM(Y50:AL50)</f>
        <v>1</v>
      </c>
    </row>
    <row r="51" spans="1:42" s="283" customFormat="1" ht="15" hidden="1" outlineLevel="1">
      <c r="A51" s="509"/>
      <c r="B51" s="294" t="s">
        <v>214</v>
      </c>
      <c r="C51" s="291" t="s">
        <v>163</v>
      </c>
      <c r="D51" s="295"/>
      <c r="E51" s="295"/>
      <c r="F51" s="295"/>
      <c r="G51" s="295"/>
      <c r="H51" s="295"/>
      <c r="I51" s="295">
        <v>1039.8620000000001</v>
      </c>
      <c r="J51" s="295"/>
      <c r="K51" s="295"/>
      <c r="L51" s="295"/>
      <c r="M51" s="295"/>
      <c r="N51" s="295">
        <f>N50</f>
        <v>12</v>
      </c>
      <c r="O51" s="295"/>
      <c r="P51" s="295"/>
      <c r="Q51" s="295"/>
      <c r="R51" s="295"/>
      <c r="S51" s="295"/>
      <c r="T51" s="295">
        <v>0.14899999999999999</v>
      </c>
      <c r="U51" s="295"/>
      <c r="V51" s="295"/>
      <c r="W51" s="295"/>
      <c r="X51" s="295"/>
      <c r="Y51" s="411">
        <f>Y50</f>
        <v>0</v>
      </c>
      <c r="Z51" s="411">
        <f>Z50</f>
        <v>0.66</v>
      </c>
      <c r="AA51" s="411">
        <f t="shared" ref="AA51:AL51" si="9">AA50</f>
        <v>0.34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v>307564</v>
      </c>
      <c r="J53" s="295"/>
      <c r="K53" s="295"/>
      <c r="L53" s="295"/>
      <c r="M53" s="295"/>
      <c r="N53" s="295">
        <v>12</v>
      </c>
      <c r="O53" s="295"/>
      <c r="P53" s="295"/>
      <c r="Q53" s="295"/>
      <c r="R53" s="295"/>
      <c r="S53" s="295"/>
      <c r="T53" s="295">
        <v>123</v>
      </c>
      <c r="U53" s="295"/>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v>842905</v>
      </c>
      <c r="J102" s="295"/>
      <c r="K102" s="295"/>
      <c r="L102" s="295"/>
      <c r="M102" s="295"/>
      <c r="N102" s="295">
        <v>12</v>
      </c>
      <c r="O102" s="295"/>
      <c r="P102" s="295"/>
      <c r="Q102" s="295"/>
      <c r="R102" s="295"/>
      <c r="S102" s="295"/>
      <c r="T102" s="295">
        <v>141</v>
      </c>
      <c r="U102" s="295"/>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v>241785.3</v>
      </c>
      <c r="J105" s="295"/>
      <c r="K105" s="295"/>
      <c r="L105" s="295"/>
      <c r="M105" s="295"/>
      <c r="N105" s="295">
        <v>12</v>
      </c>
      <c r="O105" s="295"/>
      <c r="P105" s="295"/>
      <c r="Q105" s="295"/>
      <c r="R105" s="295"/>
      <c r="S105" s="295"/>
      <c r="T105" s="295">
        <v>47.076999999999998</v>
      </c>
      <c r="U105" s="295"/>
      <c r="V105" s="295"/>
      <c r="W105" s="295"/>
      <c r="X105" s="295"/>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9"/>
      <c r="B106" s="315" t="s">
        <v>214</v>
      </c>
      <c r="C106" s="291" t="s">
        <v>163</v>
      </c>
      <c r="D106" s="295"/>
      <c r="E106" s="295"/>
      <c r="F106" s="295"/>
      <c r="G106" s="295"/>
      <c r="H106" s="295"/>
      <c r="I106" s="295">
        <v>-128469</v>
      </c>
      <c r="J106" s="295"/>
      <c r="K106" s="295"/>
      <c r="L106" s="295"/>
      <c r="M106" s="295"/>
      <c r="N106" s="295">
        <f>N105</f>
        <v>12</v>
      </c>
      <c r="O106" s="295"/>
      <c r="P106" s="295"/>
      <c r="Q106" s="295"/>
      <c r="R106" s="295"/>
      <c r="S106" s="295"/>
      <c r="T106" s="295">
        <v>-0.57999999999999996</v>
      </c>
      <c r="U106" s="295"/>
      <c r="V106" s="295"/>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 collapsed="1">
      <c r="A127" s="509"/>
      <c r="B127" s="327" t="s">
        <v>237</v>
      </c>
      <c r="C127" s="328"/>
      <c r="D127" s="328">
        <f>SUM(D22:D125)</f>
        <v>0</v>
      </c>
      <c r="E127" s="328">
        <f t="shared" ref="E127:I127" si="33">SUM(E22:E125)</f>
        <v>0</v>
      </c>
      <c r="F127" s="328">
        <f t="shared" si="33"/>
        <v>0</v>
      </c>
      <c r="G127" s="328">
        <f t="shared" si="33"/>
        <v>0</v>
      </c>
      <c r="H127" s="328">
        <f t="shared" si="33"/>
        <v>0</v>
      </c>
      <c r="I127" s="328">
        <f t="shared" si="33"/>
        <v>3842745.7940000002</v>
      </c>
      <c r="J127" s="328"/>
      <c r="K127" s="328"/>
      <c r="L127" s="328"/>
      <c r="M127" s="328"/>
      <c r="N127" s="328"/>
      <c r="O127" s="328">
        <f>SUM(O22:O125)</f>
        <v>0</v>
      </c>
      <c r="P127" s="328">
        <f t="shared" ref="P127:T127" si="34">SUM(P22:P125)</f>
        <v>0</v>
      </c>
      <c r="Q127" s="328">
        <f t="shared" si="34"/>
        <v>0</v>
      </c>
      <c r="R127" s="328">
        <f t="shared" si="34"/>
        <v>0</v>
      </c>
      <c r="S127" s="328">
        <f t="shared" si="34"/>
        <v>0</v>
      </c>
      <c r="T127" s="328">
        <f t="shared" si="34"/>
        <v>843.88286399999993</v>
      </c>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769850.13400000008</v>
      </c>
      <c r="Z139" s="291">
        <f>SUMPRODUCT(I22:I125,Z22:Z125)</f>
        <v>2344481.8376000002</v>
      </c>
      <c r="AA139" s="291">
        <f>IF(AA21="kW",SUMPRODUCT(N22:N125,T22:T125,AA22:AA125),SUMPRODUCT(I22:I125,AA22:AA125))</f>
        <v>1657.49904264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
      <c r="B146" s="280" t="s">
        <v>243</v>
      </c>
      <c r="C146" s="281"/>
      <c r="D146" s="590" t="s">
        <v>528</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40" t="s">
        <v>211</v>
      </c>
      <c r="C147" s="942" t="s">
        <v>33</v>
      </c>
      <c r="D147" s="284" t="s">
        <v>422</v>
      </c>
      <c r="E147" s="944" t="s">
        <v>209</v>
      </c>
      <c r="F147" s="945"/>
      <c r="G147" s="945"/>
      <c r="H147" s="945"/>
      <c r="I147" s="945"/>
      <c r="J147" s="945"/>
      <c r="K147" s="945"/>
      <c r="L147" s="945"/>
      <c r="M147" s="946"/>
      <c r="N147" s="950" t="s">
        <v>213</v>
      </c>
      <c r="O147" s="284" t="s">
        <v>423</v>
      </c>
      <c r="P147" s="944" t="s">
        <v>212</v>
      </c>
      <c r="Q147" s="945"/>
      <c r="R147" s="945"/>
      <c r="S147" s="945"/>
      <c r="T147" s="945"/>
      <c r="U147" s="945"/>
      <c r="V147" s="945"/>
      <c r="W147" s="945"/>
      <c r="X147" s="946"/>
      <c r="Y147" s="947" t="s">
        <v>244</v>
      </c>
      <c r="Z147" s="948"/>
      <c r="AA147" s="948"/>
      <c r="AB147" s="948"/>
      <c r="AC147" s="948"/>
      <c r="AD147" s="948"/>
      <c r="AE147" s="948"/>
      <c r="AF147" s="948"/>
      <c r="AG147" s="948"/>
      <c r="AH147" s="948"/>
      <c r="AI147" s="948"/>
      <c r="AJ147" s="948"/>
      <c r="AK147" s="948"/>
      <c r="AL147" s="948"/>
      <c r="AM147" s="949"/>
    </row>
    <row r="148" spans="1:39" ht="60.75" customHeight="1">
      <c r="B148" s="941"/>
      <c r="C148" s="943"/>
      <c r="D148" s="285">
        <v>2012</v>
      </c>
      <c r="E148" s="285">
        <v>2013</v>
      </c>
      <c r="F148" s="285">
        <v>2014</v>
      </c>
      <c r="G148" s="285">
        <v>2015</v>
      </c>
      <c r="H148" s="285">
        <v>2016</v>
      </c>
      <c r="I148" s="285">
        <v>2017</v>
      </c>
      <c r="J148" s="285">
        <v>2018</v>
      </c>
      <c r="K148" s="285">
        <v>2019</v>
      </c>
      <c r="L148" s="285">
        <v>2020</v>
      </c>
      <c r="M148" s="285">
        <v>2021</v>
      </c>
      <c r="N148" s="95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f>'1.  LRAMVA Summary'!G53</f>
        <v>0</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770">
        <v>93835.6</v>
      </c>
      <c r="I150" s="756"/>
      <c r="J150" s="756"/>
      <c r="K150" s="756"/>
      <c r="L150" s="756"/>
      <c r="M150" s="756"/>
      <c r="N150" s="755"/>
      <c r="O150" s="756"/>
      <c r="P150" s="756"/>
      <c r="Q150" s="756"/>
      <c r="R150" s="756"/>
      <c r="S150" s="776">
        <v>12.3</v>
      </c>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hidden="1" outlineLevel="1">
      <c r="B151" s="294" t="s">
        <v>245</v>
      </c>
      <c r="C151" s="291" t="s">
        <v>163</v>
      </c>
      <c r="D151" s="295"/>
      <c r="E151" s="295"/>
      <c r="F151" s="295"/>
      <c r="G151" s="295"/>
      <c r="H151" s="770"/>
      <c r="I151" s="756"/>
      <c r="J151" s="756"/>
      <c r="K151" s="756"/>
      <c r="L151" s="756"/>
      <c r="M151" s="756"/>
      <c r="N151" s="763"/>
      <c r="O151" s="756"/>
      <c r="P151" s="756"/>
      <c r="Q151" s="756"/>
      <c r="R151" s="756"/>
      <c r="S151" s="776"/>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 hidden="1" outlineLevel="1">
      <c r="A152" s="511"/>
      <c r="B152" s="298"/>
      <c r="C152" s="299"/>
      <c r="D152" s="299"/>
      <c r="E152" s="299"/>
      <c r="F152" s="299"/>
      <c r="G152" s="299"/>
      <c r="H152" s="771"/>
      <c r="I152" s="757"/>
      <c r="J152" s="757"/>
      <c r="K152" s="757"/>
      <c r="L152" s="757"/>
      <c r="M152" s="757"/>
      <c r="N152" s="759"/>
      <c r="O152" s="757"/>
      <c r="P152" s="757"/>
      <c r="Q152" s="757"/>
      <c r="R152" s="757"/>
      <c r="S152" s="777"/>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770"/>
      <c r="I153" s="756"/>
      <c r="J153" s="756"/>
      <c r="K153" s="756"/>
      <c r="L153" s="756"/>
      <c r="M153" s="756"/>
      <c r="N153" s="755"/>
      <c r="O153" s="756"/>
      <c r="P153" s="756"/>
      <c r="Q153" s="756"/>
      <c r="R153" s="756"/>
      <c r="S153" s="776"/>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245</v>
      </c>
      <c r="C154" s="291" t="s">
        <v>163</v>
      </c>
      <c r="D154" s="295"/>
      <c r="E154" s="295"/>
      <c r="F154" s="295"/>
      <c r="G154" s="295"/>
      <c r="H154" s="770"/>
      <c r="I154" s="756"/>
      <c r="J154" s="756"/>
      <c r="K154" s="756"/>
      <c r="L154" s="756"/>
      <c r="M154" s="756"/>
      <c r="N154" s="763"/>
      <c r="O154" s="756"/>
      <c r="P154" s="756"/>
      <c r="Q154" s="756"/>
      <c r="R154" s="756"/>
      <c r="S154" s="776"/>
      <c r="T154" s="295"/>
      <c r="U154" s="295"/>
      <c r="V154" s="295"/>
      <c r="W154" s="295"/>
      <c r="X154" s="295"/>
      <c r="Y154" s="411">
        <f>Y153</f>
        <v>0</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 hidden="1" outlineLevel="1">
      <c r="A155" s="511"/>
      <c r="B155" s="298"/>
      <c r="C155" s="299"/>
      <c r="D155" s="304"/>
      <c r="E155" s="304"/>
      <c r="F155" s="304"/>
      <c r="G155" s="304"/>
      <c r="H155" s="772"/>
      <c r="I155" s="760"/>
      <c r="J155" s="760"/>
      <c r="K155" s="760"/>
      <c r="L155" s="760"/>
      <c r="M155" s="760"/>
      <c r="N155" s="759"/>
      <c r="O155" s="760"/>
      <c r="P155" s="760"/>
      <c r="Q155" s="760"/>
      <c r="R155" s="760"/>
      <c r="S155" s="778"/>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770">
        <v>327049.90000000002</v>
      </c>
      <c r="I156" s="756"/>
      <c r="J156" s="756"/>
      <c r="K156" s="756"/>
      <c r="L156" s="756"/>
      <c r="M156" s="756"/>
      <c r="N156" s="755"/>
      <c r="O156" s="756"/>
      <c r="P156" s="756"/>
      <c r="Q156" s="756"/>
      <c r="R156" s="756"/>
      <c r="S156" s="776">
        <v>191.958</v>
      </c>
      <c r="T156" s="295"/>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hidden="1" outlineLevel="1">
      <c r="B157" s="294" t="s">
        <v>245</v>
      </c>
      <c r="C157" s="291" t="s">
        <v>163</v>
      </c>
      <c r="D157" s="295"/>
      <c r="E157" s="295"/>
      <c r="F157" s="295"/>
      <c r="G157" s="295"/>
      <c r="H157" s="770">
        <v>13181.738740000001</v>
      </c>
      <c r="I157" s="756"/>
      <c r="J157" s="756"/>
      <c r="K157" s="756"/>
      <c r="L157" s="756"/>
      <c r="M157" s="756"/>
      <c r="N157" s="763"/>
      <c r="O157" s="756"/>
      <c r="P157" s="756"/>
      <c r="Q157" s="756"/>
      <c r="R157" s="756"/>
      <c r="S157" s="776">
        <v>7.1006200000000002</v>
      </c>
      <c r="T157" s="295"/>
      <c r="U157" s="295"/>
      <c r="V157" s="295"/>
      <c r="W157" s="295"/>
      <c r="X157" s="295"/>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hidden="1" outlineLevel="1">
      <c r="B158" s="294"/>
      <c r="C158" s="305"/>
      <c r="D158" s="291"/>
      <c r="E158" s="291"/>
      <c r="F158" s="291"/>
      <c r="G158" s="291"/>
      <c r="H158" s="769"/>
      <c r="I158" s="755"/>
      <c r="J158" s="755"/>
      <c r="K158" s="755"/>
      <c r="L158" s="755"/>
      <c r="M158" s="755"/>
      <c r="N158" s="752"/>
      <c r="O158" s="755"/>
      <c r="P158" s="755"/>
      <c r="Q158" s="755"/>
      <c r="R158" s="755"/>
      <c r="S158" s="775"/>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770">
        <v>9991.9</v>
      </c>
      <c r="I159" s="756"/>
      <c r="J159" s="756"/>
      <c r="K159" s="756"/>
      <c r="L159" s="756"/>
      <c r="M159" s="756"/>
      <c r="N159" s="755"/>
      <c r="O159" s="756"/>
      <c r="P159" s="756"/>
      <c r="Q159" s="756"/>
      <c r="R159" s="756"/>
      <c r="S159" s="776">
        <v>1.7</v>
      </c>
      <c r="T159" s="295"/>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hidden="1" outlineLevel="1">
      <c r="B160" s="294" t="s">
        <v>245</v>
      </c>
      <c r="C160" s="291" t="s">
        <v>163</v>
      </c>
      <c r="D160" s="295"/>
      <c r="E160" s="295"/>
      <c r="F160" s="295"/>
      <c r="G160" s="295"/>
      <c r="H160" s="770"/>
      <c r="I160" s="756"/>
      <c r="J160" s="756"/>
      <c r="K160" s="756"/>
      <c r="L160" s="756"/>
      <c r="M160" s="756"/>
      <c r="N160" s="763"/>
      <c r="O160" s="756"/>
      <c r="P160" s="756"/>
      <c r="Q160" s="756"/>
      <c r="R160" s="756"/>
      <c r="S160" s="776"/>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hidden="1" outlineLevel="1">
      <c r="B161" s="294"/>
      <c r="C161" s="305"/>
      <c r="D161" s="304"/>
      <c r="E161" s="304"/>
      <c r="F161" s="304"/>
      <c r="G161" s="304"/>
      <c r="H161" s="772"/>
      <c r="I161" s="760"/>
      <c r="J161" s="760"/>
      <c r="K161" s="760"/>
      <c r="L161" s="760"/>
      <c r="M161" s="760"/>
      <c r="N161" s="755"/>
      <c r="O161" s="760"/>
      <c r="P161" s="760"/>
      <c r="Q161" s="760"/>
      <c r="R161" s="760"/>
      <c r="S161" s="778"/>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770">
        <v>174670.6</v>
      </c>
      <c r="I162" s="756"/>
      <c r="J162" s="756"/>
      <c r="K162" s="756"/>
      <c r="L162" s="756"/>
      <c r="M162" s="756"/>
      <c r="N162" s="755"/>
      <c r="O162" s="756"/>
      <c r="P162" s="756"/>
      <c r="Q162" s="756"/>
      <c r="R162" s="756"/>
      <c r="S162" s="776">
        <v>9.8000000000000007</v>
      </c>
      <c r="T162" s="295"/>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hidden="1" outlineLevel="1">
      <c r="B163" s="294" t="s">
        <v>245</v>
      </c>
      <c r="C163" s="291" t="s">
        <v>163</v>
      </c>
      <c r="D163" s="295"/>
      <c r="E163" s="295"/>
      <c r="F163" s="295"/>
      <c r="G163" s="295"/>
      <c r="H163" s="770"/>
      <c r="I163" s="756"/>
      <c r="J163" s="756"/>
      <c r="K163" s="756"/>
      <c r="L163" s="756"/>
      <c r="M163" s="756"/>
      <c r="N163" s="763"/>
      <c r="O163" s="756"/>
      <c r="P163" s="756"/>
      <c r="Q163" s="756"/>
      <c r="R163" s="756"/>
      <c r="S163" s="776"/>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hidden="1" outlineLevel="1">
      <c r="B164" s="294"/>
      <c r="C164" s="305"/>
      <c r="D164" s="304"/>
      <c r="E164" s="304"/>
      <c r="F164" s="304"/>
      <c r="G164" s="304"/>
      <c r="H164" s="772"/>
      <c r="I164" s="760"/>
      <c r="J164" s="760"/>
      <c r="K164" s="760"/>
      <c r="L164" s="760"/>
      <c r="M164" s="760"/>
      <c r="N164" s="755"/>
      <c r="O164" s="760"/>
      <c r="P164" s="760"/>
      <c r="Q164" s="760"/>
      <c r="R164" s="760"/>
      <c r="S164" s="778"/>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770"/>
      <c r="I165" s="756"/>
      <c r="J165" s="756"/>
      <c r="K165" s="756"/>
      <c r="L165" s="756"/>
      <c r="M165" s="756"/>
      <c r="N165" s="755"/>
      <c r="O165" s="756"/>
      <c r="P165" s="756"/>
      <c r="Q165" s="756"/>
      <c r="R165" s="756"/>
      <c r="S165" s="776"/>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245</v>
      </c>
      <c r="C166" s="291" t="s">
        <v>163</v>
      </c>
      <c r="D166" s="295"/>
      <c r="E166" s="295"/>
      <c r="F166" s="295"/>
      <c r="G166" s="295"/>
      <c r="H166" s="770"/>
      <c r="I166" s="756"/>
      <c r="J166" s="756"/>
      <c r="K166" s="756"/>
      <c r="L166" s="756"/>
      <c r="M166" s="756"/>
      <c r="N166" s="763"/>
      <c r="O166" s="756"/>
      <c r="P166" s="756"/>
      <c r="Q166" s="756"/>
      <c r="R166" s="756"/>
      <c r="S166" s="776"/>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hidden="1" outlineLevel="1">
      <c r="B167" s="294"/>
      <c r="C167" s="305"/>
      <c r="D167" s="304"/>
      <c r="E167" s="304"/>
      <c r="F167" s="304"/>
      <c r="G167" s="304"/>
      <c r="H167" s="772"/>
      <c r="I167" s="760"/>
      <c r="J167" s="760"/>
      <c r="K167" s="760"/>
      <c r="L167" s="760"/>
      <c r="M167" s="760"/>
      <c r="N167" s="755"/>
      <c r="O167" s="760"/>
      <c r="P167" s="760"/>
      <c r="Q167" s="760"/>
      <c r="R167" s="760"/>
      <c r="S167" s="778"/>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770"/>
      <c r="I168" s="756"/>
      <c r="J168" s="756"/>
      <c r="K168" s="756"/>
      <c r="L168" s="756"/>
      <c r="M168" s="756"/>
      <c r="N168" s="755"/>
      <c r="O168" s="756"/>
      <c r="P168" s="756"/>
      <c r="Q168" s="756"/>
      <c r="R168" s="756"/>
      <c r="S168" s="776"/>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245</v>
      </c>
      <c r="C169" s="291" t="s">
        <v>163</v>
      </c>
      <c r="D169" s="295"/>
      <c r="E169" s="295"/>
      <c r="F169" s="295"/>
      <c r="G169" s="295"/>
      <c r="H169" s="770"/>
      <c r="I169" s="756"/>
      <c r="J169" s="756"/>
      <c r="K169" s="756"/>
      <c r="L169" s="756"/>
      <c r="M169" s="756"/>
      <c r="N169" s="755"/>
      <c r="O169" s="756"/>
      <c r="P169" s="756"/>
      <c r="Q169" s="756"/>
      <c r="R169" s="756"/>
      <c r="S169" s="776"/>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hidden="1" outlineLevel="1">
      <c r="B170" s="294"/>
      <c r="C170" s="305"/>
      <c r="D170" s="304"/>
      <c r="E170" s="304"/>
      <c r="F170" s="304"/>
      <c r="G170" s="304"/>
      <c r="H170" s="772"/>
      <c r="I170" s="760"/>
      <c r="J170" s="760"/>
      <c r="K170" s="760"/>
      <c r="L170" s="760"/>
      <c r="M170" s="760"/>
      <c r="N170" s="755"/>
      <c r="O170" s="760"/>
      <c r="P170" s="760"/>
      <c r="Q170" s="760"/>
      <c r="R170" s="760"/>
      <c r="S170" s="778"/>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770"/>
      <c r="I171" s="756"/>
      <c r="J171" s="756"/>
      <c r="K171" s="756"/>
      <c r="L171" s="756"/>
      <c r="M171" s="756"/>
      <c r="N171" s="755"/>
      <c r="O171" s="756"/>
      <c r="P171" s="756"/>
      <c r="Q171" s="756"/>
      <c r="R171" s="756"/>
      <c r="S171" s="776"/>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245</v>
      </c>
      <c r="C172" s="291" t="s">
        <v>163</v>
      </c>
      <c r="D172" s="295"/>
      <c r="E172" s="295"/>
      <c r="F172" s="295"/>
      <c r="G172" s="295"/>
      <c r="H172" s="770"/>
      <c r="I172" s="756"/>
      <c r="J172" s="756"/>
      <c r="K172" s="756"/>
      <c r="L172" s="756"/>
      <c r="M172" s="756"/>
      <c r="N172" s="755"/>
      <c r="O172" s="756"/>
      <c r="P172" s="756"/>
      <c r="Q172" s="756"/>
      <c r="R172" s="756"/>
      <c r="S172" s="776"/>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hidden="1" outlineLevel="1">
      <c r="A173" s="509"/>
      <c r="B173" s="294"/>
      <c r="C173" s="305"/>
      <c r="D173" s="304"/>
      <c r="E173" s="304"/>
      <c r="F173" s="304"/>
      <c r="G173" s="304"/>
      <c r="H173" s="772"/>
      <c r="I173" s="760"/>
      <c r="J173" s="760"/>
      <c r="K173" s="760"/>
      <c r="L173" s="760"/>
      <c r="M173" s="760"/>
      <c r="N173" s="755"/>
      <c r="O173" s="760"/>
      <c r="P173" s="760"/>
      <c r="Q173" s="760"/>
      <c r="R173" s="760"/>
      <c r="S173" s="778"/>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770"/>
      <c r="I174" s="756"/>
      <c r="J174" s="756"/>
      <c r="K174" s="756"/>
      <c r="L174" s="756"/>
      <c r="M174" s="756"/>
      <c r="N174" s="755"/>
      <c r="O174" s="756"/>
      <c r="P174" s="756"/>
      <c r="Q174" s="756"/>
      <c r="R174" s="756"/>
      <c r="S174" s="776"/>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245</v>
      </c>
      <c r="C175" s="291" t="s">
        <v>163</v>
      </c>
      <c r="D175" s="295"/>
      <c r="E175" s="295"/>
      <c r="F175" s="295"/>
      <c r="G175" s="295"/>
      <c r="H175" s="770"/>
      <c r="I175" s="756"/>
      <c r="J175" s="756"/>
      <c r="K175" s="756"/>
      <c r="L175" s="756"/>
      <c r="M175" s="756"/>
      <c r="N175" s="755"/>
      <c r="O175" s="756"/>
      <c r="P175" s="756"/>
      <c r="Q175" s="756"/>
      <c r="R175" s="756"/>
      <c r="S175" s="776"/>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hidden="1" outlineLevel="1">
      <c r="B176" s="307"/>
      <c r="C176" s="308"/>
      <c r="D176" s="291"/>
      <c r="E176" s="291"/>
      <c r="F176" s="291"/>
      <c r="G176" s="291"/>
      <c r="H176" s="769"/>
      <c r="I176" s="755"/>
      <c r="J176" s="755"/>
      <c r="K176" s="755"/>
      <c r="L176" s="755"/>
      <c r="M176" s="755"/>
      <c r="N176" s="755"/>
      <c r="O176" s="755"/>
      <c r="P176" s="755"/>
      <c r="Q176" s="755"/>
      <c r="R176" s="755"/>
      <c r="S176" s="775"/>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 hidden="1" outlineLevel="1">
      <c r="A177" s="510"/>
      <c r="B177" s="288" t="s">
        <v>8</v>
      </c>
      <c r="C177" s="289"/>
      <c r="D177" s="289"/>
      <c r="E177" s="289"/>
      <c r="F177" s="289"/>
      <c r="G177" s="289"/>
      <c r="H177" s="767"/>
      <c r="I177" s="753"/>
      <c r="J177" s="753"/>
      <c r="K177" s="753"/>
      <c r="L177" s="753"/>
      <c r="M177" s="753"/>
      <c r="N177" s="755"/>
      <c r="O177" s="753"/>
      <c r="P177" s="753"/>
      <c r="Q177" s="753"/>
      <c r="R177" s="753"/>
      <c r="S177" s="774"/>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770">
        <v>4398147</v>
      </c>
      <c r="I178" s="756"/>
      <c r="J178" s="756"/>
      <c r="K178" s="756"/>
      <c r="L178" s="756"/>
      <c r="M178" s="756"/>
      <c r="N178" s="756">
        <v>12</v>
      </c>
      <c r="O178" s="756"/>
      <c r="P178" s="756"/>
      <c r="Q178" s="756"/>
      <c r="R178" s="756"/>
      <c r="S178" s="776">
        <v>681.46299999999997</v>
      </c>
      <c r="T178" s="295"/>
      <c r="U178" s="295"/>
      <c r="V178" s="295"/>
      <c r="W178" s="295"/>
      <c r="X178" s="295"/>
      <c r="Y178" s="467"/>
      <c r="Z178" s="469">
        <v>0.15</v>
      </c>
      <c r="AA178" s="469">
        <v>0.85</v>
      </c>
      <c r="AB178" s="415"/>
      <c r="AC178" s="415"/>
      <c r="AD178" s="415"/>
      <c r="AE178" s="415"/>
      <c r="AF178" s="415"/>
      <c r="AG178" s="415"/>
      <c r="AH178" s="415"/>
      <c r="AI178" s="415"/>
      <c r="AJ178" s="415"/>
      <c r="AK178" s="415"/>
      <c r="AL178" s="415"/>
      <c r="AM178" s="296">
        <f>SUM(Y178:AL178)</f>
        <v>1</v>
      </c>
    </row>
    <row r="179" spans="1:39" ht="15" hidden="1" outlineLevel="1">
      <c r="B179" s="294" t="s">
        <v>245</v>
      </c>
      <c r="C179" s="291" t="s">
        <v>163</v>
      </c>
      <c r="D179" s="295"/>
      <c r="E179" s="295"/>
      <c r="F179" s="295"/>
      <c r="G179" s="295"/>
      <c r="H179" s="770">
        <v>94551.167839999995</v>
      </c>
      <c r="I179" s="756"/>
      <c r="J179" s="756"/>
      <c r="K179" s="756"/>
      <c r="L179" s="756"/>
      <c r="M179" s="756"/>
      <c r="N179" s="756">
        <f>N178</f>
        <v>12</v>
      </c>
      <c r="O179" s="756"/>
      <c r="P179" s="756"/>
      <c r="Q179" s="756"/>
      <c r="R179" s="756"/>
      <c r="S179" s="776">
        <v>11.866391999999999</v>
      </c>
      <c r="T179" s="295"/>
      <c r="U179" s="295"/>
      <c r="V179" s="295"/>
      <c r="W179" s="295"/>
      <c r="X179" s="295"/>
      <c r="Y179" s="411">
        <f>Y178</f>
        <v>0</v>
      </c>
      <c r="Z179" s="411">
        <f>Z178</f>
        <v>0.15</v>
      </c>
      <c r="AA179" s="411">
        <f t="shared" ref="AA179:AL179" si="48">AA178</f>
        <v>0.85</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hidden="1" outlineLevel="1">
      <c r="B180" s="310"/>
      <c r="C180" s="312"/>
      <c r="D180" s="291"/>
      <c r="E180" s="291"/>
      <c r="F180" s="291"/>
      <c r="G180" s="291"/>
      <c r="H180" s="769"/>
      <c r="I180" s="755"/>
      <c r="J180" s="755"/>
      <c r="K180" s="755"/>
      <c r="L180" s="755"/>
      <c r="M180" s="755"/>
      <c r="N180" s="755"/>
      <c r="O180" s="755"/>
      <c r="P180" s="755"/>
      <c r="Q180" s="755"/>
      <c r="R180" s="755"/>
      <c r="S180" s="775"/>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770">
        <v>203008.1</v>
      </c>
      <c r="I181" s="756"/>
      <c r="J181" s="756"/>
      <c r="K181" s="756"/>
      <c r="L181" s="756"/>
      <c r="M181" s="756"/>
      <c r="N181" s="756">
        <v>12</v>
      </c>
      <c r="O181" s="756"/>
      <c r="P181" s="756"/>
      <c r="Q181" s="756"/>
      <c r="R181" s="756"/>
      <c r="S181" s="776">
        <v>51.6</v>
      </c>
      <c r="T181" s="295"/>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hidden="1" outlineLevel="1">
      <c r="B182" s="294" t="s">
        <v>245</v>
      </c>
      <c r="C182" s="291" t="s">
        <v>163</v>
      </c>
      <c r="D182" s="295"/>
      <c r="E182" s="295"/>
      <c r="F182" s="295"/>
      <c r="G182" s="295"/>
      <c r="H182" s="770"/>
      <c r="I182" s="756"/>
      <c r="J182" s="756"/>
      <c r="K182" s="756"/>
      <c r="L182" s="756"/>
      <c r="M182" s="756"/>
      <c r="N182" s="756">
        <f>N181</f>
        <v>12</v>
      </c>
      <c r="O182" s="756"/>
      <c r="P182" s="756"/>
      <c r="Q182" s="756"/>
      <c r="R182" s="756"/>
      <c r="S182" s="776"/>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hidden="1" outlineLevel="1">
      <c r="B183" s="314"/>
      <c r="C183" s="312"/>
      <c r="D183" s="291"/>
      <c r="E183" s="291"/>
      <c r="F183" s="291"/>
      <c r="G183" s="291"/>
      <c r="H183" s="769"/>
      <c r="I183" s="755"/>
      <c r="J183" s="755"/>
      <c r="K183" s="755"/>
      <c r="L183" s="755"/>
      <c r="M183" s="755"/>
      <c r="N183" s="755"/>
      <c r="O183" s="755"/>
      <c r="P183" s="755"/>
      <c r="Q183" s="755"/>
      <c r="R183" s="755"/>
      <c r="S183" s="775"/>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770"/>
      <c r="I184" s="756"/>
      <c r="J184" s="756"/>
      <c r="K184" s="756"/>
      <c r="L184" s="756"/>
      <c r="M184" s="756"/>
      <c r="N184" s="756">
        <v>3</v>
      </c>
      <c r="O184" s="756"/>
      <c r="P184" s="756"/>
      <c r="Q184" s="756"/>
      <c r="R184" s="756"/>
      <c r="S184" s="776"/>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245</v>
      </c>
      <c r="C185" s="291" t="s">
        <v>163</v>
      </c>
      <c r="D185" s="295"/>
      <c r="E185" s="295"/>
      <c r="F185" s="295"/>
      <c r="G185" s="295"/>
      <c r="H185" s="770"/>
      <c r="I185" s="756"/>
      <c r="J185" s="756"/>
      <c r="K185" s="756"/>
      <c r="L185" s="756"/>
      <c r="M185" s="756"/>
      <c r="N185" s="756">
        <f>N184</f>
        <v>3</v>
      </c>
      <c r="O185" s="756"/>
      <c r="P185" s="756"/>
      <c r="Q185" s="756"/>
      <c r="R185" s="756"/>
      <c r="S185" s="776"/>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hidden="1" outlineLevel="1">
      <c r="B186" s="314"/>
      <c r="C186" s="312"/>
      <c r="D186" s="316"/>
      <c r="E186" s="316"/>
      <c r="F186" s="316"/>
      <c r="G186" s="316"/>
      <c r="H186" s="773"/>
      <c r="I186" s="761"/>
      <c r="J186" s="761"/>
      <c r="K186" s="761"/>
      <c r="L186" s="761"/>
      <c r="M186" s="761"/>
      <c r="N186" s="755"/>
      <c r="O186" s="761"/>
      <c r="P186" s="761"/>
      <c r="Q186" s="761"/>
      <c r="R186" s="761"/>
      <c r="S186" s="779"/>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770"/>
      <c r="I187" s="756"/>
      <c r="J187" s="756"/>
      <c r="K187" s="756"/>
      <c r="L187" s="756"/>
      <c r="M187" s="756"/>
      <c r="N187" s="756">
        <v>12</v>
      </c>
      <c r="O187" s="756"/>
      <c r="P187" s="756"/>
      <c r="Q187" s="756"/>
      <c r="R187" s="756"/>
      <c r="S187" s="776"/>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245</v>
      </c>
      <c r="C188" s="291" t="s">
        <v>163</v>
      </c>
      <c r="D188" s="295"/>
      <c r="E188" s="295"/>
      <c r="F188" s="295"/>
      <c r="G188" s="295"/>
      <c r="H188" s="770"/>
      <c r="I188" s="756"/>
      <c r="J188" s="756"/>
      <c r="K188" s="756"/>
      <c r="L188" s="756"/>
      <c r="M188" s="756"/>
      <c r="N188" s="756">
        <f>N187</f>
        <v>12</v>
      </c>
      <c r="O188" s="756"/>
      <c r="P188" s="756"/>
      <c r="Q188" s="756"/>
      <c r="R188" s="756"/>
      <c r="S188" s="776"/>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hidden="1" outlineLevel="1">
      <c r="B189" s="314"/>
      <c r="C189" s="312"/>
      <c r="D189" s="316"/>
      <c r="E189" s="316"/>
      <c r="F189" s="316"/>
      <c r="G189" s="316"/>
      <c r="H189" s="773"/>
      <c r="I189" s="761"/>
      <c r="J189" s="761"/>
      <c r="K189" s="761"/>
      <c r="L189" s="761"/>
      <c r="M189" s="761"/>
      <c r="N189" s="755"/>
      <c r="O189" s="761"/>
      <c r="P189" s="761"/>
      <c r="Q189" s="761"/>
      <c r="R189" s="761"/>
      <c r="S189" s="779"/>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770"/>
      <c r="I190" s="756"/>
      <c r="J190" s="756"/>
      <c r="K190" s="756"/>
      <c r="L190" s="756"/>
      <c r="M190" s="756"/>
      <c r="N190" s="756">
        <v>12</v>
      </c>
      <c r="O190" s="756"/>
      <c r="P190" s="756"/>
      <c r="Q190" s="756"/>
      <c r="R190" s="756"/>
      <c r="S190" s="776"/>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245</v>
      </c>
      <c r="C191" s="291" t="s">
        <v>163</v>
      </c>
      <c r="D191" s="295"/>
      <c r="E191" s="295"/>
      <c r="F191" s="295"/>
      <c r="G191" s="295"/>
      <c r="H191" s="770"/>
      <c r="I191" s="756"/>
      <c r="J191" s="756"/>
      <c r="K191" s="756"/>
      <c r="L191" s="756"/>
      <c r="M191" s="756"/>
      <c r="N191" s="756">
        <f>N190</f>
        <v>12</v>
      </c>
      <c r="O191" s="756"/>
      <c r="P191" s="756"/>
      <c r="Q191" s="756"/>
      <c r="R191" s="756"/>
      <c r="S191" s="776"/>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hidden="1" outlineLevel="1">
      <c r="B192" s="314"/>
      <c r="C192" s="312"/>
      <c r="D192" s="316"/>
      <c r="E192" s="316"/>
      <c r="F192" s="316"/>
      <c r="G192" s="316"/>
      <c r="H192" s="773"/>
      <c r="I192" s="761"/>
      <c r="J192" s="761"/>
      <c r="K192" s="761"/>
      <c r="L192" s="761"/>
      <c r="M192" s="761"/>
      <c r="N192" s="755"/>
      <c r="O192" s="761"/>
      <c r="P192" s="761"/>
      <c r="Q192" s="761"/>
      <c r="R192" s="761"/>
      <c r="S192" s="779"/>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770"/>
      <c r="I193" s="756"/>
      <c r="J193" s="756"/>
      <c r="K193" s="756"/>
      <c r="L193" s="756"/>
      <c r="M193" s="756"/>
      <c r="N193" s="755"/>
      <c r="O193" s="756"/>
      <c r="P193" s="756"/>
      <c r="Q193" s="756"/>
      <c r="R193" s="756"/>
      <c r="S193" s="776"/>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245</v>
      </c>
      <c r="C194" s="291" t="s">
        <v>163</v>
      </c>
      <c r="D194" s="295"/>
      <c r="E194" s="295"/>
      <c r="F194" s="295"/>
      <c r="G194" s="295"/>
      <c r="H194" s="770"/>
      <c r="I194" s="756"/>
      <c r="J194" s="756"/>
      <c r="K194" s="756"/>
      <c r="L194" s="756"/>
      <c r="M194" s="756"/>
      <c r="N194" s="755"/>
      <c r="O194" s="756"/>
      <c r="P194" s="756"/>
      <c r="Q194" s="756"/>
      <c r="R194" s="756"/>
      <c r="S194" s="776"/>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hidden="1" outlineLevel="1">
      <c r="A195" s="509"/>
      <c r="B195" s="314"/>
      <c r="C195" s="312"/>
      <c r="D195" s="316"/>
      <c r="E195" s="316"/>
      <c r="F195" s="316"/>
      <c r="G195" s="316"/>
      <c r="H195" s="773"/>
      <c r="I195" s="761"/>
      <c r="J195" s="761"/>
      <c r="K195" s="761"/>
      <c r="L195" s="761"/>
      <c r="M195" s="761"/>
      <c r="N195" s="755"/>
      <c r="O195" s="761"/>
      <c r="P195" s="761"/>
      <c r="Q195" s="761"/>
      <c r="R195" s="761"/>
      <c r="S195" s="779"/>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5" hidden="1" outlineLevel="1">
      <c r="A196" s="509">
        <v>16</v>
      </c>
      <c r="B196" s="314" t="s">
        <v>487</v>
      </c>
      <c r="C196" s="291" t="s">
        <v>25</v>
      </c>
      <c r="D196" s="295"/>
      <c r="E196" s="295"/>
      <c r="F196" s="295"/>
      <c r="G196" s="295"/>
      <c r="H196" s="770"/>
      <c r="I196" s="756"/>
      <c r="J196" s="756"/>
      <c r="K196" s="756"/>
      <c r="L196" s="756"/>
      <c r="M196" s="756"/>
      <c r="N196" s="755"/>
      <c r="O196" s="756"/>
      <c r="P196" s="756"/>
      <c r="Q196" s="756"/>
      <c r="R196" s="756"/>
      <c r="S196" s="776"/>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245</v>
      </c>
      <c r="C197" s="291" t="s">
        <v>163</v>
      </c>
      <c r="D197" s="295"/>
      <c r="E197" s="295"/>
      <c r="F197" s="295"/>
      <c r="G197" s="295"/>
      <c r="H197" s="770"/>
      <c r="I197" s="756"/>
      <c r="J197" s="756"/>
      <c r="K197" s="756"/>
      <c r="L197" s="756"/>
      <c r="M197" s="756"/>
      <c r="N197" s="755"/>
      <c r="O197" s="756"/>
      <c r="P197" s="756"/>
      <c r="Q197" s="756"/>
      <c r="R197" s="756"/>
      <c r="S197" s="776"/>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hidden="1" outlineLevel="1">
      <c r="A198" s="509"/>
      <c r="B198" s="314"/>
      <c r="C198" s="312"/>
      <c r="D198" s="316"/>
      <c r="E198" s="316"/>
      <c r="F198" s="316"/>
      <c r="G198" s="316"/>
      <c r="H198" s="773"/>
      <c r="I198" s="761"/>
      <c r="J198" s="761"/>
      <c r="K198" s="761"/>
      <c r="L198" s="761"/>
      <c r="M198" s="761"/>
      <c r="N198" s="755"/>
      <c r="O198" s="761"/>
      <c r="P198" s="761"/>
      <c r="Q198" s="761"/>
      <c r="R198" s="761"/>
      <c r="S198" s="779"/>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770"/>
      <c r="I199" s="756"/>
      <c r="J199" s="756"/>
      <c r="K199" s="756"/>
      <c r="L199" s="756"/>
      <c r="M199" s="756"/>
      <c r="N199" s="755"/>
      <c r="O199" s="756"/>
      <c r="P199" s="756"/>
      <c r="Q199" s="756"/>
      <c r="R199" s="756"/>
      <c r="S199" s="776"/>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245</v>
      </c>
      <c r="C200" s="291" t="s">
        <v>163</v>
      </c>
      <c r="D200" s="295"/>
      <c r="E200" s="295"/>
      <c r="F200" s="295"/>
      <c r="G200" s="295"/>
      <c r="H200" s="770"/>
      <c r="I200" s="756"/>
      <c r="J200" s="756"/>
      <c r="K200" s="756"/>
      <c r="L200" s="756"/>
      <c r="M200" s="756"/>
      <c r="N200" s="755"/>
      <c r="O200" s="756"/>
      <c r="P200" s="756"/>
      <c r="Q200" s="756"/>
      <c r="R200" s="756"/>
      <c r="S200" s="776"/>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hidden="1" outlineLevel="1">
      <c r="B201" s="315"/>
      <c r="C201" s="305"/>
      <c r="D201" s="291"/>
      <c r="E201" s="291"/>
      <c r="F201" s="291"/>
      <c r="G201" s="291"/>
      <c r="H201" s="769"/>
      <c r="I201" s="755"/>
      <c r="J201" s="755"/>
      <c r="K201" s="755"/>
      <c r="L201" s="755"/>
      <c r="M201" s="755"/>
      <c r="N201" s="755"/>
      <c r="O201" s="755"/>
      <c r="P201" s="755"/>
      <c r="Q201" s="755"/>
      <c r="R201" s="755"/>
      <c r="S201" s="775"/>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 hidden="1" outlineLevel="1">
      <c r="A202" s="510"/>
      <c r="B202" s="288" t="s">
        <v>10</v>
      </c>
      <c r="C202" s="289"/>
      <c r="D202" s="289"/>
      <c r="E202" s="289"/>
      <c r="F202" s="289"/>
      <c r="G202" s="289"/>
      <c r="H202" s="767"/>
      <c r="I202" s="753"/>
      <c r="J202" s="753"/>
      <c r="K202" s="753"/>
      <c r="L202" s="753"/>
      <c r="M202" s="753"/>
      <c r="N202" s="754"/>
      <c r="O202" s="753"/>
      <c r="P202" s="753"/>
      <c r="Q202" s="753"/>
      <c r="R202" s="753"/>
      <c r="S202" s="774"/>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770"/>
      <c r="I203" s="756"/>
      <c r="J203" s="756"/>
      <c r="K203" s="756"/>
      <c r="L203" s="756"/>
      <c r="M203" s="756"/>
      <c r="N203" s="756">
        <v>12</v>
      </c>
      <c r="O203" s="756"/>
      <c r="P203" s="756"/>
      <c r="Q203" s="756"/>
      <c r="R203" s="756"/>
      <c r="S203" s="776"/>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245</v>
      </c>
      <c r="C204" s="291" t="s">
        <v>163</v>
      </c>
      <c r="D204" s="295"/>
      <c r="E204" s="295"/>
      <c r="F204" s="295"/>
      <c r="G204" s="295"/>
      <c r="H204" s="770"/>
      <c r="I204" s="756"/>
      <c r="J204" s="756"/>
      <c r="K204" s="756"/>
      <c r="L204" s="756"/>
      <c r="M204" s="756"/>
      <c r="N204" s="756">
        <f>N203</f>
        <v>12</v>
      </c>
      <c r="O204" s="756"/>
      <c r="P204" s="756"/>
      <c r="Q204" s="756"/>
      <c r="R204" s="756"/>
      <c r="S204" s="776"/>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 hidden="1" outlineLevel="1">
      <c r="A205" s="512"/>
      <c r="B205" s="315"/>
      <c r="C205" s="305"/>
      <c r="D205" s="291"/>
      <c r="E205" s="291"/>
      <c r="F205" s="291"/>
      <c r="G205" s="291"/>
      <c r="H205" s="769"/>
      <c r="I205" s="755"/>
      <c r="J205" s="755"/>
      <c r="K205" s="755"/>
      <c r="L205" s="755"/>
      <c r="M205" s="755"/>
      <c r="N205" s="755"/>
      <c r="O205" s="755"/>
      <c r="P205" s="755"/>
      <c r="Q205" s="755"/>
      <c r="R205" s="755"/>
      <c r="S205" s="775"/>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770"/>
      <c r="I206" s="756"/>
      <c r="J206" s="756"/>
      <c r="K206" s="756"/>
      <c r="L206" s="756"/>
      <c r="M206" s="756"/>
      <c r="N206" s="756">
        <v>12</v>
      </c>
      <c r="O206" s="756"/>
      <c r="P206" s="756"/>
      <c r="Q206" s="756"/>
      <c r="R206" s="756"/>
      <c r="S206" s="776"/>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245</v>
      </c>
      <c r="C207" s="291" t="s">
        <v>163</v>
      </c>
      <c r="D207" s="295"/>
      <c r="E207" s="295"/>
      <c r="F207" s="295"/>
      <c r="G207" s="295"/>
      <c r="H207" s="770"/>
      <c r="I207" s="756"/>
      <c r="J207" s="756"/>
      <c r="K207" s="756"/>
      <c r="L207" s="756"/>
      <c r="M207" s="756"/>
      <c r="N207" s="756">
        <f>N206</f>
        <v>12</v>
      </c>
      <c r="O207" s="756"/>
      <c r="P207" s="756"/>
      <c r="Q207" s="756"/>
      <c r="R207" s="756"/>
      <c r="S207" s="776"/>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 hidden="1" outlineLevel="1">
      <c r="B208" s="315"/>
      <c r="C208" s="305"/>
      <c r="D208" s="291"/>
      <c r="E208" s="291"/>
      <c r="F208" s="291"/>
      <c r="G208" s="291"/>
      <c r="H208" s="769"/>
      <c r="I208" s="755"/>
      <c r="J208" s="755"/>
      <c r="K208" s="755"/>
      <c r="L208" s="755"/>
      <c r="M208" s="755"/>
      <c r="N208" s="755"/>
      <c r="O208" s="755"/>
      <c r="P208" s="755"/>
      <c r="Q208" s="755"/>
      <c r="R208" s="755"/>
      <c r="S208" s="775"/>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770"/>
      <c r="I209" s="756"/>
      <c r="J209" s="756"/>
      <c r="K209" s="756"/>
      <c r="L209" s="756"/>
      <c r="M209" s="756"/>
      <c r="N209" s="756">
        <v>12</v>
      </c>
      <c r="O209" s="756"/>
      <c r="P209" s="756"/>
      <c r="Q209" s="756"/>
      <c r="R209" s="756"/>
      <c r="S209" s="776"/>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245</v>
      </c>
      <c r="C210" s="291" t="s">
        <v>163</v>
      </c>
      <c r="D210" s="295"/>
      <c r="E210" s="295"/>
      <c r="F210" s="295"/>
      <c r="G210" s="295"/>
      <c r="H210" s="770"/>
      <c r="I210" s="756"/>
      <c r="J210" s="756"/>
      <c r="K210" s="756"/>
      <c r="L210" s="756"/>
      <c r="M210" s="756"/>
      <c r="N210" s="756">
        <f>N209</f>
        <v>12</v>
      </c>
      <c r="O210" s="756"/>
      <c r="P210" s="756"/>
      <c r="Q210" s="756"/>
      <c r="R210" s="756"/>
      <c r="S210" s="776"/>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 hidden="1" outlineLevel="1">
      <c r="B211" s="315"/>
      <c r="C211" s="305"/>
      <c r="D211" s="291"/>
      <c r="E211" s="291"/>
      <c r="F211" s="291"/>
      <c r="G211" s="291"/>
      <c r="H211" s="769"/>
      <c r="I211" s="755"/>
      <c r="J211" s="755"/>
      <c r="K211" s="755"/>
      <c r="L211" s="755"/>
      <c r="M211" s="755"/>
      <c r="N211" s="762"/>
      <c r="O211" s="755"/>
      <c r="P211" s="755"/>
      <c r="Q211" s="755"/>
      <c r="R211" s="755"/>
      <c r="S211" s="775"/>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770"/>
      <c r="I212" s="756"/>
      <c r="J212" s="756"/>
      <c r="K212" s="756"/>
      <c r="L212" s="756"/>
      <c r="M212" s="756"/>
      <c r="N212" s="756">
        <v>12</v>
      </c>
      <c r="O212" s="756"/>
      <c r="P212" s="756"/>
      <c r="Q212" s="756"/>
      <c r="R212" s="756"/>
      <c r="S212" s="776"/>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245</v>
      </c>
      <c r="C213" s="291" t="s">
        <v>163</v>
      </c>
      <c r="D213" s="295"/>
      <c r="E213" s="295"/>
      <c r="F213" s="295"/>
      <c r="G213" s="295"/>
      <c r="H213" s="770"/>
      <c r="I213" s="756"/>
      <c r="J213" s="756"/>
      <c r="K213" s="756"/>
      <c r="L213" s="756"/>
      <c r="M213" s="756"/>
      <c r="N213" s="756">
        <f>N212</f>
        <v>12</v>
      </c>
      <c r="O213" s="756"/>
      <c r="P213" s="756"/>
      <c r="Q213" s="756"/>
      <c r="R213" s="756"/>
      <c r="S213" s="776"/>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 hidden="1" outlineLevel="1">
      <c r="B214" s="315"/>
      <c r="C214" s="305"/>
      <c r="D214" s="291"/>
      <c r="E214" s="291"/>
      <c r="F214" s="291"/>
      <c r="G214" s="291"/>
      <c r="H214" s="769"/>
      <c r="I214" s="755"/>
      <c r="J214" s="755"/>
      <c r="K214" s="755"/>
      <c r="L214" s="755"/>
      <c r="M214" s="755"/>
      <c r="N214" s="755"/>
      <c r="O214" s="755"/>
      <c r="P214" s="755"/>
      <c r="Q214" s="755"/>
      <c r="R214" s="755"/>
      <c r="S214" s="775"/>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770"/>
      <c r="I215" s="756"/>
      <c r="J215" s="756"/>
      <c r="K215" s="756"/>
      <c r="L215" s="756"/>
      <c r="M215" s="756"/>
      <c r="N215" s="755"/>
      <c r="O215" s="756"/>
      <c r="P215" s="756"/>
      <c r="Q215" s="756"/>
      <c r="R215" s="756"/>
      <c r="S215" s="776"/>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245</v>
      </c>
      <c r="C216" s="291" t="s">
        <v>163</v>
      </c>
      <c r="D216" s="295"/>
      <c r="E216" s="295"/>
      <c r="F216" s="295"/>
      <c r="G216" s="295"/>
      <c r="H216" s="770"/>
      <c r="I216" s="756"/>
      <c r="J216" s="756"/>
      <c r="K216" s="756"/>
      <c r="L216" s="756"/>
      <c r="M216" s="756"/>
      <c r="N216" s="755"/>
      <c r="O216" s="756"/>
      <c r="P216" s="756"/>
      <c r="Q216" s="756"/>
      <c r="R216" s="756"/>
      <c r="S216" s="776"/>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 hidden="1" outlineLevel="1">
      <c r="B217" s="315"/>
      <c r="C217" s="305"/>
      <c r="D217" s="291"/>
      <c r="E217" s="291"/>
      <c r="F217" s="291"/>
      <c r="G217" s="291"/>
      <c r="H217" s="769"/>
      <c r="I217" s="755"/>
      <c r="J217" s="755"/>
      <c r="K217" s="755"/>
      <c r="L217" s="755"/>
      <c r="M217" s="755"/>
      <c r="N217" s="755"/>
      <c r="O217" s="755"/>
      <c r="P217" s="755"/>
      <c r="Q217" s="755"/>
      <c r="R217" s="755"/>
      <c r="S217" s="775"/>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 hidden="1" outlineLevel="1">
      <c r="A218" s="510"/>
      <c r="B218" s="288" t="s">
        <v>14</v>
      </c>
      <c r="C218" s="289"/>
      <c r="D218" s="290"/>
      <c r="E218" s="290"/>
      <c r="F218" s="290"/>
      <c r="G218" s="290"/>
      <c r="H218" s="768"/>
      <c r="I218" s="754"/>
      <c r="J218" s="754"/>
      <c r="K218" s="754"/>
      <c r="L218" s="754"/>
      <c r="M218" s="754"/>
      <c r="N218" s="754"/>
      <c r="O218" s="754"/>
      <c r="P218" s="753"/>
      <c r="Q218" s="753"/>
      <c r="R218" s="753"/>
      <c r="S218" s="774"/>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770">
        <v>127939.2</v>
      </c>
      <c r="I219" s="756"/>
      <c r="J219" s="756"/>
      <c r="K219" s="756"/>
      <c r="L219" s="756"/>
      <c r="M219" s="756"/>
      <c r="N219" s="755"/>
      <c r="O219" s="756"/>
      <c r="P219" s="756"/>
      <c r="Q219" s="756"/>
      <c r="R219" s="756"/>
      <c r="S219" s="776">
        <v>16.905999999999999</v>
      </c>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hidden="1" outlineLevel="1">
      <c r="B220" s="294" t="s">
        <v>245</v>
      </c>
      <c r="C220" s="291" t="s">
        <v>163</v>
      </c>
      <c r="D220" s="295"/>
      <c r="E220" s="295"/>
      <c r="F220" s="295"/>
      <c r="G220" s="295"/>
      <c r="H220" s="770">
        <v>136933.6</v>
      </c>
      <c r="I220" s="756"/>
      <c r="J220" s="756"/>
      <c r="K220" s="756"/>
      <c r="L220" s="756"/>
      <c r="M220" s="756"/>
      <c r="N220" s="763"/>
      <c r="O220" s="756"/>
      <c r="P220" s="756"/>
      <c r="Q220" s="756"/>
      <c r="R220" s="756"/>
      <c r="S220" s="776">
        <v>14.073</v>
      </c>
      <c r="T220" s="295"/>
      <c r="U220" s="295"/>
      <c r="V220" s="295"/>
      <c r="W220" s="295"/>
      <c r="X220" s="295"/>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 hidden="1" outlineLevel="1">
      <c r="B221" s="315"/>
      <c r="C221" s="305"/>
      <c r="D221" s="291"/>
      <c r="E221" s="291"/>
      <c r="F221" s="291"/>
      <c r="G221" s="291"/>
      <c r="H221" s="769"/>
      <c r="I221" s="755"/>
      <c r="J221" s="755"/>
      <c r="K221" s="755"/>
      <c r="L221" s="755"/>
      <c r="M221" s="755"/>
      <c r="N221" s="755"/>
      <c r="O221" s="755"/>
      <c r="P221" s="755"/>
      <c r="Q221" s="755"/>
      <c r="R221" s="755"/>
      <c r="S221" s="775"/>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 hidden="1" outlineLevel="1">
      <c r="A222" s="510"/>
      <c r="B222" s="288" t="s">
        <v>488</v>
      </c>
      <c r="C222" s="289"/>
      <c r="D222" s="290"/>
      <c r="E222" s="290"/>
      <c r="F222" s="290"/>
      <c r="G222" s="290"/>
      <c r="H222" s="768"/>
      <c r="I222" s="754"/>
      <c r="J222" s="754"/>
      <c r="K222" s="754"/>
      <c r="L222" s="754"/>
      <c r="M222" s="754"/>
      <c r="N222" s="754"/>
      <c r="O222" s="754"/>
      <c r="P222" s="753"/>
      <c r="Q222" s="753"/>
      <c r="R222" s="753"/>
      <c r="S222" s="774"/>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770"/>
      <c r="I223" s="756"/>
      <c r="J223" s="756"/>
      <c r="K223" s="756"/>
      <c r="L223" s="756"/>
      <c r="M223" s="756"/>
      <c r="N223" s="755"/>
      <c r="O223" s="756"/>
      <c r="P223" s="756"/>
      <c r="Q223" s="756"/>
      <c r="R223" s="756"/>
      <c r="S223" s="776"/>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245</v>
      </c>
      <c r="C224" s="291" t="s">
        <v>163</v>
      </c>
      <c r="D224" s="295"/>
      <c r="E224" s="295"/>
      <c r="F224" s="295"/>
      <c r="G224" s="295"/>
      <c r="H224" s="770"/>
      <c r="I224" s="756"/>
      <c r="J224" s="756"/>
      <c r="K224" s="756"/>
      <c r="L224" s="756"/>
      <c r="M224" s="756"/>
      <c r="N224" s="763"/>
      <c r="O224" s="756"/>
      <c r="P224" s="756"/>
      <c r="Q224" s="756"/>
      <c r="R224" s="756"/>
      <c r="S224" s="776"/>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 hidden="1" outlineLevel="1">
      <c r="A225" s="509"/>
      <c r="B225" s="315"/>
      <c r="C225" s="305"/>
      <c r="D225" s="291"/>
      <c r="E225" s="291"/>
      <c r="F225" s="291"/>
      <c r="G225" s="291"/>
      <c r="H225" s="769"/>
      <c r="I225" s="755"/>
      <c r="J225" s="755"/>
      <c r="K225" s="755"/>
      <c r="L225" s="755"/>
      <c r="M225" s="755"/>
      <c r="N225" s="755"/>
      <c r="O225" s="755"/>
      <c r="P225" s="755"/>
      <c r="Q225" s="755"/>
      <c r="R225" s="755"/>
      <c r="S225" s="775"/>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770"/>
      <c r="I226" s="756"/>
      <c r="J226" s="756"/>
      <c r="K226" s="756"/>
      <c r="L226" s="756"/>
      <c r="M226" s="756"/>
      <c r="N226" s="756">
        <v>0</v>
      </c>
      <c r="O226" s="756"/>
      <c r="P226" s="756"/>
      <c r="Q226" s="756"/>
      <c r="R226" s="756"/>
      <c r="S226" s="776"/>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245</v>
      </c>
      <c r="C227" s="291" t="s">
        <v>163</v>
      </c>
      <c r="D227" s="295"/>
      <c r="E227" s="295"/>
      <c r="F227" s="295"/>
      <c r="G227" s="295"/>
      <c r="H227" s="770"/>
      <c r="I227" s="756"/>
      <c r="J227" s="756"/>
      <c r="K227" s="756"/>
      <c r="L227" s="756"/>
      <c r="M227" s="756"/>
      <c r="N227" s="756">
        <f>N226</f>
        <v>0</v>
      </c>
      <c r="O227" s="756"/>
      <c r="P227" s="756"/>
      <c r="Q227" s="756"/>
      <c r="R227" s="756"/>
      <c r="S227" s="776"/>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 hidden="1" outlineLevel="1">
      <c r="A228" s="509"/>
      <c r="B228" s="314"/>
      <c r="C228" s="312"/>
      <c r="D228" s="291"/>
      <c r="E228" s="291"/>
      <c r="F228" s="291"/>
      <c r="G228" s="291"/>
      <c r="H228" s="769"/>
      <c r="I228" s="755"/>
      <c r="J228" s="755"/>
      <c r="K228" s="755"/>
      <c r="L228" s="755"/>
      <c r="M228" s="755"/>
      <c r="N228" s="755"/>
      <c r="O228" s="755"/>
      <c r="P228" s="755"/>
      <c r="Q228" s="755"/>
      <c r="R228" s="755"/>
      <c r="S228" s="775"/>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 hidden="1" outlineLevel="1">
      <c r="A229" s="510"/>
      <c r="B229" s="288" t="s">
        <v>15</v>
      </c>
      <c r="C229" s="320"/>
      <c r="D229" s="290"/>
      <c r="E229" s="289"/>
      <c r="F229" s="289"/>
      <c r="G229" s="289"/>
      <c r="H229" s="767"/>
      <c r="I229" s="753"/>
      <c r="J229" s="753"/>
      <c r="K229" s="753"/>
      <c r="L229" s="753"/>
      <c r="M229" s="753"/>
      <c r="N229" s="755"/>
      <c r="O229" s="753"/>
      <c r="P229" s="753"/>
      <c r="Q229" s="753"/>
      <c r="R229" s="753"/>
      <c r="S229" s="774"/>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770"/>
      <c r="I230" s="756"/>
      <c r="J230" s="756"/>
      <c r="K230" s="756"/>
      <c r="L230" s="756"/>
      <c r="M230" s="756"/>
      <c r="N230" s="756">
        <v>12</v>
      </c>
      <c r="O230" s="756"/>
      <c r="P230" s="756"/>
      <c r="Q230" s="756"/>
      <c r="R230" s="756"/>
      <c r="S230" s="776"/>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245</v>
      </c>
      <c r="C231" s="291" t="s">
        <v>163</v>
      </c>
      <c r="D231" s="295"/>
      <c r="E231" s="295"/>
      <c r="F231" s="295"/>
      <c r="G231" s="295"/>
      <c r="H231" s="770"/>
      <c r="I231" s="756"/>
      <c r="J231" s="756"/>
      <c r="K231" s="756"/>
      <c r="L231" s="756"/>
      <c r="M231" s="756"/>
      <c r="N231" s="756">
        <f>N230</f>
        <v>12</v>
      </c>
      <c r="O231" s="756"/>
      <c r="P231" s="756"/>
      <c r="Q231" s="756"/>
      <c r="R231" s="756"/>
      <c r="S231" s="776"/>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 hidden="1" outlineLevel="1">
      <c r="A232" s="512"/>
      <c r="B232" s="322"/>
      <c r="C232" s="291"/>
      <c r="D232" s="291"/>
      <c r="E232" s="291"/>
      <c r="F232" s="291"/>
      <c r="G232" s="291"/>
      <c r="H232" s="769"/>
      <c r="I232" s="755"/>
      <c r="J232" s="755"/>
      <c r="K232" s="755"/>
      <c r="L232" s="755"/>
      <c r="M232" s="755"/>
      <c r="N232" s="755"/>
      <c r="O232" s="755"/>
      <c r="P232" s="755"/>
      <c r="Q232" s="755"/>
      <c r="R232" s="755"/>
      <c r="S232" s="775"/>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770">
        <v>794.3</v>
      </c>
      <c r="I233" s="756"/>
      <c r="J233" s="756"/>
      <c r="K233" s="756"/>
      <c r="L233" s="756"/>
      <c r="M233" s="756"/>
      <c r="N233" s="756">
        <v>12</v>
      </c>
      <c r="O233" s="756"/>
      <c r="P233" s="756"/>
      <c r="Q233" s="756"/>
      <c r="R233" s="756"/>
      <c r="S233" s="776">
        <v>0.8</v>
      </c>
      <c r="T233" s="295"/>
      <c r="U233" s="295"/>
      <c r="V233" s="295"/>
      <c r="W233" s="295"/>
      <c r="X233" s="295"/>
      <c r="Y233" s="426"/>
      <c r="Z233" s="415"/>
      <c r="AA233" s="415">
        <v>1</v>
      </c>
      <c r="AB233" s="415"/>
      <c r="AC233" s="415"/>
      <c r="AD233" s="415"/>
      <c r="AE233" s="415"/>
      <c r="AF233" s="415"/>
      <c r="AG233" s="415"/>
      <c r="AH233" s="415"/>
      <c r="AI233" s="415"/>
      <c r="AJ233" s="415"/>
      <c r="AK233" s="415"/>
      <c r="AL233" s="415"/>
      <c r="AM233" s="296">
        <f>SUM(Y233:AL233)</f>
        <v>1</v>
      </c>
    </row>
    <row r="234" spans="1:39" ht="15" hidden="1" outlineLevel="1">
      <c r="B234" s="294" t="s">
        <v>245</v>
      </c>
      <c r="C234" s="291" t="s">
        <v>163</v>
      </c>
      <c r="D234" s="295"/>
      <c r="E234" s="295"/>
      <c r="F234" s="295"/>
      <c r="G234" s="295"/>
      <c r="H234" s="770"/>
      <c r="I234" s="756"/>
      <c r="J234" s="756"/>
      <c r="K234" s="756"/>
      <c r="L234" s="756"/>
      <c r="M234" s="756"/>
      <c r="N234" s="756">
        <f>N233</f>
        <v>12</v>
      </c>
      <c r="O234" s="756"/>
      <c r="P234" s="756"/>
      <c r="Q234" s="756"/>
      <c r="R234" s="756"/>
      <c r="S234" s="776"/>
      <c r="T234" s="295"/>
      <c r="U234" s="295"/>
      <c r="V234" s="295"/>
      <c r="W234" s="295"/>
      <c r="X234" s="295"/>
      <c r="Y234" s="411">
        <f>Y233</f>
        <v>0</v>
      </c>
      <c r="Z234" s="411">
        <f>Z233</f>
        <v>0</v>
      </c>
      <c r="AA234" s="411">
        <f t="shared" ref="AA234:AL234" si="65">AA233</f>
        <v>1</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 hidden="1" outlineLevel="1">
      <c r="A235" s="512"/>
      <c r="B235" s="323"/>
      <c r="C235" s="300"/>
      <c r="D235" s="291"/>
      <c r="E235" s="291"/>
      <c r="F235" s="291"/>
      <c r="G235" s="291"/>
      <c r="H235" s="769"/>
      <c r="I235" s="755"/>
      <c r="J235" s="755"/>
      <c r="K235" s="755"/>
      <c r="L235" s="755"/>
      <c r="M235" s="755"/>
      <c r="N235" s="758"/>
      <c r="O235" s="755"/>
      <c r="P235" s="755"/>
      <c r="Q235" s="755"/>
      <c r="R235" s="755"/>
      <c r="S235" s="775"/>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770"/>
      <c r="I236" s="756"/>
      <c r="J236" s="756"/>
      <c r="K236" s="756"/>
      <c r="L236" s="756"/>
      <c r="M236" s="756"/>
      <c r="N236" s="756">
        <v>0</v>
      </c>
      <c r="O236" s="756"/>
      <c r="P236" s="756"/>
      <c r="Q236" s="756"/>
      <c r="R236" s="756"/>
      <c r="S236" s="776"/>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245</v>
      </c>
      <c r="C237" s="291" t="s">
        <v>163</v>
      </c>
      <c r="D237" s="295"/>
      <c r="E237" s="295"/>
      <c r="F237" s="295"/>
      <c r="G237" s="295"/>
      <c r="H237" s="770"/>
      <c r="I237" s="756"/>
      <c r="J237" s="756"/>
      <c r="K237" s="756"/>
      <c r="L237" s="756"/>
      <c r="M237" s="756"/>
      <c r="N237" s="756">
        <f>N236</f>
        <v>0</v>
      </c>
      <c r="O237" s="756"/>
      <c r="P237" s="756"/>
      <c r="Q237" s="756"/>
      <c r="R237" s="756"/>
      <c r="S237" s="776"/>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 hidden="1" outlineLevel="1">
      <c r="A238" s="512"/>
      <c r="B238" s="322"/>
      <c r="C238" s="291"/>
      <c r="D238" s="291"/>
      <c r="E238" s="291"/>
      <c r="F238" s="291"/>
      <c r="G238" s="291"/>
      <c r="H238" s="769"/>
      <c r="I238" s="755"/>
      <c r="J238" s="755"/>
      <c r="K238" s="755"/>
      <c r="L238" s="755"/>
      <c r="M238" s="755"/>
      <c r="N238" s="755"/>
      <c r="O238" s="755"/>
      <c r="P238" s="755"/>
      <c r="Q238" s="755"/>
      <c r="R238" s="755"/>
      <c r="S238" s="775"/>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770"/>
      <c r="I239" s="756"/>
      <c r="J239" s="756"/>
      <c r="K239" s="756"/>
      <c r="L239" s="756"/>
      <c r="M239" s="756"/>
      <c r="N239" s="756">
        <v>0</v>
      </c>
      <c r="O239" s="756"/>
      <c r="P239" s="756"/>
      <c r="Q239" s="756"/>
      <c r="R239" s="756"/>
      <c r="S239" s="776"/>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245</v>
      </c>
      <c r="C240" s="291" t="s">
        <v>163</v>
      </c>
      <c r="D240" s="295"/>
      <c r="E240" s="295"/>
      <c r="F240" s="295"/>
      <c r="G240" s="295"/>
      <c r="H240" s="770"/>
      <c r="I240" s="756"/>
      <c r="J240" s="756"/>
      <c r="K240" s="756"/>
      <c r="L240" s="756"/>
      <c r="M240" s="756"/>
      <c r="N240" s="756">
        <f>N239</f>
        <v>0</v>
      </c>
      <c r="O240" s="756"/>
      <c r="P240" s="756"/>
      <c r="Q240" s="756"/>
      <c r="R240" s="756"/>
      <c r="S240" s="776"/>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 hidden="1" outlineLevel="1">
      <c r="B241" s="324"/>
      <c r="C241" s="291"/>
      <c r="D241" s="291"/>
      <c r="E241" s="291"/>
      <c r="F241" s="291"/>
      <c r="G241" s="291"/>
      <c r="H241" s="769"/>
      <c r="I241" s="755"/>
      <c r="J241" s="755"/>
      <c r="K241" s="755"/>
      <c r="L241" s="755"/>
      <c r="M241" s="755"/>
      <c r="N241" s="755"/>
      <c r="O241" s="755"/>
      <c r="P241" s="755"/>
      <c r="Q241" s="755"/>
      <c r="R241" s="755"/>
      <c r="S241" s="775"/>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770"/>
      <c r="I242" s="756"/>
      <c r="J242" s="756"/>
      <c r="K242" s="756"/>
      <c r="L242" s="756"/>
      <c r="M242" s="756"/>
      <c r="N242" s="756">
        <v>0</v>
      </c>
      <c r="O242" s="756"/>
      <c r="P242" s="756"/>
      <c r="Q242" s="756"/>
      <c r="R242" s="756"/>
      <c r="S242" s="776"/>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245</v>
      </c>
      <c r="C243" s="291" t="s">
        <v>163</v>
      </c>
      <c r="D243" s="295"/>
      <c r="E243" s="295"/>
      <c r="F243" s="295"/>
      <c r="G243" s="295"/>
      <c r="H243" s="770"/>
      <c r="I243" s="756"/>
      <c r="J243" s="756"/>
      <c r="K243" s="756"/>
      <c r="L243" s="756"/>
      <c r="M243" s="756"/>
      <c r="N243" s="756">
        <f>N242</f>
        <v>0</v>
      </c>
      <c r="O243" s="756"/>
      <c r="P243" s="756"/>
      <c r="Q243" s="756"/>
      <c r="R243" s="756"/>
      <c r="S243" s="776"/>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 hidden="1" outlineLevel="1">
      <c r="A244" s="509"/>
      <c r="B244" s="324"/>
      <c r="C244" s="291"/>
      <c r="D244" s="291"/>
      <c r="E244" s="291"/>
      <c r="F244" s="291"/>
      <c r="G244" s="291"/>
      <c r="H244" s="769"/>
      <c r="I244" s="755"/>
      <c r="J244" s="755"/>
      <c r="K244" s="755"/>
      <c r="L244" s="755"/>
      <c r="M244" s="755"/>
      <c r="N244" s="755"/>
      <c r="O244" s="755"/>
      <c r="P244" s="755"/>
      <c r="Q244" s="755"/>
      <c r="R244" s="755"/>
      <c r="S244" s="775"/>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 hidden="1" outlineLevel="1">
      <c r="A245" s="509"/>
      <c r="B245" s="288" t="s">
        <v>490</v>
      </c>
      <c r="C245" s="291"/>
      <c r="D245" s="291"/>
      <c r="E245" s="291"/>
      <c r="F245" s="291"/>
      <c r="G245" s="291"/>
      <c r="H245" s="769"/>
      <c r="I245" s="755"/>
      <c r="J245" s="755"/>
      <c r="K245" s="755"/>
      <c r="L245" s="755"/>
      <c r="M245" s="755"/>
      <c r="N245" s="755"/>
      <c r="O245" s="755"/>
      <c r="P245" s="755"/>
      <c r="Q245" s="755"/>
      <c r="R245" s="755"/>
      <c r="S245" s="775"/>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770"/>
      <c r="I246" s="756"/>
      <c r="J246" s="756"/>
      <c r="K246" s="756"/>
      <c r="L246" s="756"/>
      <c r="M246" s="756"/>
      <c r="N246" s="756">
        <v>0</v>
      </c>
      <c r="O246" s="756"/>
      <c r="P246" s="756"/>
      <c r="Q246" s="756"/>
      <c r="R246" s="756"/>
      <c r="S246" s="776"/>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245</v>
      </c>
      <c r="C247" s="291" t="s">
        <v>163</v>
      </c>
      <c r="D247" s="295"/>
      <c r="E247" s="295"/>
      <c r="F247" s="295"/>
      <c r="G247" s="295"/>
      <c r="H247" s="770"/>
      <c r="I247" s="756"/>
      <c r="J247" s="756"/>
      <c r="K247" s="756"/>
      <c r="L247" s="756"/>
      <c r="M247" s="756"/>
      <c r="N247" s="756">
        <f>N246</f>
        <v>0</v>
      </c>
      <c r="O247" s="756"/>
      <c r="P247" s="756"/>
      <c r="Q247" s="756"/>
      <c r="R247" s="756"/>
      <c r="S247" s="776"/>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 hidden="1" outlineLevel="1">
      <c r="A248" s="509"/>
      <c r="B248" s="324"/>
      <c r="C248" s="291"/>
      <c r="D248" s="291"/>
      <c r="E248" s="291"/>
      <c r="F248" s="291"/>
      <c r="G248" s="291"/>
      <c r="H248" s="769"/>
      <c r="I248" s="755"/>
      <c r="J248" s="755"/>
      <c r="K248" s="755"/>
      <c r="L248" s="755"/>
      <c r="M248" s="755"/>
      <c r="N248" s="755"/>
      <c r="O248" s="755"/>
      <c r="P248" s="755"/>
      <c r="Q248" s="755"/>
      <c r="R248" s="755"/>
      <c r="S248" s="775"/>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770"/>
      <c r="I249" s="756"/>
      <c r="J249" s="756"/>
      <c r="K249" s="756"/>
      <c r="L249" s="756"/>
      <c r="M249" s="756"/>
      <c r="N249" s="756">
        <v>0</v>
      </c>
      <c r="O249" s="756"/>
      <c r="P249" s="756"/>
      <c r="Q249" s="756"/>
      <c r="R249" s="756"/>
      <c r="S249" s="776"/>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245</v>
      </c>
      <c r="C250" s="291" t="s">
        <v>163</v>
      </c>
      <c r="D250" s="295"/>
      <c r="E250" s="295"/>
      <c r="F250" s="295"/>
      <c r="G250" s="295"/>
      <c r="H250" s="770"/>
      <c r="I250" s="756"/>
      <c r="J250" s="756"/>
      <c r="K250" s="756"/>
      <c r="L250" s="756"/>
      <c r="M250" s="756"/>
      <c r="N250" s="756">
        <f>N249</f>
        <v>0</v>
      </c>
      <c r="O250" s="756"/>
      <c r="P250" s="756"/>
      <c r="Q250" s="756"/>
      <c r="R250" s="756"/>
      <c r="S250" s="776"/>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 hidden="1" outlineLevel="1">
      <c r="A251" s="509"/>
      <c r="B251" s="324"/>
      <c r="C251" s="291"/>
      <c r="D251" s="291"/>
      <c r="E251" s="291"/>
      <c r="F251" s="291"/>
      <c r="G251" s="291"/>
      <c r="H251" s="769"/>
      <c r="I251" s="755"/>
      <c r="J251" s="755"/>
      <c r="K251" s="755"/>
      <c r="L251" s="755"/>
      <c r="M251" s="755"/>
      <c r="N251" s="755"/>
      <c r="O251" s="755"/>
      <c r="P251" s="755"/>
      <c r="Q251" s="755"/>
      <c r="R251" s="755"/>
      <c r="S251" s="775"/>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770"/>
      <c r="I252" s="756"/>
      <c r="J252" s="756"/>
      <c r="K252" s="756"/>
      <c r="L252" s="756"/>
      <c r="M252" s="756"/>
      <c r="N252" s="756">
        <v>12</v>
      </c>
      <c r="O252" s="756"/>
      <c r="P252" s="756"/>
      <c r="Q252" s="756"/>
      <c r="R252" s="756"/>
      <c r="S252" s="776"/>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245</v>
      </c>
      <c r="C253" s="291" t="s">
        <v>163</v>
      </c>
      <c r="D253" s="295"/>
      <c r="E253" s="295"/>
      <c r="F253" s="295"/>
      <c r="G253" s="295"/>
      <c r="H253" s="770"/>
      <c r="I253" s="756"/>
      <c r="J253" s="756"/>
      <c r="K253" s="756"/>
      <c r="L253" s="756"/>
      <c r="M253" s="756"/>
      <c r="N253" s="756">
        <f>N252</f>
        <v>12</v>
      </c>
      <c r="O253" s="756"/>
      <c r="P253" s="756"/>
      <c r="Q253" s="756"/>
      <c r="R253" s="756"/>
      <c r="S253" s="776"/>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 collapsed="1">
      <c r="B255" s="327" t="s">
        <v>246</v>
      </c>
      <c r="C255" s="329"/>
      <c r="D255" s="329">
        <f>SUM(D150:D253)</f>
        <v>0</v>
      </c>
      <c r="E255" s="819">
        <f t="shared" ref="E255:H255" si="72">SUM(E150:E253)</f>
        <v>0</v>
      </c>
      <c r="F255" s="819">
        <f t="shared" si="72"/>
        <v>0</v>
      </c>
      <c r="G255" s="819">
        <f t="shared" si="72"/>
        <v>0</v>
      </c>
      <c r="H255" s="819">
        <f t="shared" si="72"/>
        <v>5580103.1065799994</v>
      </c>
      <c r="I255" s="329"/>
      <c r="J255" s="329"/>
      <c r="K255" s="329"/>
      <c r="L255" s="329"/>
      <c r="M255" s="329"/>
      <c r="N255" s="329"/>
      <c r="O255" s="329">
        <f>SUM(O150:O253)</f>
        <v>0</v>
      </c>
      <c r="P255" s="819">
        <f t="shared" ref="P255:T255" si="73">SUM(P150:P253)</f>
        <v>0</v>
      </c>
      <c r="Q255" s="819">
        <f t="shared" si="73"/>
        <v>0</v>
      </c>
      <c r="R255" s="819">
        <f t="shared" si="73"/>
        <v>0</v>
      </c>
      <c r="S255" s="819">
        <f t="shared" si="73"/>
        <v>999.56701199999986</v>
      </c>
      <c r="T255" s="819">
        <f t="shared" si="73"/>
        <v>0</v>
      </c>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9">
        <f>SUM(Y260:AL260)</f>
        <v>0</v>
      </c>
    </row>
    <row r="261" spans="1:41" s="380" customFormat="1" ht="1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883602.53873999999</v>
      </c>
      <c r="Z268" s="291">
        <f>SUMPRODUCT(H150:H253,Z150:Z253)</f>
        <v>876912.8251759999</v>
      </c>
      <c r="AA268" s="291">
        <f>IF(AA149="kW",SUMPRODUCT(N150:N253,S150:S253,AA150:AA253),SUMPRODUCT(H150:H253,AA150:AA253))</f>
        <v>7081.5597984000005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
      <c r="B275" s="280" t="s">
        <v>249</v>
      </c>
      <c r="C275" s="281"/>
      <c r="D275" s="592" t="s">
        <v>528</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40" t="s">
        <v>211</v>
      </c>
      <c r="C276" s="942" t="s">
        <v>33</v>
      </c>
      <c r="D276" s="284" t="s">
        <v>422</v>
      </c>
      <c r="E276" s="944" t="s">
        <v>209</v>
      </c>
      <c r="F276" s="945"/>
      <c r="G276" s="945"/>
      <c r="H276" s="945"/>
      <c r="I276" s="945"/>
      <c r="J276" s="945"/>
      <c r="K276" s="945"/>
      <c r="L276" s="945"/>
      <c r="M276" s="946"/>
      <c r="N276" s="950" t="s">
        <v>213</v>
      </c>
      <c r="O276" s="284" t="s">
        <v>423</v>
      </c>
      <c r="P276" s="944" t="s">
        <v>212</v>
      </c>
      <c r="Q276" s="945"/>
      <c r="R276" s="945"/>
      <c r="S276" s="945"/>
      <c r="T276" s="945"/>
      <c r="U276" s="945"/>
      <c r="V276" s="945"/>
      <c r="W276" s="945"/>
      <c r="X276" s="946"/>
      <c r="Y276" s="947" t="s">
        <v>244</v>
      </c>
      <c r="Z276" s="948"/>
      <c r="AA276" s="948"/>
      <c r="AB276" s="948"/>
      <c r="AC276" s="948"/>
      <c r="AD276" s="948"/>
      <c r="AE276" s="948"/>
      <c r="AF276" s="948"/>
      <c r="AG276" s="948"/>
      <c r="AH276" s="948"/>
      <c r="AI276" s="948"/>
      <c r="AJ276" s="948"/>
      <c r="AK276" s="948"/>
      <c r="AL276" s="948"/>
      <c r="AM276" s="949"/>
    </row>
    <row r="277" spans="1:39" ht="60.75" customHeight="1">
      <c r="B277" s="941"/>
      <c r="C277" s="943"/>
      <c r="D277" s="285">
        <v>2013</v>
      </c>
      <c r="E277" s="285">
        <v>2014</v>
      </c>
      <c r="F277" s="285">
        <v>2015</v>
      </c>
      <c r="G277" s="285">
        <v>2016</v>
      </c>
      <c r="H277" s="285">
        <v>2017</v>
      </c>
      <c r="I277" s="285">
        <v>2018</v>
      </c>
      <c r="J277" s="285">
        <v>2019</v>
      </c>
      <c r="K277" s="285">
        <v>2020</v>
      </c>
      <c r="L277" s="285">
        <v>2021</v>
      </c>
      <c r="M277" s="285">
        <v>2022</v>
      </c>
      <c r="N277" s="95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f>'1.  LRAMVA Summary'!G53</f>
        <v>0</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783">
        <v>101913.7</v>
      </c>
      <c r="H279" s="295"/>
      <c r="I279" s="295"/>
      <c r="J279" s="295"/>
      <c r="K279" s="295"/>
      <c r="L279" s="295"/>
      <c r="M279" s="295"/>
      <c r="N279" s="291"/>
      <c r="O279" s="295"/>
      <c r="P279" s="295"/>
      <c r="Q279" s="295"/>
      <c r="R279" s="789">
        <v>15.2</v>
      </c>
      <c r="S279" s="295"/>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hidden="1" outlineLevel="1">
      <c r="B280" s="294" t="s">
        <v>250</v>
      </c>
      <c r="C280" s="291" t="s">
        <v>163</v>
      </c>
      <c r="D280" s="295"/>
      <c r="E280" s="295"/>
      <c r="F280" s="295"/>
      <c r="G280" s="783"/>
      <c r="H280" s="295"/>
      <c r="I280" s="295"/>
      <c r="J280" s="295"/>
      <c r="K280" s="295"/>
      <c r="L280" s="295"/>
      <c r="M280" s="295"/>
      <c r="N280" s="468"/>
      <c r="O280" s="295"/>
      <c r="P280" s="295"/>
      <c r="Q280" s="295"/>
      <c r="R280" s="789"/>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 hidden="1" outlineLevel="1">
      <c r="A281" s="511"/>
      <c r="B281" s="298"/>
      <c r="C281" s="299"/>
      <c r="D281" s="299"/>
      <c r="E281" s="299"/>
      <c r="F281" s="299"/>
      <c r="G281" s="784"/>
      <c r="H281" s="299"/>
      <c r="I281" s="299"/>
      <c r="J281" s="299"/>
      <c r="K281" s="299"/>
      <c r="L281" s="299"/>
      <c r="M281" s="299"/>
      <c r="N281" s="303"/>
      <c r="O281" s="299"/>
      <c r="P281" s="299"/>
      <c r="Q281" s="299"/>
      <c r="R281" s="790"/>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783">
        <v>45441.1</v>
      </c>
      <c r="H282" s="295"/>
      <c r="I282" s="295"/>
      <c r="J282" s="295"/>
      <c r="K282" s="295"/>
      <c r="L282" s="295"/>
      <c r="M282" s="295"/>
      <c r="N282" s="291"/>
      <c r="O282" s="295"/>
      <c r="P282" s="295"/>
      <c r="Q282" s="295"/>
      <c r="R282" s="789">
        <v>25.5</v>
      </c>
      <c r="S282" s="295"/>
      <c r="T282" s="29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hidden="1" outlineLevel="1">
      <c r="B283" s="294" t="s">
        <v>250</v>
      </c>
      <c r="C283" s="291" t="s">
        <v>163</v>
      </c>
      <c r="D283" s="295"/>
      <c r="E283" s="295"/>
      <c r="F283" s="295"/>
      <c r="G283" s="783"/>
      <c r="H283" s="295"/>
      <c r="I283" s="295"/>
      <c r="J283" s="295"/>
      <c r="K283" s="295"/>
      <c r="L283" s="295"/>
      <c r="M283" s="295"/>
      <c r="N283" s="468"/>
      <c r="O283" s="295"/>
      <c r="P283" s="295"/>
      <c r="Q283" s="295"/>
      <c r="R283" s="789"/>
      <c r="S283" s="295"/>
      <c r="T283" s="295"/>
      <c r="U283" s="295"/>
      <c r="V283" s="295"/>
      <c r="W283" s="295"/>
      <c r="X283" s="295"/>
      <c r="Y283" s="411">
        <f>Y282</f>
        <v>1</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 hidden="1" outlineLevel="1">
      <c r="A284" s="511"/>
      <c r="B284" s="298"/>
      <c r="C284" s="299"/>
      <c r="D284" s="304"/>
      <c r="E284" s="304"/>
      <c r="F284" s="304"/>
      <c r="G284" s="785"/>
      <c r="H284" s="304"/>
      <c r="I284" s="304"/>
      <c r="J284" s="304"/>
      <c r="K284" s="304"/>
      <c r="L284" s="304"/>
      <c r="M284" s="304"/>
      <c r="N284" s="303"/>
      <c r="O284" s="304"/>
      <c r="P284" s="304"/>
      <c r="Q284" s="304"/>
      <c r="R284" s="791"/>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783">
        <v>281618</v>
      </c>
      <c r="H285" s="295"/>
      <c r="I285" s="295"/>
      <c r="J285" s="295"/>
      <c r="K285" s="295"/>
      <c r="L285" s="295"/>
      <c r="M285" s="295"/>
      <c r="N285" s="291"/>
      <c r="O285" s="295"/>
      <c r="P285" s="295"/>
      <c r="Q285" s="295"/>
      <c r="R285" s="789">
        <v>167.7</v>
      </c>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hidden="1" outlineLevel="1">
      <c r="B286" s="294" t="s">
        <v>250</v>
      </c>
      <c r="C286" s="291" t="s">
        <v>163</v>
      </c>
      <c r="D286" s="295"/>
      <c r="E286" s="295"/>
      <c r="F286" s="295"/>
      <c r="G286" s="783"/>
      <c r="H286" s="295"/>
      <c r="I286" s="295"/>
      <c r="J286" s="295"/>
      <c r="K286" s="295"/>
      <c r="L286" s="295"/>
      <c r="M286" s="295"/>
      <c r="N286" s="468"/>
      <c r="O286" s="295"/>
      <c r="P286" s="295"/>
      <c r="Q286" s="295"/>
      <c r="R286" s="789"/>
      <c r="S286" s="295"/>
      <c r="T286" s="295"/>
      <c r="U286" s="295"/>
      <c r="V286" s="295"/>
      <c r="W286" s="295"/>
      <c r="X286" s="295"/>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hidden="1" outlineLevel="1">
      <c r="B287" s="294"/>
      <c r="C287" s="305"/>
      <c r="D287" s="291"/>
      <c r="E287" s="291"/>
      <c r="F287" s="291"/>
      <c r="G287" s="782"/>
      <c r="H287" s="291"/>
      <c r="I287" s="291"/>
      <c r="J287" s="291"/>
      <c r="K287" s="291"/>
      <c r="L287" s="291"/>
      <c r="M287" s="291"/>
      <c r="N287" s="283"/>
      <c r="O287" s="291"/>
      <c r="P287" s="291"/>
      <c r="Q287" s="291"/>
      <c r="R287" s="788"/>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783">
        <v>45550.48</v>
      </c>
      <c r="H288" s="295"/>
      <c r="I288" s="295"/>
      <c r="J288" s="295"/>
      <c r="K288" s="295"/>
      <c r="L288" s="295"/>
      <c r="M288" s="295"/>
      <c r="N288" s="291"/>
      <c r="O288" s="295"/>
      <c r="P288" s="295"/>
      <c r="Q288" s="295"/>
      <c r="R288" s="789">
        <v>3.097</v>
      </c>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hidden="1" outlineLevel="1">
      <c r="B289" s="294" t="s">
        <v>250</v>
      </c>
      <c r="C289" s="291" t="s">
        <v>163</v>
      </c>
      <c r="D289" s="295"/>
      <c r="E289" s="295"/>
      <c r="F289" s="295"/>
      <c r="G289" s="783">
        <v>141</v>
      </c>
      <c r="H289" s="295"/>
      <c r="I289" s="295"/>
      <c r="J289" s="295"/>
      <c r="K289" s="295"/>
      <c r="L289" s="295"/>
      <c r="M289" s="295"/>
      <c r="N289" s="468"/>
      <c r="O289" s="295"/>
      <c r="P289" s="295"/>
      <c r="Q289" s="295"/>
      <c r="R289" s="789">
        <v>0.01</v>
      </c>
      <c r="S289" s="295"/>
      <c r="T289" s="295"/>
      <c r="U289" s="295"/>
      <c r="V289" s="295"/>
      <c r="W289" s="295"/>
      <c r="X289" s="295"/>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hidden="1" outlineLevel="1">
      <c r="B290" s="294"/>
      <c r="C290" s="305"/>
      <c r="D290" s="304"/>
      <c r="E290" s="304"/>
      <c r="F290" s="304"/>
      <c r="G290" s="785"/>
      <c r="H290" s="304"/>
      <c r="I290" s="304"/>
      <c r="J290" s="304"/>
      <c r="K290" s="304"/>
      <c r="L290" s="304"/>
      <c r="M290" s="304"/>
      <c r="N290" s="291"/>
      <c r="O290" s="304"/>
      <c r="P290" s="304"/>
      <c r="Q290" s="304"/>
      <c r="R290" s="791"/>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783">
        <v>91504</v>
      </c>
      <c r="H291" s="295"/>
      <c r="I291" s="295"/>
      <c r="J291" s="295"/>
      <c r="K291" s="295"/>
      <c r="L291" s="295"/>
      <c r="M291" s="295"/>
      <c r="N291" s="291"/>
      <c r="O291" s="295"/>
      <c r="P291" s="295"/>
      <c r="Q291" s="295"/>
      <c r="R291" s="789">
        <v>6.5</v>
      </c>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hidden="1" outlineLevel="1">
      <c r="B292" s="294" t="s">
        <v>250</v>
      </c>
      <c r="C292" s="291" t="s">
        <v>163</v>
      </c>
      <c r="D292" s="295"/>
      <c r="E292" s="295"/>
      <c r="F292" s="295"/>
      <c r="G292" s="783"/>
      <c r="H292" s="295"/>
      <c r="I292" s="295"/>
      <c r="J292" s="295"/>
      <c r="K292" s="295"/>
      <c r="L292" s="295"/>
      <c r="M292" s="295"/>
      <c r="N292" s="468"/>
      <c r="O292" s="295"/>
      <c r="P292" s="295"/>
      <c r="Q292" s="295"/>
      <c r="R292" s="789"/>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hidden="1" outlineLevel="1">
      <c r="B293" s="294"/>
      <c r="C293" s="305"/>
      <c r="D293" s="304"/>
      <c r="E293" s="304"/>
      <c r="F293" s="304"/>
      <c r="G293" s="785"/>
      <c r="H293" s="304"/>
      <c r="I293" s="304"/>
      <c r="J293" s="304"/>
      <c r="K293" s="304"/>
      <c r="L293" s="304"/>
      <c r="M293" s="304"/>
      <c r="N293" s="291"/>
      <c r="O293" s="304"/>
      <c r="P293" s="304"/>
      <c r="Q293" s="304"/>
      <c r="R293" s="791"/>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783"/>
      <c r="H294" s="295"/>
      <c r="I294" s="295"/>
      <c r="J294" s="295"/>
      <c r="K294" s="295"/>
      <c r="L294" s="295"/>
      <c r="M294" s="295"/>
      <c r="N294" s="291"/>
      <c r="O294" s="295"/>
      <c r="P294" s="295"/>
      <c r="Q294" s="295"/>
      <c r="R294" s="789"/>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250</v>
      </c>
      <c r="C295" s="291" t="s">
        <v>163</v>
      </c>
      <c r="D295" s="295"/>
      <c r="E295" s="295"/>
      <c r="F295" s="295"/>
      <c r="G295" s="783"/>
      <c r="H295" s="295"/>
      <c r="I295" s="295"/>
      <c r="J295" s="295"/>
      <c r="K295" s="295"/>
      <c r="L295" s="295"/>
      <c r="M295" s="295"/>
      <c r="N295" s="468"/>
      <c r="O295" s="295"/>
      <c r="P295" s="295"/>
      <c r="Q295" s="295"/>
      <c r="R295" s="789"/>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hidden="1" outlineLevel="1">
      <c r="B296" s="294"/>
      <c r="C296" s="305"/>
      <c r="D296" s="304"/>
      <c r="E296" s="304"/>
      <c r="F296" s="304"/>
      <c r="G296" s="785"/>
      <c r="H296" s="304"/>
      <c r="I296" s="304"/>
      <c r="J296" s="304"/>
      <c r="K296" s="304"/>
      <c r="L296" s="304"/>
      <c r="M296" s="304"/>
      <c r="N296" s="291"/>
      <c r="O296" s="304"/>
      <c r="P296" s="304"/>
      <c r="Q296" s="304"/>
      <c r="R296" s="791"/>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783"/>
      <c r="H297" s="295"/>
      <c r="I297" s="295"/>
      <c r="J297" s="295"/>
      <c r="K297" s="295"/>
      <c r="L297" s="295"/>
      <c r="M297" s="295"/>
      <c r="N297" s="291"/>
      <c r="O297" s="295"/>
      <c r="P297" s="295"/>
      <c r="Q297" s="295"/>
      <c r="R297" s="789"/>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250</v>
      </c>
      <c r="C298" s="291" t="s">
        <v>163</v>
      </c>
      <c r="D298" s="295"/>
      <c r="E298" s="295"/>
      <c r="F298" s="295"/>
      <c r="G298" s="783"/>
      <c r="H298" s="295"/>
      <c r="I298" s="295"/>
      <c r="J298" s="295"/>
      <c r="K298" s="295"/>
      <c r="L298" s="295"/>
      <c r="M298" s="295"/>
      <c r="N298" s="291"/>
      <c r="O298" s="295"/>
      <c r="P298" s="295"/>
      <c r="Q298" s="295"/>
      <c r="R298" s="789"/>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hidden="1" outlineLevel="1">
      <c r="B299" s="294"/>
      <c r="C299" s="305"/>
      <c r="D299" s="304"/>
      <c r="E299" s="304"/>
      <c r="F299" s="304"/>
      <c r="G299" s="785"/>
      <c r="H299" s="304"/>
      <c r="I299" s="304"/>
      <c r="J299" s="304"/>
      <c r="K299" s="304"/>
      <c r="L299" s="304"/>
      <c r="M299" s="304"/>
      <c r="N299" s="291"/>
      <c r="O299" s="304"/>
      <c r="P299" s="304"/>
      <c r="Q299" s="304"/>
      <c r="R299" s="791"/>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783"/>
      <c r="H300" s="295"/>
      <c r="I300" s="295"/>
      <c r="J300" s="295"/>
      <c r="K300" s="295"/>
      <c r="L300" s="295"/>
      <c r="M300" s="295"/>
      <c r="N300" s="291"/>
      <c r="O300" s="295"/>
      <c r="P300" s="295"/>
      <c r="Q300" s="295"/>
      <c r="R300" s="789"/>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250</v>
      </c>
      <c r="C301" s="291" t="s">
        <v>163</v>
      </c>
      <c r="D301" s="295"/>
      <c r="E301" s="295"/>
      <c r="F301" s="295"/>
      <c r="G301" s="783"/>
      <c r="H301" s="295"/>
      <c r="I301" s="295"/>
      <c r="J301" s="295"/>
      <c r="K301" s="295"/>
      <c r="L301" s="295"/>
      <c r="M301" s="295"/>
      <c r="N301" s="291"/>
      <c r="O301" s="295"/>
      <c r="P301" s="295"/>
      <c r="Q301" s="295"/>
      <c r="R301" s="789"/>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hidden="1" outlineLevel="1">
      <c r="A302" s="509"/>
      <c r="B302" s="294"/>
      <c r="C302" s="305"/>
      <c r="D302" s="304"/>
      <c r="E302" s="304"/>
      <c r="F302" s="304"/>
      <c r="G302" s="785"/>
      <c r="H302" s="304"/>
      <c r="I302" s="304"/>
      <c r="J302" s="304"/>
      <c r="K302" s="304"/>
      <c r="L302" s="304"/>
      <c r="M302" s="304"/>
      <c r="N302" s="291"/>
      <c r="O302" s="304"/>
      <c r="P302" s="304"/>
      <c r="Q302" s="304"/>
      <c r="R302" s="791"/>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783"/>
      <c r="H303" s="295"/>
      <c r="I303" s="295"/>
      <c r="J303" s="295"/>
      <c r="K303" s="295"/>
      <c r="L303" s="295"/>
      <c r="M303" s="295"/>
      <c r="N303" s="291"/>
      <c r="O303" s="295"/>
      <c r="P303" s="295"/>
      <c r="Q303" s="295"/>
      <c r="R303" s="789"/>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250</v>
      </c>
      <c r="C304" s="291" t="s">
        <v>163</v>
      </c>
      <c r="D304" s="295"/>
      <c r="E304" s="295"/>
      <c r="F304" s="295"/>
      <c r="G304" s="783"/>
      <c r="H304" s="295"/>
      <c r="I304" s="295"/>
      <c r="J304" s="295"/>
      <c r="K304" s="295"/>
      <c r="L304" s="295"/>
      <c r="M304" s="295"/>
      <c r="N304" s="291"/>
      <c r="O304" s="295"/>
      <c r="P304" s="295"/>
      <c r="Q304" s="295"/>
      <c r="R304" s="789"/>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hidden="1" outlineLevel="1">
      <c r="B305" s="307"/>
      <c r="C305" s="308"/>
      <c r="D305" s="291"/>
      <c r="E305" s="291"/>
      <c r="F305" s="291"/>
      <c r="G305" s="782"/>
      <c r="H305" s="291"/>
      <c r="I305" s="291"/>
      <c r="J305" s="291"/>
      <c r="K305" s="291"/>
      <c r="L305" s="291"/>
      <c r="M305" s="291"/>
      <c r="N305" s="291"/>
      <c r="O305" s="291"/>
      <c r="P305" s="291"/>
      <c r="Q305" s="291"/>
      <c r="R305" s="788"/>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 hidden="1" outlineLevel="1">
      <c r="A306" s="510"/>
      <c r="B306" s="288" t="s">
        <v>8</v>
      </c>
      <c r="C306" s="289"/>
      <c r="D306" s="289"/>
      <c r="E306" s="289"/>
      <c r="F306" s="289"/>
      <c r="G306" s="780"/>
      <c r="H306" s="289"/>
      <c r="I306" s="289"/>
      <c r="J306" s="289"/>
      <c r="K306" s="289"/>
      <c r="L306" s="289"/>
      <c r="M306" s="289"/>
      <c r="N306" s="291"/>
      <c r="O306" s="289"/>
      <c r="P306" s="289"/>
      <c r="Q306" s="289"/>
      <c r="R306" s="787"/>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783">
        <v>3799062</v>
      </c>
      <c r="H307" s="295"/>
      <c r="I307" s="295"/>
      <c r="J307" s="295"/>
      <c r="K307" s="295"/>
      <c r="L307" s="295"/>
      <c r="M307" s="295"/>
      <c r="N307" s="295">
        <v>12</v>
      </c>
      <c r="O307" s="295"/>
      <c r="P307" s="295"/>
      <c r="Q307" s="295"/>
      <c r="R307" s="789">
        <v>747.548</v>
      </c>
      <c r="S307" s="295"/>
      <c r="T307" s="295"/>
      <c r="U307" s="295"/>
      <c r="V307" s="295"/>
      <c r="W307" s="295"/>
      <c r="X307" s="295"/>
      <c r="Y307" s="415"/>
      <c r="Z307" s="503">
        <v>0.08</v>
      </c>
      <c r="AA307" s="503">
        <v>0.92</v>
      </c>
      <c r="AB307" s="503"/>
      <c r="AC307" s="415"/>
      <c r="AD307" s="415"/>
      <c r="AE307" s="415"/>
      <c r="AF307" s="415"/>
      <c r="AG307" s="415"/>
      <c r="AH307" s="415"/>
      <c r="AI307" s="415"/>
      <c r="AJ307" s="415"/>
      <c r="AK307" s="415"/>
      <c r="AL307" s="415"/>
      <c r="AM307" s="296">
        <f>SUM(Y307:AL307)</f>
        <v>1</v>
      </c>
    </row>
    <row r="308" spans="1:39" ht="15" hidden="1" outlineLevel="1">
      <c r="B308" s="294" t="s">
        <v>250</v>
      </c>
      <c r="C308" s="291" t="s">
        <v>163</v>
      </c>
      <c r="D308" s="295"/>
      <c r="E308" s="295"/>
      <c r="F308" s="295"/>
      <c r="G308" s="783">
        <v>447472.1</v>
      </c>
      <c r="H308" s="295"/>
      <c r="I308" s="295"/>
      <c r="J308" s="295"/>
      <c r="K308" s="295"/>
      <c r="L308" s="295"/>
      <c r="M308" s="295"/>
      <c r="N308" s="295">
        <f>N307</f>
        <v>12</v>
      </c>
      <c r="O308" s="295"/>
      <c r="P308" s="295"/>
      <c r="Q308" s="295"/>
      <c r="R308" s="789">
        <v>80.760000000000005</v>
      </c>
      <c r="S308" s="295"/>
      <c r="T308" s="295"/>
      <c r="U308" s="295"/>
      <c r="V308" s="295"/>
      <c r="W308" s="295"/>
      <c r="X308" s="295"/>
      <c r="Y308" s="411">
        <f>Y307</f>
        <v>0</v>
      </c>
      <c r="Z308" s="411">
        <f>Z307</f>
        <v>0.08</v>
      </c>
      <c r="AA308" s="411">
        <f t="shared" ref="AA308:AL308" si="90">AA307</f>
        <v>0.92</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hidden="1" outlineLevel="1">
      <c r="B309" s="310"/>
      <c r="C309" s="312"/>
      <c r="D309" s="291"/>
      <c r="E309" s="291"/>
      <c r="F309" s="291"/>
      <c r="G309" s="782"/>
      <c r="H309" s="291"/>
      <c r="I309" s="291"/>
      <c r="J309" s="291"/>
      <c r="K309" s="291"/>
      <c r="L309" s="291"/>
      <c r="M309" s="291"/>
      <c r="N309" s="291"/>
      <c r="O309" s="291"/>
      <c r="P309" s="291"/>
      <c r="Q309" s="291"/>
      <c r="R309" s="788"/>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783">
        <v>199606.39999999999</v>
      </c>
      <c r="H310" s="295"/>
      <c r="I310" s="295"/>
      <c r="J310" s="295"/>
      <c r="K310" s="295"/>
      <c r="L310" s="295"/>
      <c r="M310" s="295"/>
      <c r="N310" s="295">
        <v>12</v>
      </c>
      <c r="O310" s="295"/>
      <c r="P310" s="295"/>
      <c r="Q310" s="295"/>
      <c r="R310" s="789">
        <v>62.4</v>
      </c>
      <c r="S310" s="295"/>
      <c r="T310" s="295"/>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 hidden="1" outlineLevel="1">
      <c r="B311" s="294" t="s">
        <v>250</v>
      </c>
      <c r="C311" s="291" t="s">
        <v>163</v>
      </c>
      <c r="D311" s="295"/>
      <c r="E311" s="295"/>
      <c r="F311" s="295"/>
      <c r="G311" s="783"/>
      <c r="H311" s="295"/>
      <c r="I311" s="295"/>
      <c r="J311" s="295"/>
      <c r="K311" s="295"/>
      <c r="L311" s="295"/>
      <c r="M311" s="295"/>
      <c r="N311" s="295">
        <f>N310</f>
        <v>12</v>
      </c>
      <c r="O311" s="295"/>
      <c r="P311" s="295"/>
      <c r="Q311" s="295"/>
      <c r="R311" s="789"/>
      <c r="S311" s="295"/>
      <c r="T311" s="295"/>
      <c r="U311" s="295"/>
      <c r="V311" s="295"/>
      <c r="W311" s="295"/>
      <c r="X311" s="295"/>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hidden="1" outlineLevel="1">
      <c r="B312" s="314"/>
      <c r="C312" s="312"/>
      <c r="D312" s="291"/>
      <c r="E312" s="291"/>
      <c r="F312" s="291"/>
      <c r="G312" s="782"/>
      <c r="H312" s="291"/>
      <c r="I312" s="291"/>
      <c r="J312" s="291"/>
      <c r="K312" s="291"/>
      <c r="L312" s="291"/>
      <c r="M312" s="291"/>
      <c r="N312" s="291"/>
      <c r="O312" s="291"/>
      <c r="P312" s="291"/>
      <c r="Q312" s="291"/>
      <c r="R312" s="788"/>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783"/>
      <c r="H313" s="295"/>
      <c r="I313" s="295"/>
      <c r="J313" s="295"/>
      <c r="K313" s="295"/>
      <c r="L313" s="295"/>
      <c r="M313" s="295"/>
      <c r="N313" s="295">
        <v>3</v>
      </c>
      <c r="O313" s="295"/>
      <c r="P313" s="295"/>
      <c r="Q313" s="295"/>
      <c r="R313" s="789"/>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250</v>
      </c>
      <c r="C314" s="291" t="s">
        <v>163</v>
      </c>
      <c r="D314" s="295"/>
      <c r="E314" s="295"/>
      <c r="F314" s="295"/>
      <c r="G314" s="783"/>
      <c r="H314" s="295"/>
      <c r="I314" s="295"/>
      <c r="J314" s="295"/>
      <c r="K314" s="295"/>
      <c r="L314" s="295"/>
      <c r="M314" s="295"/>
      <c r="N314" s="295">
        <f>N313</f>
        <v>3</v>
      </c>
      <c r="O314" s="295"/>
      <c r="P314" s="295"/>
      <c r="Q314" s="295"/>
      <c r="R314" s="789"/>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hidden="1" outlineLevel="1">
      <c r="B315" s="314"/>
      <c r="C315" s="312"/>
      <c r="D315" s="316"/>
      <c r="E315" s="316"/>
      <c r="F315" s="316"/>
      <c r="G315" s="786"/>
      <c r="H315" s="316"/>
      <c r="I315" s="316"/>
      <c r="J315" s="316"/>
      <c r="K315" s="316"/>
      <c r="L315" s="316"/>
      <c r="M315" s="316"/>
      <c r="N315" s="291"/>
      <c r="O315" s="316"/>
      <c r="P315" s="316"/>
      <c r="Q315" s="316"/>
      <c r="R315" s="792"/>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783"/>
      <c r="H316" s="295"/>
      <c r="I316" s="295"/>
      <c r="J316" s="295"/>
      <c r="K316" s="295"/>
      <c r="L316" s="295"/>
      <c r="M316" s="295"/>
      <c r="N316" s="295">
        <v>12</v>
      </c>
      <c r="O316" s="295"/>
      <c r="P316" s="295"/>
      <c r="Q316" s="295"/>
      <c r="R316" s="789"/>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250</v>
      </c>
      <c r="C317" s="291" t="s">
        <v>163</v>
      </c>
      <c r="D317" s="295"/>
      <c r="E317" s="295"/>
      <c r="F317" s="295"/>
      <c r="G317" s="783"/>
      <c r="H317" s="295"/>
      <c r="I317" s="295"/>
      <c r="J317" s="295"/>
      <c r="K317" s="295"/>
      <c r="L317" s="295"/>
      <c r="M317" s="295"/>
      <c r="N317" s="295">
        <f>N316</f>
        <v>12</v>
      </c>
      <c r="O317" s="295"/>
      <c r="P317" s="295"/>
      <c r="Q317" s="295"/>
      <c r="R317" s="789"/>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hidden="1" outlineLevel="1">
      <c r="B318" s="314"/>
      <c r="C318" s="312"/>
      <c r="D318" s="316"/>
      <c r="E318" s="316"/>
      <c r="F318" s="316"/>
      <c r="G318" s="786"/>
      <c r="H318" s="316"/>
      <c r="I318" s="316"/>
      <c r="J318" s="316"/>
      <c r="K318" s="316"/>
      <c r="L318" s="316"/>
      <c r="M318" s="316"/>
      <c r="N318" s="291"/>
      <c r="O318" s="316"/>
      <c r="P318" s="316"/>
      <c r="Q318" s="316"/>
      <c r="R318" s="792"/>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783">
        <v>96901.54</v>
      </c>
      <c r="H319" s="295"/>
      <c r="I319" s="295"/>
      <c r="J319" s="295"/>
      <c r="K319" s="295"/>
      <c r="L319" s="295"/>
      <c r="M319" s="295"/>
      <c r="N319" s="295">
        <v>12</v>
      </c>
      <c r="O319" s="295"/>
      <c r="P319" s="295"/>
      <c r="Q319" s="295"/>
      <c r="R319" s="789">
        <v>17.625</v>
      </c>
      <c r="S319" s="295"/>
      <c r="T319" s="295"/>
      <c r="U319" s="295"/>
      <c r="V319" s="295"/>
      <c r="W319" s="295"/>
      <c r="X319" s="295"/>
      <c r="Y319" s="415"/>
      <c r="Z319" s="415">
        <v>1</v>
      </c>
      <c r="AA319" s="503"/>
      <c r="AB319" s="415"/>
      <c r="AC319" s="415"/>
      <c r="AD319" s="415"/>
      <c r="AE319" s="415"/>
      <c r="AF319" s="415"/>
      <c r="AG319" s="415"/>
      <c r="AH319" s="415"/>
      <c r="AI319" s="415"/>
      <c r="AJ319" s="415"/>
      <c r="AK319" s="415"/>
      <c r="AL319" s="415"/>
      <c r="AM319" s="296">
        <f>SUM(Y319:AL319)</f>
        <v>1</v>
      </c>
    </row>
    <row r="320" spans="1:39" ht="15" hidden="1" outlineLevel="1">
      <c r="B320" s="294" t="s">
        <v>250</v>
      </c>
      <c r="C320" s="291" t="s">
        <v>163</v>
      </c>
      <c r="D320" s="295"/>
      <c r="E320" s="295"/>
      <c r="F320" s="295"/>
      <c r="G320" s="783">
        <v>242478.78469999999</v>
      </c>
      <c r="H320" s="295"/>
      <c r="I320" s="295"/>
      <c r="J320" s="295"/>
      <c r="K320" s="295"/>
      <c r="L320" s="295"/>
      <c r="M320" s="295"/>
      <c r="N320" s="295">
        <f>N319</f>
        <v>12</v>
      </c>
      <c r="O320" s="295"/>
      <c r="P320" s="295"/>
      <c r="Q320" s="295"/>
      <c r="R320" s="789">
        <v>44.104298</v>
      </c>
      <c r="S320" s="295"/>
      <c r="T320" s="295"/>
      <c r="U320" s="295"/>
      <c r="V320" s="295"/>
      <c r="W320" s="295"/>
      <c r="X320" s="295"/>
      <c r="Y320" s="411">
        <f>Y319</f>
        <v>0</v>
      </c>
      <c r="Z320" s="411">
        <f>Z319</f>
        <v>1</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hidden="1" outlineLevel="1">
      <c r="B321" s="314"/>
      <c r="C321" s="312"/>
      <c r="D321" s="316"/>
      <c r="E321" s="316"/>
      <c r="F321" s="316"/>
      <c r="G321" s="786"/>
      <c r="H321" s="316"/>
      <c r="I321" s="316"/>
      <c r="J321" s="316"/>
      <c r="K321" s="316"/>
      <c r="L321" s="316"/>
      <c r="M321" s="316"/>
      <c r="N321" s="291"/>
      <c r="O321" s="316"/>
      <c r="P321" s="316"/>
      <c r="Q321" s="316"/>
      <c r="R321" s="792"/>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783"/>
      <c r="H322" s="295"/>
      <c r="I322" s="295"/>
      <c r="J322" s="295"/>
      <c r="K322" s="295"/>
      <c r="L322" s="295"/>
      <c r="M322" s="295"/>
      <c r="N322" s="291"/>
      <c r="O322" s="295"/>
      <c r="P322" s="295"/>
      <c r="Q322" s="295"/>
      <c r="R322" s="789"/>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250</v>
      </c>
      <c r="C323" s="291" t="s">
        <v>163</v>
      </c>
      <c r="D323" s="295"/>
      <c r="E323" s="295"/>
      <c r="F323" s="295"/>
      <c r="G323" s="783"/>
      <c r="H323" s="295"/>
      <c r="I323" s="295"/>
      <c r="J323" s="295"/>
      <c r="K323" s="295"/>
      <c r="L323" s="295"/>
      <c r="M323" s="295"/>
      <c r="N323" s="291"/>
      <c r="O323" s="295"/>
      <c r="P323" s="295"/>
      <c r="Q323" s="295"/>
      <c r="R323" s="789"/>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hidden="1" outlineLevel="1">
      <c r="A324" s="509"/>
      <c r="B324" s="314"/>
      <c r="C324" s="312"/>
      <c r="D324" s="316"/>
      <c r="E324" s="316"/>
      <c r="F324" s="316"/>
      <c r="G324" s="786"/>
      <c r="H324" s="316"/>
      <c r="I324" s="316"/>
      <c r="J324" s="316"/>
      <c r="K324" s="316"/>
      <c r="L324" s="316"/>
      <c r="M324" s="316"/>
      <c r="N324" s="291"/>
      <c r="O324" s="316"/>
      <c r="P324" s="316"/>
      <c r="Q324" s="316"/>
      <c r="R324" s="792"/>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5" hidden="1" outlineLevel="1">
      <c r="A325" s="509">
        <v>16</v>
      </c>
      <c r="B325" s="314" t="s">
        <v>487</v>
      </c>
      <c r="C325" s="291" t="s">
        <v>25</v>
      </c>
      <c r="D325" s="295"/>
      <c r="E325" s="295"/>
      <c r="F325" s="295"/>
      <c r="G325" s="783"/>
      <c r="H325" s="295"/>
      <c r="I325" s="295"/>
      <c r="J325" s="295"/>
      <c r="K325" s="295"/>
      <c r="L325" s="295"/>
      <c r="M325" s="295"/>
      <c r="N325" s="291"/>
      <c r="O325" s="295"/>
      <c r="P325" s="295"/>
      <c r="Q325" s="295"/>
      <c r="R325" s="789"/>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250</v>
      </c>
      <c r="C326" s="291" t="s">
        <v>163</v>
      </c>
      <c r="D326" s="295"/>
      <c r="E326" s="295"/>
      <c r="F326" s="295"/>
      <c r="G326" s="783"/>
      <c r="H326" s="295"/>
      <c r="I326" s="295"/>
      <c r="J326" s="295"/>
      <c r="K326" s="295"/>
      <c r="L326" s="295"/>
      <c r="M326" s="295"/>
      <c r="N326" s="291"/>
      <c r="O326" s="295"/>
      <c r="P326" s="295"/>
      <c r="Q326" s="295"/>
      <c r="R326" s="789"/>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hidden="1" outlineLevel="1">
      <c r="A327" s="509"/>
      <c r="B327" s="314"/>
      <c r="C327" s="312"/>
      <c r="D327" s="316"/>
      <c r="E327" s="316"/>
      <c r="F327" s="316"/>
      <c r="G327" s="786"/>
      <c r="H327" s="316"/>
      <c r="I327" s="316"/>
      <c r="J327" s="316"/>
      <c r="K327" s="316"/>
      <c r="L327" s="316"/>
      <c r="M327" s="316"/>
      <c r="N327" s="291"/>
      <c r="O327" s="316"/>
      <c r="P327" s="316"/>
      <c r="Q327" s="316"/>
      <c r="R327" s="792"/>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783"/>
      <c r="H328" s="295"/>
      <c r="I328" s="295"/>
      <c r="J328" s="295"/>
      <c r="K328" s="295"/>
      <c r="L328" s="295"/>
      <c r="M328" s="295"/>
      <c r="N328" s="291"/>
      <c r="O328" s="295"/>
      <c r="P328" s="295"/>
      <c r="Q328" s="295"/>
      <c r="R328" s="789"/>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250</v>
      </c>
      <c r="C329" s="291" t="s">
        <v>163</v>
      </c>
      <c r="D329" s="295"/>
      <c r="E329" s="295"/>
      <c r="F329" s="295"/>
      <c r="G329" s="783"/>
      <c r="H329" s="295"/>
      <c r="I329" s="295"/>
      <c r="J329" s="295"/>
      <c r="K329" s="295"/>
      <c r="L329" s="295"/>
      <c r="M329" s="295"/>
      <c r="N329" s="291"/>
      <c r="O329" s="295"/>
      <c r="P329" s="295"/>
      <c r="Q329" s="295"/>
      <c r="R329" s="789"/>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hidden="1" outlineLevel="1">
      <c r="B330" s="315"/>
      <c r="C330" s="305"/>
      <c r="D330" s="291"/>
      <c r="E330" s="291"/>
      <c r="F330" s="291"/>
      <c r="G330" s="782"/>
      <c r="H330" s="291"/>
      <c r="I330" s="291"/>
      <c r="J330" s="291"/>
      <c r="K330" s="291"/>
      <c r="L330" s="291"/>
      <c r="M330" s="291"/>
      <c r="N330" s="291"/>
      <c r="O330" s="291"/>
      <c r="P330" s="291"/>
      <c r="Q330" s="291"/>
      <c r="R330" s="788"/>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 hidden="1" outlineLevel="1">
      <c r="A331" s="510"/>
      <c r="B331" s="288" t="s">
        <v>10</v>
      </c>
      <c r="C331" s="289"/>
      <c r="D331" s="289"/>
      <c r="E331" s="289"/>
      <c r="F331" s="289"/>
      <c r="G331" s="780"/>
      <c r="H331" s="289"/>
      <c r="I331" s="289"/>
      <c r="J331" s="289"/>
      <c r="K331" s="289"/>
      <c r="L331" s="289"/>
      <c r="M331" s="289"/>
      <c r="N331" s="290"/>
      <c r="O331" s="289"/>
      <c r="P331" s="289"/>
      <c r="Q331" s="289"/>
      <c r="R331" s="787"/>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783"/>
      <c r="H332" s="295"/>
      <c r="I332" s="295"/>
      <c r="J332" s="295"/>
      <c r="K332" s="295"/>
      <c r="L332" s="295"/>
      <c r="M332" s="295"/>
      <c r="N332" s="295">
        <v>12</v>
      </c>
      <c r="O332" s="295"/>
      <c r="P332" s="295"/>
      <c r="Q332" s="295"/>
      <c r="R332" s="789"/>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250</v>
      </c>
      <c r="C333" s="291" t="s">
        <v>163</v>
      </c>
      <c r="D333" s="295"/>
      <c r="E333" s="295"/>
      <c r="F333" s="295"/>
      <c r="G333" s="783"/>
      <c r="H333" s="295"/>
      <c r="I333" s="295"/>
      <c r="J333" s="295"/>
      <c r="K333" s="295"/>
      <c r="L333" s="295"/>
      <c r="M333" s="295"/>
      <c r="N333" s="295">
        <f>N332</f>
        <v>12</v>
      </c>
      <c r="O333" s="295"/>
      <c r="P333" s="295"/>
      <c r="Q333" s="295"/>
      <c r="R333" s="789"/>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hidden="1" outlineLevel="1">
      <c r="A334" s="512"/>
      <c r="B334" s="315"/>
      <c r="C334" s="305"/>
      <c r="D334" s="291"/>
      <c r="E334" s="291"/>
      <c r="F334" s="291"/>
      <c r="G334" s="782"/>
      <c r="H334" s="291"/>
      <c r="I334" s="291"/>
      <c r="J334" s="291"/>
      <c r="K334" s="291"/>
      <c r="L334" s="291"/>
      <c r="M334" s="291"/>
      <c r="N334" s="291"/>
      <c r="O334" s="291"/>
      <c r="P334" s="291"/>
      <c r="Q334" s="291"/>
      <c r="R334" s="788"/>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783"/>
      <c r="H335" s="295"/>
      <c r="I335" s="295"/>
      <c r="J335" s="295"/>
      <c r="K335" s="295"/>
      <c r="L335" s="295"/>
      <c r="M335" s="295"/>
      <c r="N335" s="295">
        <v>12</v>
      </c>
      <c r="O335" s="295"/>
      <c r="P335" s="295"/>
      <c r="Q335" s="295"/>
      <c r="R335" s="789"/>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250</v>
      </c>
      <c r="C336" s="291" t="s">
        <v>163</v>
      </c>
      <c r="D336" s="295"/>
      <c r="E336" s="295"/>
      <c r="F336" s="295"/>
      <c r="G336" s="783"/>
      <c r="H336" s="295"/>
      <c r="I336" s="295"/>
      <c r="J336" s="295"/>
      <c r="K336" s="295"/>
      <c r="L336" s="295"/>
      <c r="M336" s="295"/>
      <c r="N336" s="295">
        <f>N335</f>
        <v>12</v>
      </c>
      <c r="O336" s="295"/>
      <c r="P336" s="295"/>
      <c r="Q336" s="295"/>
      <c r="R336" s="789"/>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hidden="1" outlineLevel="1">
      <c r="B337" s="315"/>
      <c r="C337" s="305"/>
      <c r="D337" s="291"/>
      <c r="E337" s="291"/>
      <c r="F337" s="291"/>
      <c r="G337" s="782"/>
      <c r="H337" s="291"/>
      <c r="I337" s="291"/>
      <c r="J337" s="291"/>
      <c r="K337" s="291"/>
      <c r="L337" s="291"/>
      <c r="M337" s="291"/>
      <c r="N337" s="291"/>
      <c r="O337" s="291"/>
      <c r="P337" s="291"/>
      <c r="Q337" s="291"/>
      <c r="R337" s="788"/>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783"/>
      <c r="H338" s="295"/>
      <c r="I338" s="295"/>
      <c r="J338" s="295"/>
      <c r="K338" s="295"/>
      <c r="L338" s="295"/>
      <c r="M338" s="295"/>
      <c r="N338" s="295">
        <v>12</v>
      </c>
      <c r="O338" s="295"/>
      <c r="P338" s="295"/>
      <c r="Q338" s="295"/>
      <c r="R338" s="789"/>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250</v>
      </c>
      <c r="C339" s="291" t="s">
        <v>163</v>
      </c>
      <c r="D339" s="295"/>
      <c r="E339" s="295"/>
      <c r="F339" s="295"/>
      <c r="G339" s="783"/>
      <c r="H339" s="295"/>
      <c r="I339" s="295"/>
      <c r="J339" s="295"/>
      <c r="K339" s="295"/>
      <c r="L339" s="295"/>
      <c r="M339" s="295"/>
      <c r="N339" s="295">
        <f>N338</f>
        <v>12</v>
      </c>
      <c r="O339" s="295"/>
      <c r="P339" s="295"/>
      <c r="Q339" s="295"/>
      <c r="R339" s="789"/>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hidden="1" outlineLevel="1">
      <c r="B340" s="315"/>
      <c r="C340" s="305"/>
      <c r="D340" s="291"/>
      <c r="E340" s="291"/>
      <c r="F340" s="291"/>
      <c r="G340" s="782"/>
      <c r="H340" s="291"/>
      <c r="I340" s="291"/>
      <c r="J340" s="291"/>
      <c r="K340" s="291"/>
      <c r="L340" s="291"/>
      <c r="M340" s="291"/>
      <c r="N340" s="318"/>
      <c r="O340" s="291"/>
      <c r="P340" s="291"/>
      <c r="Q340" s="291"/>
      <c r="R340" s="788"/>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783"/>
      <c r="H341" s="295"/>
      <c r="I341" s="295"/>
      <c r="J341" s="295"/>
      <c r="K341" s="295"/>
      <c r="L341" s="295"/>
      <c r="M341" s="295"/>
      <c r="N341" s="295">
        <v>12</v>
      </c>
      <c r="O341" s="295"/>
      <c r="P341" s="295"/>
      <c r="Q341" s="295"/>
      <c r="R341" s="789"/>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250</v>
      </c>
      <c r="C342" s="291" t="s">
        <v>163</v>
      </c>
      <c r="D342" s="295"/>
      <c r="E342" s="295"/>
      <c r="F342" s="295"/>
      <c r="G342" s="783"/>
      <c r="H342" s="295"/>
      <c r="I342" s="295"/>
      <c r="J342" s="295"/>
      <c r="K342" s="295"/>
      <c r="L342" s="295"/>
      <c r="M342" s="295"/>
      <c r="N342" s="295">
        <f>N341</f>
        <v>12</v>
      </c>
      <c r="O342" s="295"/>
      <c r="P342" s="295"/>
      <c r="Q342" s="295"/>
      <c r="R342" s="789"/>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hidden="1" outlineLevel="1">
      <c r="B343" s="315"/>
      <c r="C343" s="305"/>
      <c r="D343" s="291"/>
      <c r="E343" s="291"/>
      <c r="F343" s="291"/>
      <c r="G343" s="782"/>
      <c r="H343" s="291"/>
      <c r="I343" s="291"/>
      <c r="J343" s="291"/>
      <c r="K343" s="291"/>
      <c r="L343" s="291"/>
      <c r="M343" s="291"/>
      <c r="N343" s="291"/>
      <c r="O343" s="291"/>
      <c r="P343" s="291"/>
      <c r="Q343" s="291"/>
      <c r="R343" s="788"/>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783"/>
      <c r="H344" s="295"/>
      <c r="I344" s="295"/>
      <c r="J344" s="295"/>
      <c r="K344" s="295"/>
      <c r="L344" s="295"/>
      <c r="M344" s="295"/>
      <c r="N344" s="291"/>
      <c r="O344" s="295"/>
      <c r="P344" s="295"/>
      <c r="Q344" s="295"/>
      <c r="R344" s="789"/>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250</v>
      </c>
      <c r="C345" s="291" t="s">
        <v>163</v>
      </c>
      <c r="D345" s="295"/>
      <c r="E345" s="295"/>
      <c r="F345" s="295"/>
      <c r="G345" s="783"/>
      <c r="H345" s="295"/>
      <c r="I345" s="295"/>
      <c r="J345" s="295"/>
      <c r="K345" s="295"/>
      <c r="L345" s="295"/>
      <c r="M345" s="295"/>
      <c r="N345" s="291"/>
      <c r="O345" s="295"/>
      <c r="P345" s="295"/>
      <c r="Q345" s="295"/>
      <c r="R345" s="789"/>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hidden="1" outlineLevel="1">
      <c r="B346" s="315"/>
      <c r="C346" s="305"/>
      <c r="D346" s="291"/>
      <c r="E346" s="291"/>
      <c r="F346" s="291"/>
      <c r="G346" s="782"/>
      <c r="H346" s="291"/>
      <c r="I346" s="291"/>
      <c r="J346" s="291"/>
      <c r="K346" s="291"/>
      <c r="L346" s="291"/>
      <c r="M346" s="291"/>
      <c r="N346" s="291"/>
      <c r="O346" s="291"/>
      <c r="P346" s="291"/>
      <c r="Q346" s="291"/>
      <c r="R346" s="788"/>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 hidden="1" outlineLevel="1">
      <c r="A347" s="510"/>
      <c r="B347" s="288" t="s">
        <v>14</v>
      </c>
      <c r="C347" s="289"/>
      <c r="D347" s="290"/>
      <c r="E347" s="290"/>
      <c r="F347" s="290"/>
      <c r="G347" s="781"/>
      <c r="H347" s="290"/>
      <c r="I347" s="290"/>
      <c r="J347" s="290"/>
      <c r="K347" s="290"/>
      <c r="L347" s="290"/>
      <c r="M347" s="290"/>
      <c r="N347" s="290"/>
      <c r="O347" s="290"/>
      <c r="P347" s="289"/>
      <c r="Q347" s="289"/>
      <c r="R347" s="787"/>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783">
        <v>152277</v>
      </c>
      <c r="H348" s="295"/>
      <c r="I348" s="295"/>
      <c r="J348" s="295"/>
      <c r="K348" s="295"/>
      <c r="L348" s="295"/>
      <c r="M348" s="295"/>
      <c r="N348" s="291"/>
      <c r="O348" s="295"/>
      <c r="P348" s="295"/>
      <c r="Q348" s="295"/>
      <c r="R348" s="789">
        <v>16.138000000000002</v>
      </c>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hidden="1" outlineLevel="1">
      <c r="B349" s="294" t="s">
        <v>250</v>
      </c>
      <c r="C349" s="291" t="s">
        <v>163</v>
      </c>
      <c r="D349" s="295"/>
      <c r="E349" s="295"/>
      <c r="F349" s="295"/>
      <c r="G349" s="783">
        <v>53731.11</v>
      </c>
      <c r="H349" s="295"/>
      <c r="I349" s="295"/>
      <c r="J349" s="295"/>
      <c r="K349" s="295"/>
      <c r="L349" s="295"/>
      <c r="M349" s="295"/>
      <c r="N349" s="468"/>
      <c r="O349" s="295"/>
      <c r="P349" s="295"/>
      <c r="Q349" s="295"/>
      <c r="R349" s="789">
        <v>10.109</v>
      </c>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hidden="1" outlineLevel="1">
      <c r="B350" s="315"/>
      <c r="C350" s="305"/>
      <c r="D350" s="291"/>
      <c r="E350" s="291"/>
      <c r="F350" s="291"/>
      <c r="G350" s="782"/>
      <c r="H350" s="291"/>
      <c r="I350" s="291"/>
      <c r="J350" s="291"/>
      <c r="K350" s="291"/>
      <c r="L350" s="291"/>
      <c r="M350" s="291"/>
      <c r="N350" s="291"/>
      <c r="O350" s="291"/>
      <c r="P350" s="291"/>
      <c r="Q350" s="291"/>
      <c r="R350" s="788"/>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 hidden="1" outlineLevel="1">
      <c r="A351" s="510"/>
      <c r="B351" s="288" t="s">
        <v>488</v>
      </c>
      <c r="C351" s="289"/>
      <c r="D351" s="290"/>
      <c r="E351" s="290"/>
      <c r="F351" s="290"/>
      <c r="G351" s="781"/>
      <c r="H351" s="290"/>
      <c r="I351" s="290"/>
      <c r="J351" s="290"/>
      <c r="K351" s="290"/>
      <c r="L351" s="290"/>
      <c r="M351" s="290"/>
      <c r="N351" s="290"/>
      <c r="O351" s="290"/>
      <c r="P351" s="289"/>
      <c r="Q351" s="289"/>
      <c r="R351" s="787"/>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783"/>
      <c r="H352" s="295"/>
      <c r="I352" s="295"/>
      <c r="J352" s="295"/>
      <c r="K352" s="295"/>
      <c r="L352" s="295"/>
      <c r="M352" s="295"/>
      <c r="N352" s="291"/>
      <c r="O352" s="295"/>
      <c r="P352" s="295"/>
      <c r="Q352" s="295"/>
      <c r="R352" s="789"/>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250</v>
      </c>
      <c r="C353" s="291" t="s">
        <v>163</v>
      </c>
      <c r="D353" s="295"/>
      <c r="E353" s="295"/>
      <c r="F353" s="295"/>
      <c r="G353" s="783"/>
      <c r="H353" s="295"/>
      <c r="I353" s="295"/>
      <c r="J353" s="295"/>
      <c r="K353" s="295"/>
      <c r="L353" s="295"/>
      <c r="M353" s="295"/>
      <c r="N353" s="468"/>
      <c r="O353" s="295"/>
      <c r="P353" s="295"/>
      <c r="Q353" s="295"/>
      <c r="R353" s="789"/>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hidden="1" outlineLevel="1">
      <c r="A354" s="509"/>
      <c r="B354" s="315"/>
      <c r="C354" s="305"/>
      <c r="D354" s="291"/>
      <c r="E354" s="291"/>
      <c r="F354" s="291"/>
      <c r="G354" s="782"/>
      <c r="H354" s="291"/>
      <c r="I354" s="291"/>
      <c r="J354" s="291"/>
      <c r="K354" s="291"/>
      <c r="L354" s="291"/>
      <c r="M354" s="291"/>
      <c r="N354" s="291"/>
      <c r="O354" s="291"/>
      <c r="P354" s="291"/>
      <c r="Q354" s="291"/>
      <c r="R354" s="788"/>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783"/>
      <c r="H355" s="295"/>
      <c r="I355" s="295"/>
      <c r="J355" s="295"/>
      <c r="K355" s="295"/>
      <c r="L355" s="295"/>
      <c r="M355" s="295"/>
      <c r="N355" s="295">
        <v>0</v>
      </c>
      <c r="O355" s="295"/>
      <c r="P355" s="295"/>
      <c r="Q355" s="295"/>
      <c r="R355" s="789"/>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250</v>
      </c>
      <c r="C356" s="291" t="s">
        <v>163</v>
      </c>
      <c r="D356" s="295"/>
      <c r="E356" s="295"/>
      <c r="F356" s="295"/>
      <c r="G356" s="783"/>
      <c r="H356" s="295"/>
      <c r="I356" s="295"/>
      <c r="J356" s="295"/>
      <c r="K356" s="295"/>
      <c r="L356" s="295"/>
      <c r="M356" s="295"/>
      <c r="N356" s="295">
        <f>N355</f>
        <v>0</v>
      </c>
      <c r="O356" s="295"/>
      <c r="P356" s="295"/>
      <c r="Q356" s="295"/>
      <c r="R356" s="789"/>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hidden="1" outlineLevel="1">
      <c r="A357" s="509"/>
      <c r="B357" s="314"/>
      <c r="C357" s="312"/>
      <c r="D357" s="291"/>
      <c r="E357" s="291"/>
      <c r="F357" s="291"/>
      <c r="G357" s="782"/>
      <c r="H357" s="291"/>
      <c r="I357" s="291"/>
      <c r="J357" s="291"/>
      <c r="K357" s="291"/>
      <c r="L357" s="291"/>
      <c r="M357" s="291"/>
      <c r="N357" s="291"/>
      <c r="O357" s="291"/>
      <c r="P357" s="291"/>
      <c r="Q357" s="291"/>
      <c r="R357" s="788"/>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 hidden="1" outlineLevel="1">
      <c r="A358" s="510"/>
      <c r="B358" s="288" t="s">
        <v>15</v>
      </c>
      <c r="C358" s="320"/>
      <c r="D358" s="290"/>
      <c r="E358" s="289"/>
      <c r="F358" s="289"/>
      <c r="G358" s="780"/>
      <c r="H358" s="289"/>
      <c r="I358" s="289"/>
      <c r="J358" s="289"/>
      <c r="K358" s="289"/>
      <c r="L358" s="289"/>
      <c r="M358" s="289"/>
      <c r="N358" s="291"/>
      <c r="O358" s="289"/>
      <c r="P358" s="289"/>
      <c r="Q358" s="289"/>
      <c r="R358" s="787"/>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783"/>
      <c r="H359" s="295"/>
      <c r="I359" s="295"/>
      <c r="J359" s="295"/>
      <c r="K359" s="295"/>
      <c r="L359" s="295"/>
      <c r="M359" s="295"/>
      <c r="N359" s="295">
        <v>12</v>
      </c>
      <c r="O359" s="295"/>
      <c r="P359" s="295"/>
      <c r="Q359" s="295"/>
      <c r="R359" s="789"/>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250</v>
      </c>
      <c r="C360" s="291" t="s">
        <v>163</v>
      </c>
      <c r="D360" s="295"/>
      <c r="E360" s="295"/>
      <c r="F360" s="295"/>
      <c r="G360" s="783"/>
      <c r="H360" s="295"/>
      <c r="I360" s="295"/>
      <c r="J360" s="295"/>
      <c r="K360" s="295"/>
      <c r="L360" s="295"/>
      <c r="M360" s="295"/>
      <c r="N360" s="295">
        <f>N359</f>
        <v>12</v>
      </c>
      <c r="O360" s="295"/>
      <c r="P360" s="295"/>
      <c r="Q360" s="295"/>
      <c r="R360" s="789"/>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hidden="1" outlineLevel="1">
      <c r="A361" s="512"/>
      <c r="B361" s="322"/>
      <c r="C361" s="291"/>
      <c r="D361" s="291"/>
      <c r="E361" s="291"/>
      <c r="F361" s="291"/>
      <c r="G361" s="782"/>
      <c r="H361" s="291"/>
      <c r="I361" s="291"/>
      <c r="J361" s="291"/>
      <c r="K361" s="291"/>
      <c r="L361" s="291"/>
      <c r="M361" s="291"/>
      <c r="N361" s="291"/>
      <c r="O361" s="291"/>
      <c r="P361" s="291"/>
      <c r="Q361" s="291"/>
      <c r="R361" s="788"/>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783"/>
      <c r="H362" s="295"/>
      <c r="I362" s="295"/>
      <c r="J362" s="295"/>
      <c r="K362" s="295"/>
      <c r="L362" s="295"/>
      <c r="M362" s="295"/>
      <c r="N362" s="295">
        <v>12</v>
      </c>
      <c r="O362" s="295"/>
      <c r="P362" s="295"/>
      <c r="Q362" s="295"/>
      <c r="R362" s="789"/>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 hidden="1" outlineLevel="1">
      <c r="B363" s="294" t="s">
        <v>250</v>
      </c>
      <c r="C363" s="291" t="s">
        <v>163</v>
      </c>
      <c r="D363" s="295"/>
      <c r="E363" s="295"/>
      <c r="F363" s="295"/>
      <c r="G363" s="827">
        <v>642162</v>
      </c>
      <c r="H363" s="295"/>
      <c r="I363" s="295"/>
      <c r="J363" s="295"/>
      <c r="K363" s="295"/>
      <c r="L363" s="295"/>
      <c r="M363" s="295"/>
      <c r="N363" s="295">
        <f>N362</f>
        <v>12</v>
      </c>
      <c r="O363" s="295"/>
      <c r="P363" s="295"/>
      <c r="Q363" s="295"/>
      <c r="R363" s="827">
        <v>113.3</v>
      </c>
      <c r="S363" s="295"/>
      <c r="T363" s="295"/>
      <c r="U363" s="295"/>
      <c r="V363" s="295"/>
      <c r="W363" s="295"/>
      <c r="X363" s="295"/>
      <c r="Y363" s="411">
        <f>Y362</f>
        <v>0</v>
      </c>
      <c r="Z363" s="411">
        <f>Z362</f>
        <v>0</v>
      </c>
      <c r="AA363" s="411">
        <f t="shared" ref="AA363:AL363" si="107">AA362</f>
        <v>1</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 hidden="1" outlineLevel="1">
      <c r="A364" s="512"/>
      <c r="B364" s="323"/>
      <c r="C364" s="300"/>
      <c r="D364" s="291"/>
      <c r="E364" s="291"/>
      <c r="F364" s="291"/>
      <c r="G364" s="782"/>
      <c r="H364" s="291"/>
      <c r="I364" s="291"/>
      <c r="J364" s="291"/>
      <c r="K364" s="291"/>
      <c r="L364" s="291"/>
      <c r="M364" s="291"/>
      <c r="N364" s="300"/>
      <c r="O364" s="291"/>
      <c r="P364" s="291"/>
      <c r="Q364" s="291"/>
      <c r="R364" s="788"/>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783"/>
      <c r="H365" s="295"/>
      <c r="I365" s="295"/>
      <c r="J365" s="295"/>
      <c r="K365" s="295"/>
      <c r="L365" s="295"/>
      <c r="M365" s="295"/>
      <c r="N365" s="295">
        <v>0</v>
      </c>
      <c r="O365" s="295"/>
      <c r="P365" s="295"/>
      <c r="Q365" s="295"/>
      <c r="R365" s="789"/>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250</v>
      </c>
      <c r="C366" s="291" t="s">
        <v>163</v>
      </c>
      <c r="D366" s="295"/>
      <c r="E366" s="295"/>
      <c r="F366" s="295"/>
      <c r="G366" s="783"/>
      <c r="H366" s="295"/>
      <c r="I366" s="295"/>
      <c r="J366" s="295"/>
      <c r="K366" s="295"/>
      <c r="L366" s="295"/>
      <c r="M366" s="295"/>
      <c r="N366" s="295">
        <f>N365</f>
        <v>0</v>
      </c>
      <c r="O366" s="295"/>
      <c r="P366" s="295"/>
      <c r="Q366" s="295"/>
      <c r="R366" s="789"/>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hidden="1" outlineLevel="1">
      <c r="A367" s="512"/>
      <c r="B367" s="322"/>
      <c r="C367" s="291"/>
      <c r="D367" s="291"/>
      <c r="E367" s="291"/>
      <c r="F367" s="291"/>
      <c r="G367" s="782"/>
      <c r="H367" s="291"/>
      <c r="I367" s="291"/>
      <c r="J367" s="291"/>
      <c r="K367" s="291"/>
      <c r="L367" s="291"/>
      <c r="M367" s="291"/>
      <c r="N367" s="291"/>
      <c r="O367" s="291"/>
      <c r="P367" s="291"/>
      <c r="Q367" s="291"/>
      <c r="R367" s="788"/>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783"/>
      <c r="H368" s="295"/>
      <c r="I368" s="295"/>
      <c r="J368" s="295"/>
      <c r="K368" s="295"/>
      <c r="L368" s="295"/>
      <c r="M368" s="295"/>
      <c r="N368" s="295">
        <v>0</v>
      </c>
      <c r="O368" s="295"/>
      <c r="P368" s="295"/>
      <c r="Q368" s="295"/>
      <c r="R368" s="789"/>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250</v>
      </c>
      <c r="C369" s="291" t="s">
        <v>163</v>
      </c>
      <c r="D369" s="295"/>
      <c r="E369" s="295"/>
      <c r="F369" s="295"/>
      <c r="G369" s="783"/>
      <c r="H369" s="295"/>
      <c r="I369" s="295"/>
      <c r="J369" s="295"/>
      <c r="K369" s="295"/>
      <c r="L369" s="295"/>
      <c r="M369" s="295"/>
      <c r="N369" s="295">
        <f>N368</f>
        <v>0</v>
      </c>
      <c r="O369" s="295"/>
      <c r="P369" s="295"/>
      <c r="Q369" s="295"/>
      <c r="R369" s="789"/>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hidden="1" outlineLevel="1">
      <c r="B370" s="324"/>
      <c r="C370" s="291"/>
      <c r="D370" s="291"/>
      <c r="E370" s="291"/>
      <c r="F370" s="291"/>
      <c r="G370" s="782"/>
      <c r="H370" s="291"/>
      <c r="I370" s="291"/>
      <c r="J370" s="291"/>
      <c r="K370" s="291"/>
      <c r="L370" s="291"/>
      <c r="M370" s="291"/>
      <c r="N370" s="291"/>
      <c r="O370" s="291"/>
      <c r="P370" s="291"/>
      <c r="Q370" s="291"/>
      <c r="R370" s="788"/>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783"/>
      <c r="H371" s="295"/>
      <c r="I371" s="295"/>
      <c r="J371" s="295"/>
      <c r="K371" s="295"/>
      <c r="L371" s="295"/>
      <c r="M371" s="295"/>
      <c r="N371" s="295">
        <v>0</v>
      </c>
      <c r="O371" s="295"/>
      <c r="P371" s="295"/>
      <c r="Q371" s="295"/>
      <c r="R371" s="789"/>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250</v>
      </c>
      <c r="C372" s="291" t="s">
        <v>163</v>
      </c>
      <c r="D372" s="295"/>
      <c r="E372" s="295"/>
      <c r="F372" s="295"/>
      <c r="G372" s="783"/>
      <c r="H372" s="295"/>
      <c r="I372" s="295"/>
      <c r="J372" s="295"/>
      <c r="K372" s="295"/>
      <c r="L372" s="295"/>
      <c r="M372" s="295"/>
      <c r="N372" s="295">
        <f>N371</f>
        <v>0</v>
      </c>
      <c r="O372" s="295"/>
      <c r="P372" s="295"/>
      <c r="Q372" s="295"/>
      <c r="R372" s="789"/>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hidden="1" outlineLevel="1">
      <c r="A373" s="509"/>
      <c r="B373" s="324"/>
      <c r="C373" s="291"/>
      <c r="D373" s="291"/>
      <c r="E373" s="291"/>
      <c r="F373" s="291"/>
      <c r="G373" s="782"/>
      <c r="H373" s="291"/>
      <c r="I373" s="291"/>
      <c r="J373" s="291"/>
      <c r="K373" s="291"/>
      <c r="L373" s="291"/>
      <c r="M373" s="291"/>
      <c r="N373" s="291"/>
      <c r="O373" s="291"/>
      <c r="P373" s="291"/>
      <c r="Q373" s="291"/>
      <c r="R373" s="788"/>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 hidden="1" outlineLevel="1">
      <c r="A374" s="509"/>
      <c r="B374" s="288" t="s">
        <v>490</v>
      </c>
      <c r="C374" s="291"/>
      <c r="D374" s="291"/>
      <c r="E374" s="291"/>
      <c r="F374" s="291"/>
      <c r="G374" s="782"/>
      <c r="H374" s="291"/>
      <c r="I374" s="291"/>
      <c r="J374" s="291"/>
      <c r="K374" s="291"/>
      <c r="L374" s="291"/>
      <c r="M374" s="291"/>
      <c r="N374" s="291"/>
      <c r="O374" s="291"/>
      <c r="P374" s="291"/>
      <c r="Q374" s="291"/>
      <c r="R374" s="788"/>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783"/>
      <c r="H375" s="295"/>
      <c r="I375" s="295"/>
      <c r="J375" s="295"/>
      <c r="K375" s="295"/>
      <c r="L375" s="295"/>
      <c r="M375" s="295"/>
      <c r="N375" s="295">
        <v>0</v>
      </c>
      <c r="O375" s="295"/>
      <c r="P375" s="295"/>
      <c r="Q375" s="295"/>
      <c r="R375" s="789"/>
      <c r="S375" s="295"/>
      <c r="T375" s="295"/>
      <c r="U375" s="295"/>
      <c r="V375" s="295"/>
      <c r="W375" s="295"/>
      <c r="X375" s="295"/>
      <c r="Y375" s="410"/>
      <c r="Z375" s="410">
        <v>1</v>
      </c>
      <c r="AA375" s="410"/>
      <c r="AB375" s="410"/>
      <c r="AC375" s="410"/>
      <c r="AD375" s="410"/>
      <c r="AE375" s="410"/>
      <c r="AF375" s="410"/>
      <c r="AG375" s="410"/>
      <c r="AH375" s="410"/>
      <c r="AI375" s="410"/>
      <c r="AJ375" s="410"/>
      <c r="AK375" s="410"/>
      <c r="AL375" s="410"/>
      <c r="AM375" s="296">
        <f>SUM(Y375:AL375)</f>
        <v>1</v>
      </c>
    </row>
    <row r="376" spans="1:39" s="283" customFormat="1" ht="15" hidden="1" outlineLevel="1">
      <c r="A376" s="509"/>
      <c r="B376" s="324" t="s">
        <v>250</v>
      </c>
      <c r="C376" s="291" t="s">
        <v>163</v>
      </c>
      <c r="D376" s="295"/>
      <c r="E376" s="295"/>
      <c r="F376" s="295"/>
      <c r="G376" s="827">
        <v>591166</v>
      </c>
      <c r="H376" s="295"/>
      <c r="I376" s="295"/>
      <c r="J376" s="295"/>
      <c r="K376" s="295"/>
      <c r="L376" s="295"/>
      <c r="M376" s="295"/>
      <c r="N376" s="295">
        <f>N375</f>
        <v>0</v>
      </c>
      <c r="O376" s="295"/>
      <c r="P376" s="295"/>
      <c r="Q376" s="295"/>
      <c r="R376" s="827">
        <v>418.5</v>
      </c>
      <c r="S376" s="295"/>
      <c r="T376" s="295"/>
      <c r="U376" s="295"/>
      <c r="V376" s="295"/>
      <c r="W376" s="295"/>
      <c r="X376" s="295"/>
      <c r="Y376" s="411">
        <f>Y375</f>
        <v>0</v>
      </c>
      <c r="Z376" s="411">
        <f t="shared" ref="Z376:AL376" si="111">Z375</f>
        <v>1</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hidden="1" outlineLevel="1">
      <c r="A377" s="509"/>
      <c r="B377" s="324"/>
      <c r="C377" s="291"/>
      <c r="D377" s="291"/>
      <c r="E377" s="291"/>
      <c r="F377" s="291"/>
      <c r="G377" s="782"/>
      <c r="H377" s="291"/>
      <c r="I377" s="291"/>
      <c r="J377" s="291"/>
      <c r="K377" s="291"/>
      <c r="L377" s="291"/>
      <c r="M377" s="291"/>
      <c r="N377" s="291"/>
      <c r="O377" s="291"/>
      <c r="P377" s="291"/>
      <c r="Q377" s="291"/>
      <c r="R377" s="788"/>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783"/>
      <c r="H378" s="295"/>
      <c r="I378" s="295"/>
      <c r="J378" s="295"/>
      <c r="K378" s="295"/>
      <c r="L378" s="295"/>
      <c r="M378" s="295"/>
      <c r="N378" s="295">
        <v>0</v>
      </c>
      <c r="O378" s="295"/>
      <c r="P378" s="295"/>
      <c r="Q378" s="295"/>
      <c r="R378" s="789"/>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250</v>
      </c>
      <c r="C379" s="291" t="s">
        <v>163</v>
      </c>
      <c r="D379" s="295"/>
      <c r="E379" s="295"/>
      <c r="F379" s="295"/>
      <c r="G379" s="783"/>
      <c r="H379" s="295"/>
      <c r="I379" s="295"/>
      <c r="J379" s="295"/>
      <c r="K379" s="295"/>
      <c r="L379" s="295"/>
      <c r="M379" s="295"/>
      <c r="N379" s="295">
        <f>N378</f>
        <v>0</v>
      </c>
      <c r="O379" s="295"/>
      <c r="P379" s="295"/>
      <c r="Q379" s="295"/>
      <c r="R379" s="789"/>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hidden="1" outlineLevel="1">
      <c r="A380" s="509"/>
      <c r="B380" s="324"/>
      <c r="C380" s="291"/>
      <c r="D380" s="291"/>
      <c r="E380" s="291"/>
      <c r="F380" s="291"/>
      <c r="G380" s="782"/>
      <c r="H380" s="291"/>
      <c r="I380" s="291"/>
      <c r="J380" s="291"/>
      <c r="K380" s="291"/>
      <c r="L380" s="291"/>
      <c r="M380" s="291"/>
      <c r="N380" s="291"/>
      <c r="O380" s="291"/>
      <c r="P380" s="291"/>
      <c r="Q380" s="291"/>
      <c r="R380" s="788"/>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783"/>
      <c r="H381" s="295"/>
      <c r="I381" s="295"/>
      <c r="J381" s="295"/>
      <c r="K381" s="295"/>
      <c r="L381" s="295"/>
      <c r="M381" s="295"/>
      <c r="N381" s="295">
        <v>12</v>
      </c>
      <c r="O381" s="295"/>
      <c r="P381" s="295"/>
      <c r="Q381" s="295"/>
      <c r="R381" s="789"/>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250</v>
      </c>
      <c r="C382" s="291" t="s">
        <v>163</v>
      </c>
      <c r="D382" s="295"/>
      <c r="E382" s="295"/>
      <c r="F382" s="295"/>
      <c r="G382" s="783"/>
      <c r="H382" s="295"/>
      <c r="I382" s="295"/>
      <c r="J382" s="295"/>
      <c r="K382" s="295"/>
      <c r="L382" s="295"/>
      <c r="M382" s="295"/>
      <c r="N382" s="295">
        <f>N381</f>
        <v>12</v>
      </c>
      <c r="O382" s="295"/>
      <c r="P382" s="295"/>
      <c r="Q382" s="295"/>
      <c r="R382" s="789"/>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 collapsed="1">
      <c r="B384" s="327" t="s">
        <v>251</v>
      </c>
      <c r="C384" s="329"/>
      <c r="D384" s="329">
        <f>SUM(D279:D382)</f>
        <v>0</v>
      </c>
      <c r="E384" s="819">
        <f t="shared" ref="E384:G384" si="114">SUM(E279:E382)</f>
        <v>0</v>
      </c>
      <c r="F384" s="819">
        <f t="shared" si="114"/>
        <v>0</v>
      </c>
      <c r="G384" s="819">
        <f t="shared" si="114"/>
        <v>6791025.2147000004</v>
      </c>
      <c r="H384" s="329"/>
      <c r="I384" s="329"/>
      <c r="J384" s="329"/>
      <c r="K384" s="329"/>
      <c r="L384" s="329"/>
      <c r="M384" s="329"/>
      <c r="N384" s="329"/>
      <c r="O384" s="329">
        <f>SUM(O279:O382)</f>
        <v>0</v>
      </c>
      <c r="P384" s="819">
        <f t="shared" ref="P384:S384" si="115">SUM(P279:P382)</f>
        <v>0</v>
      </c>
      <c r="Q384" s="819">
        <f t="shared" si="115"/>
        <v>0</v>
      </c>
      <c r="R384" s="819">
        <f t="shared" si="115"/>
        <v>1728.4912979999999</v>
      </c>
      <c r="S384" s="819">
        <f t="shared" si="115"/>
        <v>0</v>
      </c>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0</v>
      </c>
      <c r="Z388" s="378">
        <f t="shared" si="116"/>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9">
        <f>SUM(Y390:AL390)</f>
        <v>0</v>
      </c>
    </row>
    <row r="391" spans="1:41" s="380" customFormat="1" ht="1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0">SUM(AA388:AA390)</f>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772176.39</v>
      </c>
      <c r="Z397" s="291">
        <f>SUMPRODUCT(G279:G382,Z279:Z382)</f>
        <v>1469875.4527</v>
      </c>
      <c r="AA397" s="291">
        <f>IF(AA278="kW",SUMPRODUCT(N279:N382,R279:R382,AA279:AA382),SUMPRODUCT(G279:G382,AA279:AA382))</f>
        <v>10504.120320000002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4">
      <c r="B404" s="280" t="s">
        <v>259</v>
      </c>
      <c r="C404" s="281"/>
      <c r="D404" s="590" t="s">
        <v>523</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40" t="s">
        <v>211</v>
      </c>
      <c r="C405" s="942" t="s">
        <v>33</v>
      </c>
      <c r="D405" s="284" t="s">
        <v>422</v>
      </c>
      <c r="E405" s="944" t="s">
        <v>209</v>
      </c>
      <c r="F405" s="945"/>
      <c r="G405" s="945"/>
      <c r="H405" s="945"/>
      <c r="I405" s="945"/>
      <c r="J405" s="945"/>
      <c r="K405" s="945"/>
      <c r="L405" s="945"/>
      <c r="M405" s="946"/>
      <c r="N405" s="950" t="s">
        <v>213</v>
      </c>
      <c r="O405" s="284" t="s">
        <v>423</v>
      </c>
      <c r="P405" s="944" t="s">
        <v>212</v>
      </c>
      <c r="Q405" s="945"/>
      <c r="R405" s="945"/>
      <c r="S405" s="945"/>
      <c r="T405" s="945"/>
      <c r="U405" s="945"/>
      <c r="V405" s="945"/>
      <c r="W405" s="945"/>
      <c r="X405" s="946"/>
      <c r="Y405" s="947" t="s">
        <v>244</v>
      </c>
      <c r="Z405" s="948"/>
      <c r="AA405" s="948"/>
      <c r="AB405" s="948"/>
      <c r="AC405" s="948"/>
      <c r="AD405" s="948"/>
      <c r="AE405" s="948"/>
      <c r="AF405" s="948"/>
      <c r="AG405" s="948"/>
      <c r="AH405" s="948"/>
      <c r="AI405" s="948"/>
      <c r="AJ405" s="948"/>
      <c r="AK405" s="948"/>
      <c r="AL405" s="948"/>
      <c r="AM405" s="949"/>
    </row>
    <row r="406" spans="1:40" ht="45.75" customHeight="1">
      <c r="B406" s="941"/>
      <c r="C406" s="943"/>
      <c r="D406" s="285">
        <v>2014</v>
      </c>
      <c r="E406" s="285">
        <v>2015</v>
      </c>
      <c r="F406" s="285">
        <v>2016</v>
      </c>
      <c r="G406" s="285">
        <v>2017</v>
      </c>
      <c r="H406" s="285">
        <v>2018</v>
      </c>
      <c r="I406" s="285">
        <v>2019</v>
      </c>
      <c r="J406" s="285">
        <v>2020</v>
      </c>
      <c r="K406" s="285">
        <v>2021</v>
      </c>
      <c r="L406" s="285">
        <v>2022</v>
      </c>
      <c r="M406" s="285">
        <v>2023</v>
      </c>
      <c r="N406" s="95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f>'1.  LRAMVA Summary'!G53</f>
        <v>0</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c r="E408" s="295"/>
      <c r="F408" s="796">
        <v>96339.7</v>
      </c>
      <c r="G408" s="295"/>
      <c r="H408" s="295"/>
      <c r="I408" s="295"/>
      <c r="J408" s="295"/>
      <c r="K408" s="295"/>
      <c r="L408" s="295"/>
      <c r="M408" s="295"/>
      <c r="N408" s="291"/>
      <c r="O408" s="295"/>
      <c r="P408" s="295"/>
      <c r="Q408" s="802">
        <v>15.4</v>
      </c>
      <c r="R408" s="295"/>
      <c r="S408" s="295"/>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 hidden="1" outlineLevel="1">
      <c r="B409" s="294" t="s">
        <v>260</v>
      </c>
      <c r="C409" s="291" t="s">
        <v>163</v>
      </c>
      <c r="D409" s="295"/>
      <c r="E409" s="295"/>
      <c r="F409" s="796"/>
      <c r="G409" s="295"/>
      <c r="H409" s="295"/>
      <c r="I409" s="295"/>
      <c r="J409" s="295"/>
      <c r="K409" s="295"/>
      <c r="L409" s="295"/>
      <c r="M409" s="295"/>
      <c r="N409" s="468"/>
      <c r="O409" s="295"/>
      <c r="P409" s="295"/>
      <c r="Q409" s="802"/>
      <c r="R409" s="295"/>
      <c r="S409" s="295"/>
      <c r="T409" s="295"/>
      <c r="U409" s="295"/>
      <c r="V409" s="295"/>
      <c r="W409" s="295"/>
      <c r="X409" s="295"/>
      <c r="Y409" s="411">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 hidden="1" outlineLevel="1">
      <c r="A410" s="511"/>
      <c r="B410" s="298"/>
      <c r="C410" s="299"/>
      <c r="D410" s="299"/>
      <c r="E410" s="299"/>
      <c r="F410" s="797"/>
      <c r="G410" s="299"/>
      <c r="H410" s="299"/>
      <c r="I410" s="299"/>
      <c r="J410" s="299"/>
      <c r="K410" s="299"/>
      <c r="L410" s="299"/>
      <c r="M410" s="299"/>
      <c r="N410" s="303"/>
      <c r="O410" s="299"/>
      <c r="P410" s="299"/>
      <c r="Q410" s="803"/>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c r="E411" s="295"/>
      <c r="F411" s="796">
        <v>43224.5</v>
      </c>
      <c r="G411" s="295"/>
      <c r="H411" s="295"/>
      <c r="I411" s="295"/>
      <c r="J411" s="295"/>
      <c r="K411" s="295"/>
      <c r="L411" s="295"/>
      <c r="M411" s="295"/>
      <c r="N411" s="291"/>
      <c r="O411" s="295"/>
      <c r="P411" s="295"/>
      <c r="Q411" s="802">
        <v>24.2</v>
      </c>
      <c r="R411" s="295"/>
      <c r="S411" s="295"/>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hidden="1" outlineLevel="1">
      <c r="B412" s="294" t="s">
        <v>260</v>
      </c>
      <c r="C412" s="291" t="s">
        <v>163</v>
      </c>
      <c r="D412" s="295"/>
      <c r="E412" s="295"/>
      <c r="F412" s="796"/>
      <c r="G412" s="295"/>
      <c r="H412" s="295"/>
      <c r="I412" s="295"/>
      <c r="J412" s="295"/>
      <c r="K412" s="295"/>
      <c r="L412" s="295"/>
      <c r="M412" s="295"/>
      <c r="N412" s="468"/>
      <c r="O412" s="295"/>
      <c r="P412" s="295"/>
      <c r="Q412" s="802"/>
      <c r="R412" s="295"/>
      <c r="S412" s="295"/>
      <c r="T412" s="295"/>
      <c r="U412" s="295"/>
      <c r="V412" s="295"/>
      <c r="W412" s="295"/>
      <c r="X412" s="295"/>
      <c r="Y412" s="411">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 hidden="1" outlineLevel="1">
      <c r="A413" s="511"/>
      <c r="B413" s="298"/>
      <c r="C413" s="299"/>
      <c r="D413" s="304"/>
      <c r="E413" s="304"/>
      <c r="F413" s="798"/>
      <c r="G413" s="304"/>
      <c r="H413" s="304"/>
      <c r="I413" s="304"/>
      <c r="J413" s="304"/>
      <c r="K413" s="304"/>
      <c r="L413" s="304"/>
      <c r="M413" s="304"/>
      <c r="N413" s="303"/>
      <c r="O413" s="304"/>
      <c r="P413" s="304"/>
      <c r="Q413" s="8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c r="E414" s="295"/>
      <c r="F414" s="796">
        <v>363072.1</v>
      </c>
      <c r="G414" s="295"/>
      <c r="H414" s="295"/>
      <c r="I414" s="295"/>
      <c r="J414" s="295"/>
      <c r="K414" s="295"/>
      <c r="L414" s="295"/>
      <c r="M414" s="295"/>
      <c r="N414" s="291"/>
      <c r="O414" s="295"/>
      <c r="P414" s="295"/>
      <c r="Q414" s="802">
        <v>197.1</v>
      </c>
      <c r="R414" s="295"/>
      <c r="S414" s="295"/>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hidden="1" outlineLevel="1">
      <c r="B415" s="294" t="s">
        <v>260</v>
      </c>
      <c r="C415" s="291" t="s">
        <v>163</v>
      </c>
      <c r="D415" s="295"/>
      <c r="E415" s="295"/>
      <c r="F415" s="796"/>
      <c r="G415" s="295"/>
      <c r="H415" s="295"/>
      <c r="I415" s="295"/>
      <c r="J415" s="295"/>
      <c r="K415" s="295"/>
      <c r="L415" s="295"/>
      <c r="M415" s="295"/>
      <c r="N415" s="468"/>
      <c r="O415" s="295"/>
      <c r="P415" s="295"/>
      <c r="Q415" s="802"/>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hidden="1" outlineLevel="1">
      <c r="B416" s="294"/>
      <c r="C416" s="305"/>
      <c r="D416" s="291"/>
      <c r="E416" s="291"/>
      <c r="F416" s="795"/>
      <c r="G416" s="291"/>
      <c r="H416" s="291"/>
      <c r="I416" s="291"/>
      <c r="J416" s="291"/>
      <c r="K416" s="291"/>
      <c r="L416" s="291"/>
      <c r="M416" s="291"/>
      <c r="N416" s="283"/>
      <c r="O416" s="291"/>
      <c r="P416" s="291"/>
      <c r="Q416" s="80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c r="E417" s="295"/>
      <c r="F417" s="796">
        <v>211958.1</v>
      </c>
      <c r="G417" s="295"/>
      <c r="H417" s="295"/>
      <c r="I417" s="295"/>
      <c r="J417" s="295"/>
      <c r="K417" s="295"/>
      <c r="L417" s="295"/>
      <c r="M417" s="295"/>
      <c r="N417" s="291"/>
      <c r="O417" s="295"/>
      <c r="P417" s="295"/>
      <c r="Q417" s="802">
        <v>18.100000000000001</v>
      </c>
      <c r="R417" s="295"/>
      <c r="S417" s="295"/>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hidden="1" outlineLevel="1">
      <c r="B418" s="294" t="s">
        <v>260</v>
      </c>
      <c r="C418" s="291" t="s">
        <v>163</v>
      </c>
      <c r="D418" s="295"/>
      <c r="E418" s="295"/>
      <c r="F418" s="796"/>
      <c r="G418" s="295"/>
      <c r="H418" s="295"/>
      <c r="I418" s="295"/>
      <c r="J418" s="295"/>
      <c r="K418" s="295"/>
      <c r="L418" s="295"/>
      <c r="M418" s="295"/>
      <c r="N418" s="468"/>
      <c r="O418" s="295"/>
      <c r="P418" s="295"/>
      <c r="Q418" s="802"/>
      <c r="R418" s="295"/>
      <c r="S418" s="295"/>
      <c r="T418" s="295"/>
      <c r="U418" s="295"/>
      <c r="V418" s="295"/>
      <c r="W418" s="295"/>
      <c r="X418" s="295"/>
      <c r="Y418" s="411">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hidden="1" outlineLevel="1">
      <c r="B419" s="294"/>
      <c r="C419" s="305"/>
      <c r="D419" s="304"/>
      <c r="E419" s="304"/>
      <c r="F419" s="798"/>
      <c r="G419" s="304"/>
      <c r="H419" s="304"/>
      <c r="I419" s="304"/>
      <c r="J419" s="304"/>
      <c r="K419" s="304"/>
      <c r="L419" s="304"/>
      <c r="M419" s="304"/>
      <c r="N419" s="291"/>
      <c r="O419" s="304"/>
      <c r="P419" s="304"/>
      <c r="Q419" s="8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c r="E420" s="295"/>
      <c r="F420" s="796">
        <v>711955.4</v>
      </c>
      <c r="G420" s="295"/>
      <c r="H420" s="295"/>
      <c r="I420" s="295"/>
      <c r="J420" s="295"/>
      <c r="K420" s="295"/>
      <c r="L420" s="295"/>
      <c r="M420" s="295"/>
      <c r="N420" s="291"/>
      <c r="O420" s="295"/>
      <c r="P420" s="295"/>
      <c r="Q420" s="802">
        <v>47.1</v>
      </c>
      <c r="R420" s="295"/>
      <c r="S420" s="295"/>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hidden="1" outlineLevel="1">
      <c r="B421" s="294" t="s">
        <v>260</v>
      </c>
      <c r="C421" s="291" t="s">
        <v>163</v>
      </c>
      <c r="D421" s="295"/>
      <c r="E421" s="295"/>
      <c r="F421" s="796"/>
      <c r="G421" s="295"/>
      <c r="H421" s="295"/>
      <c r="I421" s="295"/>
      <c r="J421" s="295"/>
      <c r="K421" s="295"/>
      <c r="L421" s="295"/>
      <c r="M421" s="295"/>
      <c r="N421" s="468"/>
      <c r="O421" s="295"/>
      <c r="P421" s="295"/>
      <c r="Q421" s="802"/>
      <c r="R421" s="295"/>
      <c r="S421" s="295"/>
      <c r="T421" s="295"/>
      <c r="U421" s="295"/>
      <c r="V421" s="295"/>
      <c r="W421" s="295"/>
      <c r="X421" s="295"/>
      <c r="Y421" s="411">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hidden="1" outlineLevel="1">
      <c r="B422" s="294"/>
      <c r="C422" s="305"/>
      <c r="D422" s="304"/>
      <c r="E422" s="304"/>
      <c r="F422" s="798"/>
      <c r="G422" s="304"/>
      <c r="H422" s="304"/>
      <c r="I422" s="304"/>
      <c r="J422" s="304"/>
      <c r="K422" s="304"/>
      <c r="L422" s="304"/>
      <c r="M422" s="304"/>
      <c r="N422" s="291"/>
      <c r="O422" s="304"/>
      <c r="P422" s="304"/>
      <c r="Q422" s="8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c r="E423" s="295"/>
      <c r="F423" s="796"/>
      <c r="G423" s="295"/>
      <c r="H423" s="295"/>
      <c r="I423" s="295"/>
      <c r="J423" s="295"/>
      <c r="K423" s="295"/>
      <c r="L423" s="295"/>
      <c r="M423" s="295"/>
      <c r="N423" s="291"/>
      <c r="O423" s="295"/>
      <c r="P423" s="295"/>
      <c r="Q423" s="802"/>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260</v>
      </c>
      <c r="C424" s="291" t="s">
        <v>163</v>
      </c>
      <c r="D424" s="295"/>
      <c r="E424" s="295"/>
      <c r="F424" s="796"/>
      <c r="G424" s="295"/>
      <c r="H424" s="295"/>
      <c r="I424" s="295"/>
      <c r="J424" s="295"/>
      <c r="K424" s="295"/>
      <c r="L424" s="295"/>
      <c r="M424" s="295"/>
      <c r="N424" s="468"/>
      <c r="O424" s="295"/>
      <c r="P424" s="295"/>
      <c r="Q424" s="802"/>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hidden="1" outlineLevel="1">
      <c r="B425" s="294"/>
      <c r="C425" s="305"/>
      <c r="D425" s="304"/>
      <c r="E425" s="304"/>
      <c r="F425" s="798"/>
      <c r="G425" s="304"/>
      <c r="H425" s="304"/>
      <c r="I425" s="304"/>
      <c r="J425" s="304"/>
      <c r="K425" s="304"/>
      <c r="L425" s="304"/>
      <c r="M425" s="304"/>
      <c r="N425" s="291"/>
      <c r="O425" s="304"/>
      <c r="P425" s="304"/>
      <c r="Q425" s="8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c r="E426" s="295"/>
      <c r="F426" s="796"/>
      <c r="G426" s="295"/>
      <c r="H426" s="295"/>
      <c r="I426" s="295"/>
      <c r="J426" s="295"/>
      <c r="K426" s="295"/>
      <c r="L426" s="295"/>
      <c r="M426" s="295"/>
      <c r="N426" s="291"/>
      <c r="O426" s="295"/>
      <c r="P426" s="295"/>
      <c r="Q426" s="802"/>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hidden="1" outlineLevel="1">
      <c r="B427" s="294" t="s">
        <v>260</v>
      </c>
      <c r="C427" s="291" t="s">
        <v>163</v>
      </c>
      <c r="D427" s="295"/>
      <c r="E427" s="295"/>
      <c r="F427" s="796"/>
      <c r="G427" s="295"/>
      <c r="H427" s="295"/>
      <c r="I427" s="295"/>
      <c r="J427" s="295"/>
      <c r="K427" s="295"/>
      <c r="L427" s="295"/>
      <c r="M427" s="295"/>
      <c r="N427" s="291"/>
      <c r="O427" s="295"/>
      <c r="P427" s="295"/>
      <c r="Q427" s="802"/>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hidden="1" outlineLevel="1">
      <c r="B428" s="294"/>
      <c r="C428" s="305"/>
      <c r="D428" s="304"/>
      <c r="E428" s="304"/>
      <c r="F428" s="798"/>
      <c r="G428" s="304"/>
      <c r="H428" s="304"/>
      <c r="I428" s="304"/>
      <c r="J428" s="304"/>
      <c r="K428" s="304"/>
      <c r="L428" s="304"/>
      <c r="M428" s="304"/>
      <c r="N428" s="291"/>
      <c r="O428" s="304"/>
      <c r="P428" s="304"/>
      <c r="Q428" s="8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c r="E429" s="295"/>
      <c r="F429" s="796"/>
      <c r="G429" s="295"/>
      <c r="H429" s="295"/>
      <c r="I429" s="295"/>
      <c r="J429" s="295"/>
      <c r="K429" s="295"/>
      <c r="L429" s="295"/>
      <c r="M429" s="295"/>
      <c r="N429" s="291"/>
      <c r="O429" s="295"/>
      <c r="P429" s="295"/>
      <c r="Q429" s="802"/>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260</v>
      </c>
      <c r="C430" s="291" t="s">
        <v>163</v>
      </c>
      <c r="D430" s="295"/>
      <c r="E430" s="295"/>
      <c r="F430" s="796"/>
      <c r="G430" s="295"/>
      <c r="H430" s="295"/>
      <c r="I430" s="295"/>
      <c r="J430" s="295"/>
      <c r="K430" s="295"/>
      <c r="L430" s="295"/>
      <c r="M430" s="295"/>
      <c r="N430" s="291"/>
      <c r="O430" s="295"/>
      <c r="P430" s="295"/>
      <c r="Q430" s="802"/>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hidden="1" outlineLevel="1">
      <c r="A431" s="509"/>
      <c r="B431" s="294"/>
      <c r="C431" s="305"/>
      <c r="D431" s="304"/>
      <c r="E431" s="304"/>
      <c r="F431" s="798"/>
      <c r="G431" s="304"/>
      <c r="H431" s="304"/>
      <c r="I431" s="304"/>
      <c r="J431" s="304"/>
      <c r="K431" s="304"/>
      <c r="L431" s="304"/>
      <c r="M431" s="304"/>
      <c r="N431" s="291"/>
      <c r="O431" s="304"/>
      <c r="P431" s="304"/>
      <c r="Q431" s="8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c r="E432" s="295"/>
      <c r="F432" s="796"/>
      <c r="G432" s="295"/>
      <c r="H432" s="295"/>
      <c r="I432" s="295"/>
      <c r="J432" s="295"/>
      <c r="K432" s="295"/>
      <c r="L432" s="295"/>
      <c r="M432" s="295"/>
      <c r="N432" s="291"/>
      <c r="O432" s="295"/>
      <c r="P432" s="295"/>
      <c r="Q432" s="802"/>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260</v>
      </c>
      <c r="C433" s="291" t="s">
        <v>163</v>
      </c>
      <c r="D433" s="295"/>
      <c r="E433" s="295"/>
      <c r="F433" s="796"/>
      <c r="G433" s="295"/>
      <c r="H433" s="295"/>
      <c r="I433" s="295"/>
      <c r="J433" s="295"/>
      <c r="K433" s="295"/>
      <c r="L433" s="295"/>
      <c r="M433" s="295"/>
      <c r="N433" s="291"/>
      <c r="O433" s="295"/>
      <c r="P433" s="295"/>
      <c r="Q433" s="802"/>
      <c r="R433" s="295"/>
      <c r="S433" s="295"/>
      <c r="T433" s="295"/>
      <c r="U433" s="295"/>
      <c r="V433" s="295"/>
      <c r="W433" s="295"/>
      <c r="X433" s="295"/>
      <c r="Y433" s="411">
        <f>Y432</f>
        <v>0</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hidden="1" outlineLevel="1">
      <c r="B434" s="307"/>
      <c r="C434" s="308"/>
      <c r="D434" s="291"/>
      <c r="E434" s="291"/>
      <c r="F434" s="795"/>
      <c r="G434" s="291"/>
      <c r="H434" s="291"/>
      <c r="I434" s="291"/>
      <c r="J434" s="291"/>
      <c r="K434" s="291"/>
      <c r="L434" s="291"/>
      <c r="M434" s="291"/>
      <c r="N434" s="291"/>
      <c r="O434" s="291"/>
      <c r="P434" s="291"/>
      <c r="Q434" s="80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 hidden="1" outlineLevel="1">
      <c r="A435" s="510"/>
      <c r="B435" s="288" t="s">
        <v>8</v>
      </c>
      <c r="C435" s="289"/>
      <c r="D435" s="289"/>
      <c r="E435" s="289"/>
      <c r="F435" s="793"/>
      <c r="G435" s="289"/>
      <c r="H435" s="289"/>
      <c r="I435" s="289"/>
      <c r="J435" s="289"/>
      <c r="K435" s="289"/>
      <c r="L435" s="289"/>
      <c r="M435" s="289"/>
      <c r="N435" s="291"/>
      <c r="O435" s="289"/>
      <c r="P435" s="289"/>
      <c r="Q435" s="800"/>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c r="E436" s="295"/>
      <c r="F436" s="796">
        <v>3952036.3</v>
      </c>
      <c r="G436" s="295"/>
      <c r="H436" s="295"/>
      <c r="I436" s="295"/>
      <c r="J436" s="295"/>
      <c r="K436" s="295"/>
      <c r="L436" s="295"/>
      <c r="M436" s="295"/>
      <c r="N436" s="295">
        <v>12</v>
      </c>
      <c r="O436" s="295"/>
      <c r="P436" s="295"/>
      <c r="Q436" s="802">
        <v>592.29999999999995</v>
      </c>
      <c r="R436" s="295"/>
      <c r="S436" s="295"/>
      <c r="T436" s="295"/>
      <c r="U436" s="295"/>
      <c r="V436" s="295"/>
      <c r="W436" s="295"/>
      <c r="X436" s="295"/>
      <c r="Y436" s="415"/>
      <c r="Z436" s="469">
        <v>0.18</v>
      </c>
      <c r="AA436" s="469">
        <v>0.82</v>
      </c>
      <c r="AB436" s="469"/>
      <c r="AC436" s="415"/>
      <c r="AD436" s="415"/>
      <c r="AE436" s="415"/>
      <c r="AF436" s="415"/>
      <c r="AG436" s="415"/>
      <c r="AH436" s="415"/>
      <c r="AI436" s="415"/>
      <c r="AJ436" s="415"/>
      <c r="AK436" s="415"/>
      <c r="AL436" s="415"/>
      <c r="AM436" s="296">
        <f>SUM(Y436:AL436)</f>
        <v>1</v>
      </c>
    </row>
    <row r="437" spans="1:39" ht="15" hidden="1" outlineLevel="1">
      <c r="B437" s="294" t="s">
        <v>260</v>
      </c>
      <c r="C437" s="291" t="s">
        <v>163</v>
      </c>
      <c r="D437" s="295"/>
      <c r="E437" s="295"/>
      <c r="F437" s="796"/>
      <c r="G437" s="295"/>
      <c r="H437" s="295"/>
      <c r="I437" s="295"/>
      <c r="J437" s="295"/>
      <c r="K437" s="295"/>
      <c r="L437" s="295"/>
      <c r="M437" s="295"/>
      <c r="N437" s="295">
        <f>N436</f>
        <v>12</v>
      </c>
      <c r="O437" s="295"/>
      <c r="P437" s="295"/>
      <c r="Q437" s="802"/>
      <c r="R437" s="295"/>
      <c r="S437" s="295"/>
      <c r="T437" s="295"/>
      <c r="U437" s="295"/>
      <c r="V437" s="295"/>
      <c r="W437" s="295"/>
      <c r="X437" s="295"/>
      <c r="Y437" s="411">
        <f>Y436</f>
        <v>0</v>
      </c>
      <c r="Z437" s="411">
        <f>Z436</f>
        <v>0.18</v>
      </c>
      <c r="AA437" s="411">
        <f t="shared" ref="AA437:AL437" si="133">AA436</f>
        <v>0.82</v>
      </c>
      <c r="AB437" s="411">
        <f t="shared" si="133"/>
        <v>0</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hidden="1" outlineLevel="1">
      <c r="B438" s="310"/>
      <c r="C438" s="312"/>
      <c r="D438" s="291"/>
      <c r="E438" s="291"/>
      <c r="F438" s="795"/>
      <c r="G438" s="291"/>
      <c r="H438" s="291"/>
      <c r="I438" s="291"/>
      <c r="J438" s="291"/>
      <c r="K438" s="291"/>
      <c r="L438" s="291"/>
      <c r="M438" s="291"/>
      <c r="N438" s="291"/>
      <c r="O438" s="291"/>
      <c r="P438" s="291"/>
      <c r="Q438" s="80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c r="E439" s="295"/>
      <c r="F439" s="796">
        <v>399880.8</v>
      </c>
      <c r="G439" s="295"/>
      <c r="H439" s="295"/>
      <c r="I439" s="295"/>
      <c r="J439" s="295"/>
      <c r="K439" s="295"/>
      <c r="L439" s="295"/>
      <c r="M439" s="295"/>
      <c r="N439" s="295">
        <v>12</v>
      </c>
      <c r="O439" s="295"/>
      <c r="P439" s="295"/>
      <c r="Q439" s="802">
        <v>109.3</v>
      </c>
      <c r="R439" s="295"/>
      <c r="S439" s="295"/>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hidden="1" outlineLevel="1">
      <c r="B440" s="294" t="s">
        <v>260</v>
      </c>
      <c r="C440" s="291" t="s">
        <v>163</v>
      </c>
      <c r="D440" s="295"/>
      <c r="E440" s="295"/>
      <c r="F440" s="796"/>
      <c r="G440" s="295"/>
      <c r="H440" s="295"/>
      <c r="I440" s="295"/>
      <c r="J440" s="295"/>
      <c r="K440" s="295"/>
      <c r="L440" s="295"/>
      <c r="M440" s="295"/>
      <c r="N440" s="295">
        <f>N439</f>
        <v>12</v>
      </c>
      <c r="O440" s="295"/>
      <c r="P440" s="295"/>
      <c r="Q440" s="802"/>
      <c r="R440" s="295"/>
      <c r="S440" s="295"/>
      <c r="T440" s="295"/>
      <c r="U440" s="295"/>
      <c r="V440" s="295"/>
      <c r="W440" s="295"/>
      <c r="X440" s="295"/>
      <c r="Y440" s="411">
        <f>Y439</f>
        <v>0</v>
      </c>
      <c r="Z440" s="411">
        <f>Z439</f>
        <v>1</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hidden="1" outlineLevel="1">
      <c r="B441" s="314"/>
      <c r="C441" s="312"/>
      <c r="D441" s="291"/>
      <c r="E441" s="291"/>
      <c r="F441" s="795"/>
      <c r="G441" s="291"/>
      <c r="H441" s="291"/>
      <c r="I441" s="291"/>
      <c r="J441" s="291"/>
      <c r="K441" s="291"/>
      <c r="L441" s="291"/>
      <c r="M441" s="291"/>
      <c r="N441" s="291"/>
      <c r="O441" s="291"/>
      <c r="P441" s="291"/>
      <c r="Q441" s="80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c r="E442" s="295"/>
      <c r="F442" s="796"/>
      <c r="G442" s="295"/>
      <c r="H442" s="295"/>
      <c r="I442" s="295"/>
      <c r="J442" s="295"/>
      <c r="K442" s="295"/>
      <c r="L442" s="295"/>
      <c r="M442" s="295"/>
      <c r="N442" s="295">
        <v>3</v>
      </c>
      <c r="O442" s="295"/>
      <c r="P442" s="295"/>
      <c r="Q442" s="802"/>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260</v>
      </c>
      <c r="C443" s="291" t="s">
        <v>163</v>
      </c>
      <c r="D443" s="295"/>
      <c r="E443" s="295"/>
      <c r="F443" s="796"/>
      <c r="G443" s="295"/>
      <c r="H443" s="295"/>
      <c r="I443" s="295"/>
      <c r="J443" s="295"/>
      <c r="K443" s="295"/>
      <c r="L443" s="295"/>
      <c r="M443" s="295"/>
      <c r="N443" s="295">
        <f>N442</f>
        <v>3</v>
      </c>
      <c r="O443" s="295"/>
      <c r="P443" s="295"/>
      <c r="Q443" s="802"/>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hidden="1" outlineLevel="1">
      <c r="B444" s="314"/>
      <c r="C444" s="312"/>
      <c r="D444" s="316"/>
      <c r="E444" s="316"/>
      <c r="F444" s="799"/>
      <c r="G444" s="316"/>
      <c r="H444" s="316"/>
      <c r="I444" s="316"/>
      <c r="J444" s="316"/>
      <c r="K444" s="316"/>
      <c r="L444" s="316"/>
      <c r="M444" s="316"/>
      <c r="N444" s="291"/>
      <c r="O444" s="316"/>
      <c r="P444" s="316"/>
      <c r="Q444" s="805"/>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c r="E445" s="295"/>
      <c r="F445" s="796"/>
      <c r="G445" s="295"/>
      <c r="H445" s="295"/>
      <c r="I445" s="295"/>
      <c r="J445" s="295"/>
      <c r="K445" s="295"/>
      <c r="L445" s="295"/>
      <c r="M445" s="295"/>
      <c r="N445" s="295">
        <v>12</v>
      </c>
      <c r="O445" s="295"/>
      <c r="P445" s="295"/>
      <c r="Q445" s="802"/>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260</v>
      </c>
      <c r="C446" s="291" t="s">
        <v>163</v>
      </c>
      <c r="D446" s="295"/>
      <c r="E446" s="295"/>
      <c r="F446" s="796"/>
      <c r="G446" s="295"/>
      <c r="H446" s="295"/>
      <c r="I446" s="295"/>
      <c r="J446" s="295"/>
      <c r="K446" s="295"/>
      <c r="L446" s="295"/>
      <c r="M446" s="295"/>
      <c r="N446" s="295">
        <f>N445</f>
        <v>12</v>
      </c>
      <c r="O446" s="295"/>
      <c r="P446" s="295"/>
      <c r="Q446" s="802"/>
      <c r="R446" s="295"/>
      <c r="S446" s="295"/>
      <c r="T446" s="295"/>
      <c r="U446" s="295"/>
      <c r="V446" s="295"/>
      <c r="W446" s="295"/>
      <c r="X446" s="295"/>
      <c r="Y446" s="411">
        <f>Y445</f>
        <v>0</v>
      </c>
      <c r="Z446" s="411">
        <f>Z445</f>
        <v>0</v>
      </c>
      <c r="AA446" s="411">
        <f>AA445</f>
        <v>0</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hidden="1" outlineLevel="1">
      <c r="B447" s="314"/>
      <c r="C447" s="312"/>
      <c r="D447" s="316"/>
      <c r="E447" s="316"/>
      <c r="F447" s="799"/>
      <c r="G447" s="316"/>
      <c r="H447" s="316"/>
      <c r="I447" s="316"/>
      <c r="J447" s="316"/>
      <c r="K447" s="316"/>
      <c r="L447" s="316"/>
      <c r="M447" s="316"/>
      <c r="N447" s="291"/>
      <c r="O447" s="316"/>
      <c r="P447" s="316"/>
      <c r="Q447" s="805"/>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c r="E448" s="295"/>
      <c r="F448" s="796">
        <v>65273.599999999999</v>
      </c>
      <c r="G448" s="295"/>
      <c r="H448" s="295"/>
      <c r="I448" s="295"/>
      <c r="J448" s="295"/>
      <c r="K448" s="295"/>
      <c r="L448" s="295"/>
      <c r="M448" s="295"/>
      <c r="N448" s="295">
        <v>12</v>
      </c>
      <c r="O448" s="295"/>
      <c r="P448" s="295"/>
      <c r="Q448" s="802">
        <v>13.4</v>
      </c>
      <c r="R448" s="295"/>
      <c r="S448" s="295"/>
      <c r="T448" s="295"/>
      <c r="U448" s="295"/>
      <c r="V448" s="295"/>
      <c r="W448" s="295"/>
      <c r="X448" s="295"/>
      <c r="Y448" s="415"/>
      <c r="Z448" s="415">
        <v>1</v>
      </c>
      <c r="AA448" s="469"/>
      <c r="AB448" s="415"/>
      <c r="AC448" s="415"/>
      <c r="AD448" s="415"/>
      <c r="AE448" s="415"/>
      <c r="AF448" s="415"/>
      <c r="AG448" s="415"/>
      <c r="AH448" s="415"/>
      <c r="AI448" s="415"/>
      <c r="AJ448" s="415"/>
      <c r="AK448" s="415"/>
      <c r="AL448" s="415"/>
      <c r="AM448" s="296">
        <f>SUM(Y448:AL448)</f>
        <v>1</v>
      </c>
    </row>
    <row r="449" spans="1:39" ht="15" hidden="1" outlineLevel="1">
      <c r="B449" s="294" t="s">
        <v>260</v>
      </c>
      <c r="C449" s="291" t="s">
        <v>163</v>
      </c>
      <c r="D449" s="295"/>
      <c r="E449" s="295"/>
      <c r="F449" s="796"/>
      <c r="G449" s="295"/>
      <c r="H449" s="295"/>
      <c r="I449" s="295"/>
      <c r="J449" s="295"/>
      <c r="K449" s="295"/>
      <c r="L449" s="295"/>
      <c r="M449" s="295"/>
      <c r="N449" s="295">
        <f>N448</f>
        <v>12</v>
      </c>
      <c r="O449" s="295"/>
      <c r="P449" s="295"/>
      <c r="Q449" s="802"/>
      <c r="R449" s="295"/>
      <c r="S449" s="295"/>
      <c r="T449" s="295"/>
      <c r="U449" s="295"/>
      <c r="V449" s="295"/>
      <c r="W449" s="295"/>
      <c r="X449" s="295"/>
      <c r="Y449" s="411">
        <f>Y448</f>
        <v>0</v>
      </c>
      <c r="Z449" s="411">
        <f>Z448</f>
        <v>1</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hidden="1" outlineLevel="1">
      <c r="B450" s="314"/>
      <c r="C450" s="312"/>
      <c r="D450" s="316"/>
      <c r="E450" s="316"/>
      <c r="F450" s="799"/>
      <c r="G450" s="316"/>
      <c r="H450" s="316"/>
      <c r="I450" s="316"/>
      <c r="J450" s="316"/>
      <c r="K450" s="316"/>
      <c r="L450" s="316"/>
      <c r="M450" s="316"/>
      <c r="N450" s="291"/>
      <c r="O450" s="316"/>
      <c r="P450" s="316"/>
      <c r="Q450" s="805"/>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796"/>
      <c r="G451" s="295"/>
      <c r="H451" s="295"/>
      <c r="I451" s="295"/>
      <c r="J451" s="295"/>
      <c r="K451" s="295"/>
      <c r="L451" s="295"/>
      <c r="M451" s="295"/>
      <c r="N451" s="291"/>
      <c r="O451" s="295"/>
      <c r="P451" s="295"/>
      <c r="Q451" s="802"/>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260</v>
      </c>
      <c r="C452" s="291" t="s">
        <v>163</v>
      </c>
      <c r="D452" s="295"/>
      <c r="E452" s="295"/>
      <c r="F452" s="796"/>
      <c r="G452" s="295"/>
      <c r="H452" s="295"/>
      <c r="I452" s="295"/>
      <c r="J452" s="295"/>
      <c r="K452" s="295"/>
      <c r="L452" s="295"/>
      <c r="M452" s="295"/>
      <c r="N452" s="291"/>
      <c r="O452" s="295"/>
      <c r="P452" s="295"/>
      <c r="Q452" s="802"/>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hidden="1" outlineLevel="1">
      <c r="A453" s="509"/>
      <c r="B453" s="314"/>
      <c r="C453" s="312"/>
      <c r="D453" s="316"/>
      <c r="E453" s="316"/>
      <c r="F453" s="799"/>
      <c r="G453" s="316"/>
      <c r="H453" s="316"/>
      <c r="I453" s="316"/>
      <c r="J453" s="316"/>
      <c r="K453" s="316"/>
      <c r="L453" s="316"/>
      <c r="M453" s="316"/>
      <c r="N453" s="291"/>
      <c r="O453" s="316"/>
      <c r="P453" s="316"/>
      <c r="Q453" s="805"/>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15" hidden="1" outlineLevel="1">
      <c r="A454" s="509">
        <v>16</v>
      </c>
      <c r="B454" s="314" t="s">
        <v>487</v>
      </c>
      <c r="C454" s="291" t="s">
        <v>25</v>
      </c>
      <c r="D454" s="295"/>
      <c r="E454" s="295"/>
      <c r="F454" s="796"/>
      <c r="G454" s="295"/>
      <c r="H454" s="295"/>
      <c r="I454" s="295"/>
      <c r="J454" s="295"/>
      <c r="K454" s="295"/>
      <c r="L454" s="295"/>
      <c r="M454" s="295"/>
      <c r="N454" s="291"/>
      <c r="O454" s="295"/>
      <c r="P454" s="295"/>
      <c r="Q454" s="802"/>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260</v>
      </c>
      <c r="C455" s="291" t="s">
        <v>163</v>
      </c>
      <c r="D455" s="295"/>
      <c r="E455" s="295"/>
      <c r="F455" s="796"/>
      <c r="G455" s="295"/>
      <c r="H455" s="295"/>
      <c r="I455" s="295"/>
      <c r="J455" s="295"/>
      <c r="K455" s="295"/>
      <c r="L455" s="295"/>
      <c r="M455" s="295"/>
      <c r="N455" s="291"/>
      <c r="O455" s="295"/>
      <c r="P455" s="295"/>
      <c r="Q455" s="802"/>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hidden="1" outlineLevel="1">
      <c r="A456" s="509"/>
      <c r="B456" s="314"/>
      <c r="C456" s="312"/>
      <c r="D456" s="316"/>
      <c r="E456" s="316"/>
      <c r="F456" s="799"/>
      <c r="G456" s="316"/>
      <c r="H456" s="316"/>
      <c r="I456" s="316"/>
      <c r="J456" s="316"/>
      <c r="K456" s="316"/>
      <c r="L456" s="316"/>
      <c r="M456" s="316"/>
      <c r="N456" s="291"/>
      <c r="O456" s="316"/>
      <c r="P456" s="316"/>
      <c r="Q456" s="805"/>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796"/>
      <c r="G457" s="295"/>
      <c r="H457" s="295"/>
      <c r="I457" s="295"/>
      <c r="J457" s="295"/>
      <c r="K457" s="295"/>
      <c r="L457" s="295"/>
      <c r="M457" s="295"/>
      <c r="N457" s="291"/>
      <c r="O457" s="295"/>
      <c r="P457" s="295"/>
      <c r="Q457" s="802"/>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260</v>
      </c>
      <c r="C458" s="291" t="s">
        <v>163</v>
      </c>
      <c r="D458" s="295"/>
      <c r="E458" s="295"/>
      <c r="F458" s="796"/>
      <c r="G458" s="295"/>
      <c r="H458" s="295"/>
      <c r="I458" s="295"/>
      <c r="J458" s="295"/>
      <c r="K458" s="295"/>
      <c r="L458" s="295"/>
      <c r="M458" s="295"/>
      <c r="N458" s="291"/>
      <c r="O458" s="295"/>
      <c r="P458" s="295"/>
      <c r="Q458" s="802"/>
      <c r="R458" s="295"/>
      <c r="S458" s="295"/>
      <c r="T458" s="295"/>
      <c r="U458" s="295"/>
      <c r="V458" s="295"/>
      <c r="W458" s="295"/>
      <c r="X458" s="295"/>
      <c r="Y458" s="411">
        <f>Y457</f>
        <v>0</v>
      </c>
      <c r="Z458" s="411">
        <f>Z457</f>
        <v>0</v>
      </c>
      <c r="AA458" s="411">
        <f t="shared" ref="AA458:AL458" si="140">AA457</f>
        <v>0</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hidden="1" outlineLevel="1">
      <c r="B459" s="315"/>
      <c r="C459" s="305"/>
      <c r="D459" s="291"/>
      <c r="E459" s="291"/>
      <c r="F459" s="795"/>
      <c r="G459" s="291"/>
      <c r="H459" s="291"/>
      <c r="I459" s="291"/>
      <c r="J459" s="291"/>
      <c r="K459" s="291"/>
      <c r="L459" s="291"/>
      <c r="M459" s="291"/>
      <c r="N459" s="291"/>
      <c r="O459" s="291"/>
      <c r="P459" s="291"/>
      <c r="Q459" s="80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 hidden="1" outlineLevel="1">
      <c r="A460" s="510"/>
      <c r="B460" s="288" t="s">
        <v>10</v>
      </c>
      <c r="C460" s="289"/>
      <c r="D460" s="289"/>
      <c r="E460" s="289"/>
      <c r="F460" s="793"/>
      <c r="G460" s="289"/>
      <c r="H460" s="289"/>
      <c r="I460" s="289"/>
      <c r="J460" s="289"/>
      <c r="K460" s="289"/>
      <c r="L460" s="289"/>
      <c r="M460" s="289"/>
      <c r="N460" s="290"/>
      <c r="O460" s="289"/>
      <c r="P460" s="289"/>
      <c r="Q460" s="800"/>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796">
        <v>27003930</v>
      </c>
      <c r="G461" s="295"/>
      <c r="H461" s="295"/>
      <c r="I461" s="295"/>
      <c r="J461" s="295"/>
      <c r="K461" s="295"/>
      <c r="L461" s="295"/>
      <c r="M461" s="295"/>
      <c r="N461" s="295">
        <v>12</v>
      </c>
      <c r="O461" s="295"/>
      <c r="P461" s="295"/>
      <c r="Q461" s="802">
        <v>3053.7</v>
      </c>
      <c r="R461" s="295"/>
      <c r="S461" s="295"/>
      <c r="T461" s="295"/>
      <c r="U461" s="295"/>
      <c r="V461" s="295"/>
      <c r="W461" s="295"/>
      <c r="X461" s="295"/>
      <c r="Y461" s="426"/>
      <c r="Z461" s="415"/>
      <c r="AA461" s="415">
        <v>1</v>
      </c>
      <c r="AB461" s="415"/>
      <c r="AC461" s="415"/>
      <c r="AD461" s="415"/>
      <c r="AE461" s="415"/>
      <c r="AF461" s="415"/>
      <c r="AG461" s="415"/>
      <c r="AH461" s="415"/>
      <c r="AI461" s="415"/>
      <c r="AJ461" s="415"/>
      <c r="AK461" s="415"/>
      <c r="AL461" s="415"/>
      <c r="AM461" s="296">
        <f>SUM(Y461:AL461)</f>
        <v>1</v>
      </c>
    </row>
    <row r="462" spans="1:39" ht="15" hidden="1" outlineLevel="1">
      <c r="B462" s="294" t="s">
        <v>260</v>
      </c>
      <c r="C462" s="291" t="s">
        <v>163</v>
      </c>
      <c r="D462" s="295"/>
      <c r="E462" s="295"/>
      <c r="F462" s="796"/>
      <c r="G462" s="295"/>
      <c r="H462" s="295"/>
      <c r="I462" s="295"/>
      <c r="J462" s="295"/>
      <c r="K462" s="295"/>
      <c r="L462" s="295"/>
      <c r="M462" s="295"/>
      <c r="N462" s="295">
        <f>N461</f>
        <v>12</v>
      </c>
      <c r="O462" s="295"/>
      <c r="P462" s="295"/>
      <c r="Q462" s="802"/>
      <c r="R462" s="295"/>
      <c r="S462" s="295"/>
      <c r="T462" s="295"/>
      <c r="U462" s="295"/>
      <c r="V462" s="295"/>
      <c r="W462" s="295"/>
      <c r="X462" s="295"/>
      <c r="Y462" s="411">
        <f>Y461</f>
        <v>0</v>
      </c>
      <c r="Z462" s="411">
        <f>Z461</f>
        <v>0</v>
      </c>
      <c r="AA462" s="411">
        <f t="shared" ref="AA462:AL462" si="141">AA461</f>
        <v>1</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hidden="1" outlineLevel="1">
      <c r="A463" s="512"/>
      <c r="B463" s="315"/>
      <c r="C463" s="305"/>
      <c r="D463" s="291"/>
      <c r="E463" s="291"/>
      <c r="F463" s="795"/>
      <c r="G463" s="291"/>
      <c r="H463" s="291"/>
      <c r="I463" s="291"/>
      <c r="J463" s="291"/>
      <c r="K463" s="291"/>
      <c r="L463" s="291"/>
      <c r="M463" s="291"/>
      <c r="N463" s="291"/>
      <c r="O463" s="291"/>
      <c r="P463" s="291"/>
      <c r="Q463" s="80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796"/>
      <c r="G464" s="295"/>
      <c r="H464" s="295"/>
      <c r="I464" s="295"/>
      <c r="J464" s="295"/>
      <c r="K464" s="295"/>
      <c r="L464" s="295"/>
      <c r="M464" s="295"/>
      <c r="N464" s="295">
        <v>12</v>
      </c>
      <c r="O464" s="295"/>
      <c r="P464" s="295"/>
      <c r="Q464" s="802"/>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260</v>
      </c>
      <c r="C465" s="291" t="s">
        <v>163</v>
      </c>
      <c r="D465" s="295"/>
      <c r="E465" s="295"/>
      <c r="F465" s="796"/>
      <c r="G465" s="295"/>
      <c r="H465" s="295"/>
      <c r="I465" s="295"/>
      <c r="J465" s="295"/>
      <c r="K465" s="295"/>
      <c r="L465" s="295"/>
      <c r="M465" s="295"/>
      <c r="N465" s="295">
        <f>N464</f>
        <v>12</v>
      </c>
      <c r="O465" s="295"/>
      <c r="P465" s="295"/>
      <c r="Q465" s="802"/>
      <c r="R465" s="295"/>
      <c r="S465" s="295"/>
      <c r="T465" s="295"/>
      <c r="U465" s="295"/>
      <c r="V465" s="295"/>
      <c r="W465" s="295"/>
      <c r="X465" s="295"/>
      <c r="Y465" s="411">
        <f>Y464</f>
        <v>0</v>
      </c>
      <c r="Z465" s="411">
        <f>Z464</f>
        <v>0</v>
      </c>
      <c r="AA465" s="411">
        <f t="shared" ref="AA465:AL465" si="142">AA464</f>
        <v>0</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hidden="1" outlineLevel="1">
      <c r="B466" s="315"/>
      <c r="C466" s="305"/>
      <c r="D466" s="291"/>
      <c r="E466" s="291"/>
      <c r="F466" s="795"/>
      <c r="G466" s="291"/>
      <c r="H466" s="291"/>
      <c r="I466" s="291"/>
      <c r="J466" s="291"/>
      <c r="K466" s="291"/>
      <c r="L466" s="291"/>
      <c r="M466" s="291"/>
      <c r="N466" s="291"/>
      <c r="O466" s="291"/>
      <c r="P466" s="291"/>
      <c r="Q466" s="80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796"/>
      <c r="G467" s="295"/>
      <c r="H467" s="295"/>
      <c r="I467" s="295"/>
      <c r="J467" s="295"/>
      <c r="K467" s="295"/>
      <c r="L467" s="295"/>
      <c r="M467" s="295"/>
      <c r="N467" s="295">
        <v>12</v>
      </c>
      <c r="O467" s="295"/>
      <c r="P467" s="295"/>
      <c r="Q467" s="802"/>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260</v>
      </c>
      <c r="C468" s="291" t="s">
        <v>163</v>
      </c>
      <c r="D468" s="295"/>
      <c r="E468" s="295"/>
      <c r="F468" s="796"/>
      <c r="G468" s="295"/>
      <c r="H468" s="295"/>
      <c r="I468" s="295"/>
      <c r="J468" s="295"/>
      <c r="K468" s="295"/>
      <c r="L468" s="295"/>
      <c r="M468" s="295"/>
      <c r="N468" s="295">
        <f>N467</f>
        <v>12</v>
      </c>
      <c r="O468" s="295"/>
      <c r="P468" s="295"/>
      <c r="Q468" s="802"/>
      <c r="R468" s="295"/>
      <c r="S468" s="295"/>
      <c r="T468" s="295"/>
      <c r="U468" s="295"/>
      <c r="V468" s="295"/>
      <c r="W468" s="295"/>
      <c r="X468" s="295"/>
      <c r="Y468" s="411">
        <f>Y467</f>
        <v>0</v>
      </c>
      <c r="Z468" s="411">
        <f>Z467</f>
        <v>0</v>
      </c>
      <c r="AA468" s="411">
        <f t="shared" ref="AA468:AL468" si="143">AA467</f>
        <v>0</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hidden="1" outlineLevel="1">
      <c r="B469" s="315"/>
      <c r="C469" s="305"/>
      <c r="D469" s="291"/>
      <c r="E469" s="291"/>
      <c r="F469" s="795"/>
      <c r="G469" s="291"/>
      <c r="H469" s="291"/>
      <c r="I469" s="291"/>
      <c r="J469" s="291"/>
      <c r="K469" s="291"/>
      <c r="L469" s="291"/>
      <c r="M469" s="291"/>
      <c r="N469" s="318"/>
      <c r="O469" s="291"/>
      <c r="P469" s="291"/>
      <c r="Q469" s="80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796"/>
      <c r="G470" s="295"/>
      <c r="H470" s="295"/>
      <c r="I470" s="295"/>
      <c r="J470" s="295"/>
      <c r="K470" s="295"/>
      <c r="L470" s="295"/>
      <c r="M470" s="295"/>
      <c r="N470" s="295">
        <v>12</v>
      </c>
      <c r="O470" s="295"/>
      <c r="P470" s="295"/>
      <c r="Q470" s="802"/>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260</v>
      </c>
      <c r="C471" s="291" t="s">
        <v>163</v>
      </c>
      <c r="D471" s="295"/>
      <c r="E471" s="295"/>
      <c r="F471" s="796"/>
      <c r="G471" s="295"/>
      <c r="H471" s="295"/>
      <c r="I471" s="295"/>
      <c r="J471" s="295"/>
      <c r="K471" s="295"/>
      <c r="L471" s="295"/>
      <c r="M471" s="295"/>
      <c r="N471" s="295">
        <f>N470</f>
        <v>12</v>
      </c>
      <c r="O471" s="295"/>
      <c r="P471" s="295"/>
      <c r="Q471" s="802"/>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hidden="1" outlineLevel="1">
      <c r="B472" s="315"/>
      <c r="C472" s="305"/>
      <c r="D472" s="291"/>
      <c r="E472" s="291"/>
      <c r="F472" s="795"/>
      <c r="G472" s="291"/>
      <c r="H472" s="291"/>
      <c r="I472" s="291"/>
      <c r="J472" s="291"/>
      <c r="K472" s="291"/>
      <c r="L472" s="291"/>
      <c r="M472" s="291"/>
      <c r="N472" s="291"/>
      <c r="O472" s="291"/>
      <c r="P472" s="291"/>
      <c r="Q472" s="80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796"/>
      <c r="G473" s="295"/>
      <c r="H473" s="295"/>
      <c r="I473" s="295"/>
      <c r="J473" s="295"/>
      <c r="K473" s="295"/>
      <c r="L473" s="295"/>
      <c r="M473" s="295"/>
      <c r="N473" s="291"/>
      <c r="O473" s="295"/>
      <c r="P473" s="295"/>
      <c r="Q473" s="802"/>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260</v>
      </c>
      <c r="C474" s="291" t="s">
        <v>163</v>
      </c>
      <c r="D474" s="295"/>
      <c r="E474" s="295"/>
      <c r="F474" s="796"/>
      <c r="G474" s="295"/>
      <c r="H474" s="295"/>
      <c r="I474" s="295"/>
      <c r="J474" s="295"/>
      <c r="K474" s="295"/>
      <c r="L474" s="295"/>
      <c r="M474" s="295"/>
      <c r="N474" s="291"/>
      <c r="O474" s="295"/>
      <c r="P474" s="295"/>
      <c r="Q474" s="802"/>
      <c r="R474" s="295"/>
      <c r="S474" s="295"/>
      <c r="T474" s="295"/>
      <c r="U474" s="295"/>
      <c r="V474" s="295"/>
      <c r="W474" s="295"/>
      <c r="X474" s="295"/>
      <c r="Y474" s="411">
        <f>Y473</f>
        <v>0</v>
      </c>
      <c r="Z474" s="411">
        <f>Z473</f>
        <v>0</v>
      </c>
      <c r="AA474" s="411">
        <f t="shared" ref="AA474:AL474" si="145">AA473</f>
        <v>0</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hidden="1" outlineLevel="1">
      <c r="B475" s="315"/>
      <c r="C475" s="305"/>
      <c r="D475" s="291"/>
      <c r="E475" s="291"/>
      <c r="F475" s="795"/>
      <c r="G475" s="291"/>
      <c r="H475" s="291"/>
      <c r="I475" s="291"/>
      <c r="J475" s="291"/>
      <c r="K475" s="291"/>
      <c r="L475" s="291"/>
      <c r="M475" s="291"/>
      <c r="N475" s="291"/>
      <c r="O475" s="291"/>
      <c r="P475" s="291"/>
      <c r="Q475" s="80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 hidden="1" outlineLevel="1">
      <c r="A476" s="510"/>
      <c r="B476" s="288" t="s">
        <v>14</v>
      </c>
      <c r="C476" s="289"/>
      <c r="D476" s="290"/>
      <c r="E476" s="290"/>
      <c r="F476" s="794"/>
      <c r="G476" s="290"/>
      <c r="H476" s="290"/>
      <c r="I476" s="290"/>
      <c r="J476" s="290"/>
      <c r="K476" s="290"/>
      <c r="L476" s="290"/>
      <c r="M476" s="290"/>
      <c r="N476" s="290"/>
      <c r="O476" s="290"/>
      <c r="P476" s="289"/>
      <c r="Q476" s="800"/>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c r="E477" s="295"/>
      <c r="F477" s="796">
        <v>168413.1</v>
      </c>
      <c r="G477" s="295"/>
      <c r="H477" s="295"/>
      <c r="I477" s="295"/>
      <c r="J477" s="295"/>
      <c r="K477" s="295"/>
      <c r="L477" s="295"/>
      <c r="M477" s="295"/>
      <c r="N477" s="291"/>
      <c r="O477" s="295"/>
      <c r="P477" s="295"/>
      <c r="Q477" s="802">
        <v>14.2</v>
      </c>
      <c r="R477" s="295"/>
      <c r="S477" s="295"/>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hidden="1" outlineLevel="1">
      <c r="B478" s="294" t="s">
        <v>260</v>
      </c>
      <c r="C478" s="291" t="s">
        <v>163</v>
      </c>
      <c r="D478" s="295"/>
      <c r="E478" s="295"/>
      <c r="F478" s="796"/>
      <c r="G478" s="295"/>
      <c r="H478" s="295"/>
      <c r="I478" s="295"/>
      <c r="J478" s="295"/>
      <c r="K478" s="295"/>
      <c r="L478" s="295"/>
      <c r="M478" s="295"/>
      <c r="N478" s="468"/>
      <c r="O478" s="295"/>
      <c r="P478" s="295"/>
      <c r="Q478" s="802"/>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hidden="1" outlineLevel="1">
      <c r="B479" s="315"/>
      <c r="C479" s="305"/>
      <c r="D479" s="291"/>
      <c r="E479" s="291"/>
      <c r="F479" s="795"/>
      <c r="G479" s="291"/>
      <c r="H479" s="291"/>
      <c r="I479" s="291"/>
      <c r="J479" s="291"/>
      <c r="K479" s="291"/>
      <c r="L479" s="291"/>
      <c r="M479" s="291"/>
      <c r="N479" s="291"/>
      <c r="O479" s="291"/>
      <c r="P479" s="291"/>
      <c r="Q479" s="80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 hidden="1" outlineLevel="1">
      <c r="A480" s="510"/>
      <c r="B480" s="288" t="s">
        <v>488</v>
      </c>
      <c r="C480" s="289"/>
      <c r="D480" s="290"/>
      <c r="E480" s="290"/>
      <c r="F480" s="794"/>
      <c r="G480" s="290"/>
      <c r="H480" s="290"/>
      <c r="I480" s="290"/>
      <c r="J480" s="290"/>
      <c r="K480" s="290"/>
      <c r="L480" s="290"/>
      <c r="M480" s="290"/>
      <c r="N480" s="290"/>
      <c r="O480" s="290"/>
      <c r="P480" s="289"/>
      <c r="Q480" s="800"/>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796"/>
      <c r="G481" s="295"/>
      <c r="H481" s="295"/>
      <c r="I481" s="295"/>
      <c r="J481" s="295"/>
      <c r="K481" s="295"/>
      <c r="L481" s="295"/>
      <c r="M481" s="295"/>
      <c r="N481" s="291"/>
      <c r="O481" s="295"/>
      <c r="P481" s="295"/>
      <c r="Q481" s="802"/>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260</v>
      </c>
      <c r="C482" s="291" t="s">
        <v>163</v>
      </c>
      <c r="D482" s="295"/>
      <c r="E482" s="295"/>
      <c r="F482" s="796"/>
      <c r="G482" s="295"/>
      <c r="H482" s="295"/>
      <c r="I482" s="295"/>
      <c r="J482" s="295"/>
      <c r="K482" s="295"/>
      <c r="L482" s="295"/>
      <c r="M482" s="295"/>
      <c r="N482" s="468"/>
      <c r="O482" s="295"/>
      <c r="P482" s="295"/>
      <c r="Q482" s="802"/>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hidden="1" outlineLevel="1">
      <c r="A483" s="509"/>
      <c r="B483" s="315"/>
      <c r="C483" s="305"/>
      <c r="D483" s="291"/>
      <c r="E483" s="291"/>
      <c r="F483" s="795"/>
      <c r="G483" s="291"/>
      <c r="H483" s="291"/>
      <c r="I483" s="291"/>
      <c r="J483" s="291"/>
      <c r="K483" s="291"/>
      <c r="L483" s="291"/>
      <c r="M483" s="291"/>
      <c r="N483" s="291"/>
      <c r="O483" s="291"/>
      <c r="P483" s="291"/>
      <c r="Q483" s="80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796"/>
      <c r="G484" s="295"/>
      <c r="H484" s="295"/>
      <c r="I484" s="295"/>
      <c r="J484" s="295"/>
      <c r="K484" s="295"/>
      <c r="L484" s="295"/>
      <c r="M484" s="295"/>
      <c r="N484" s="295">
        <v>0</v>
      </c>
      <c r="O484" s="295"/>
      <c r="P484" s="295"/>
      <c r="Q484" s="802"/>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260</v>
      </c>
      <c r="C485" s="291" t="s">
        <v>163</v>
      </c>
      <c r="D485" s="295"/>
      <c r="E485" s="295"/>
      <c r="F485" s="796"/>
      <c r="G485" s="295"/>
      <c r="H485" s="295"/>
      <c r="I485" s="295"/>
      <c r="J485" s="295"/>
      <c r="K485" s="295"/>
      <c r="L485" s="295"/>
      <c r="M485" s="295"/>
      <c r="N485" s="295">
        <f>N484</f>
        <v>0</v>
      </c>
      <c r="O485" s="295"/>
      <c r="P485" s="295"/>
      <c r="Q485" s="802"/>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hidden="1" outlineLevel="1">
      <c r="A486" s="509"/>
      <c r="B486" s="314"/>
      <c r="C486" s="312"/>
      <c r="D486" s="291"/>
      <c r="E486" s="291"/>
      <c r="F486" s="795"/>
      <c r="G486" s="291"/>
      <c r="H486" s="291"/>
      <c r="I486" s="291"/>
      <c r="J486" s="291"/>
      <c r="K486" s="291"/>
      <c r="L486" s="291"/>
      <c r="M486" s="291"/>
      <c r="N486" s="291"/>
      <c r="O486" s="291"/>
      <c r="P486" s="291"/>
      <c r="Q486" s="80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 hidden="1" outlineLevel="1">
      <c r="A487" s="510"/>
      <c r="B487" s="288" t="s">
        <v>15</v>
      </c>
      <c r="C487" s="320"/>
      <c r="D487" s="290"/>
      <c r="E487" s="289"/>
      <c r="F487" s="793"/>
      <c r="G487" s="289"/>
      <c r="H487" s="289"/>
      <c r="I487" s="289"/>
      <c r="J487" s="289"/>
      <c r="K487" s="289"/>
      <c r="L487" s="289"/>
      <c r="M487" s="289"/>
      <c r="N487" s="291"/>
      <c r="O487" s="289"/>
      <c r="P487" s="289"/>
      <c r="Q487" s="800"/>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796"/>
      <c r="G488" s="295"/>
      <c r="H488" s="295"/>
      <c r="I488" s="295"/>
      <c r="J488" s="295"/>
      <c r="K488" s="295"/>
      <c r="L488" s="295"/>
      <c r="M488" s="295"/>
      <c r="N488" s="295">
        <v>12</v>
      </c>
      <c r="O488" s="295"/>
      <c r="P488" s="295"/>
      <c r="Q488" s="802"/>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260</v>
      </c>
      <c r="C489" s="291" t="s">
        <v>163</v>
      </c>
      <c r="D489" s="295"/>
      <c r="E489" s="295"/>
      <c r="F489" s="796"/>
      <c r="G489" s="295"/>
      <c r="H489" s="295"/>
      <c r="I489" s="295"/>
      <c r="J489" s="295"/>
      <c r="K489" s="295"/>
      <c r="L489" s="295"/>
      <c r="M489" s="295"/>
      <c r="N489" s="295">
        <f>N488</f>
        <v>12</v>
      </c>
      <c r="O489" s="295"/>
      <c r="P489" s="295"/>
      <c r="Q489" s="802"/>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hidden="1" outlineLevel="1">
      <c r="A490" s="512"/>
      <c r="B490" s="322"/>
      <c r="C490" s="291"/>
      <c r="D490" s="291"/>
      <c r="E490" s="291"/>
      <c r="F490" s="795"/>
      <c r="G490" s="291"/>
      <c r="H490" s="291"/>
      <c r="I490" s="291"/>
      <c r="J490" s="291"/>
      <c r="K490" s="291"/>
      <c r="L490" s="291"/>
      <c r="M490" s="291"/>
      <c r="N490" s="291"/>
      <c r="O490" s="291"/>
      <c r="P490" s="291"/>
      <c r="Q490" s="80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796">
        <v>16138</v>
      </c>
      <c r="G491" s="295"/>
      <c r="H491" s="295"/>
      <c r="I491" s="295"/>
      <c r="J491" s="295"/>
      <c r="K491" s="295"/>
      <c r="L491" s="295"/>
      <c r="M491" s="295"/>
      <c r="N491" s="295">
        <v>12</v>
      </c>
      <c r="O491" s="295"/>
      <c r="P491" s="295"/>
      <c r="Q491" s="802">
        <v>1.8</v>
      </c>
      <c r="R491" s="295"/>
      <c r="S491" s="295"/>
      <c r="T491" s="295"/>
      <c r="U491" s="295"/>
      <c r="V491" s="295"/>
      <c r="W491" s="295"/>
      <c r="X491" s="295"/>
      <c r="Y491" s="426"/>
      <c r="Z491" s="415">
        <v>1</v>
      </c>
      <c r="AA491" s="415"/>
      <c r="AB491" s="415"/>
      <c r="AC491" s="415"/>
      <c r="AD491" s="415"/>
      <c r="AE491" s="415"/>
      <c r="AF491" s="415"/>
      <c r="AG491" s="415"/>
      <c r="AH491" s="415"/>
      <c r="AI491" s="415"/>
      <c r="AJ491" s="415"/>
      <c r="AK491" s="415"/>
      <c r="AL491" s="415"/>
      <c r="AM491" s="296">
        <f>SUM(Y491:AL491)</f>
        <v>1</v>
      </c>
    </row>
    <row r="492" spans="1:39" ht="15" hidden="1" outlineLevel="1">
      <c r="B492" s="294" t="s">
        <v>260</v>
      </c>
      <c r="C492" s="291" t="s">
        <v>163</v>
      </c>
      <c r="D492" s="295"/>
      <c r="E492" s="295"/>
      <c r="F492" s="796"/>
      <c r="G492" s="295"/>
      <c r="H492" s="295"/>
      <c r="I492" s="295"/>
      <c r="J492" s="295"/>
      <c r="K492" s="295"/>
      <c r="L492" s="295"/>
      <c r="M492" s="295"/>
      <c r="N492" s="295">
        <f>N491</f>
        <v>12</v>
      </c>
      <c r="O492" s="295"/>
      <c r="P492" s="295"/>
      <c r="Q492" s="802"/>
      <c r="R492" s="295"/>
      <c r="S492" s="295"/>
      <c r="T492" s="295"/>
      <c r="U492" s="295"/>
      <c r="V492" s="295"/>
      <c r="W492" s="295"/>
      <c r="X492" s="295"/>
      <c r="Y492" s="411">
        <f>Y491</f>
        <v>0</v>
      </c>
      <c r="Z492" s="411">
        <f>Z491</f>
        <v>1</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 hidden="1" outlineLevel="1">
      <c r="A493" s="512"/>
      <c r="B493" s="323"/>
      <c r="C493" s="300"/>
      <c r="D493" s="291"/>
      <c r="E493" s="291"/>
      <c r="F493" s="795"/>
      <c r="G493" s="291"/>
      <c r="H493" s="291"/>
      <c r="I493" s="291"/>
      <c r="J493" s="291"/>
      <c r="K493" s="291"/>
      <c r="L493" s="291"/>
      <c r="M493" s="291"/>
      <c r="N493" s="300"/>
      <c r="O493" s="291"/>
      <c r="P493" s="291"/>
      <c r="Q493" s="80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796"/>
      <c r="G494" s="295"/>
      <c r="H494" s="295"/>
      <c r="I494" s="295"/>
      <c r="J494" s="295"/>
      <c r="K494" s="295"/>
      <c r="L494" s="295"/>
      <c r="M494" s="295"/>
      <c r="N494" s="295">
        <v>0</v>
      </c>
      <c r="O494" s="295"/>
      <c r="P494" s="295"/>
      <c r="Q494" s="802"/>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260</v>
      </c>
      <c r="C495" s="291" t="s">
        <v>163</v>
      </c>
      <c r="D495" s="295"/>
      <c r="E495" s="295"/>
      <c r="F495" s="796"/>
      <c r="G495" s="295"/>
      <c r="H495" s="295"/>
      <c r="I495" s="295"/>
      <c r="J495" s="295"/>
      <c r="K495" s="295"/>
      <c r="L495" s="295"/>
      <c r="M495" s="295"/>
      <c r="N495" s="295">
        <f>N494</f>
        <v>0</v>
      </c>
      <c r="O495" s="295"/>
      <c r="P495" s="295"/>
      <c r="Q495" s="802"/>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hidden="1" outlineLevel="1">
      <c r="A496" s="512"/>
      <c r="B496" s="322"/>
      <c r="C496" s="291"/>
      <c r="D496" s="291"/>
      <c r="E496" s="291"/>
      <c r="F496" s="795"/>
      <c r="G496" s="291"/>
      <c r="H496" s="291"/>
      <c r="I496" s="291"/>
      <c r="J496" s="291"/>
      <c r="K496" s="291"/>
      <c r="L496" s="291"/>
      <c r="M496" s="291"/>
      <c r="N496" s="291"/>
      <c r="O496" s="291"/>
      <c r="P496" s="291"/>
      <c r="Q496" s="80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796"/>
      <c r="G497" s="295"/>
      <c r="H497" s="295"/>
      <c r="I497" s="295"/>
      <c r="J497" s="295"/>
      <c r="K497" s="295"/>
      <c r="L497" s="295"/>
      <c r="M497" s="295"/>
      <c r="N497" s="295">
        <v>0</v>
      </c>
      <c r="O497" s="295"/>
      <c r="P497" s="295"/>
      <c r="Q497" s="802"/>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260</v>
      </c>
      <c r="C498" s="291" t="s">
        <v>163</v>
      </c>
      <c r="D498" s="295"/>
      <c r="E498" s="295"/>
      <c r="F498" s="796"/>
      <c r="G498" s="295"/>
      <c r="H498" s="295"/>
      <c r="I498" s="295"/>
      <c r="J498" s="295"/>
      <c r="K498" s="295"/>
      <c r="L498" s="295"/>
      <c r="M498" s="295"/>
      <c r="N498" s="295">
        <f>N497</f>
        <v>0</v>
      </c>
      <c r="O498" s="295"/>
      <c r="P498" s="295"/>
      <c r="Q498" s="802"/>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hidden="1" outlineLevel="1">
      <c r="B499" s="324"/>
      <c r="C499" s="291"/>
      <c r="D499" s="291"/>
      <c r="E499" s="291"/>
      <c r="F499" s="795"/>
      <c r="G499" s="291"/>
      <c r="H499" s="291"/>
      <c r="I499" s="291"/>
      <c r="J499" s="291"/>
      <c r="K499" s="291"/>
      <c r="L499" s="291"/>
      <c r="M499" s="291"/>
      <c r="N499" s="291"/>
      <c r="O499" s="291"/>
      <c r="P499" s="291"/>
      <c r="Q499" s="80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796"/>
      <c r="G500" s="295"/>
      <c r="H500" s="295"/>
      <c r="I500" s="295"/>
      <c r="J500" s="295"/>
      <c r="K500" s="295"/>
      <c r="L500" s="295"/>
      <c r="M500" s="295"/>
      <c r="N500" s="295">
        <v>0</v>
      </c>
      <c r="O500" s="295"/>
      <c r="P500" s="295"/>
      <c r="Q500" s="802"/>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260</v>
      </c>
      <c r="C501" s="291" t="s">
        <v>163</v>
      </c>
      <c r="D501" s="295"/>
      <c r="E501" s="295"/>
      <c r="F501" s="796"/>
      <c r="G501" s="295"/>
      <c r="H501" s="295"/>
      <c r="I501" s="295"/>
      <c r="J501" s="295"/>
      <c r="K501" s="295"/>
      <c r="L501" s="295"/>
      <c r="M501" s="295"/>
      <c r="N501" s="295">
        <f>N500</f>
        <v>0</v>
      </c>
      <c r="O501" s="295"/>
      <c r="P501" s="295"/>
      <c r="Q501" s="802"/>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hidden="1" outlineLevel="1">
      <c r="A502" s="509"/>
      <c r="B502" s="324"/>
      <c r="C502" s="291"/>
      <c r="D502" s="291"/>
      <c r="E502" s="291"/>
      <c r="F502" s="795"/>
      <c r="G502" s="291"/>
      <c r="H502" s="291"/>
      <c r="I502" s="291"/>
      <c r="J502" s="291"/>
      <c r="K502" s="291"/>
      <c r="L502" s="291"/>
      <c r="M502" s="291"/>
      <c r="N502" s="291"/>
      <c r="O502" s="291"/>
      <c r="P502" s="291"/>
      <c r="Q502" s="80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 hidden="1" outlineLevel="1">
      <c r="A503" s="509"/>
      <c r="B503" s="288" t="s">
        <v>490</v>
      </c>
      <c r="C503" s="291"/>
      <c r="D503" s="291"/>
      <c r="E503" s="291"/>
      <c r="F503" s="795"/>
      <c r="G503" s="291"/>
      <c r="H503" s="291"/>
      <c r="I503" s="291"/>
      <c r="J503" s="291"/>
      <c r="K503" s="291"/>
      <c r="L503" s="291"/>
      <c r="M503" s="291"/>
      <c r="N503" s="291"/>
      <c r="O503" s="291"/>
      <c r="P503" s="291"/>
      <c r="Q503" s="80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796"/>
      <c r="G504" s="295"/>
      <c r="H504" s="295"/>
      <c r="I504" s="295"/>
      <c r="J504" s="295"/>
      <c r="K504" s="295"/>
      <c r="L504" s="295"/>
      <c r="M504" s="295"/>
      <c r="N504" s="295">
        <v>0</v>
      </c>
      <c r="O504" s="295"/>
      <c r="P504" s="295"/>
      <c r="Q504" s="802"/>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260</v>
      </c>
      <c r="C505" s="291" t="s">
        <v>163</v>
      </c>
      <c r="D505" s="295"/>
      <c r="E505" s="295"/>
      <c r="F505" s="796"/>
      <c r="G505" s="295"/>
      <c r="H505" s="295"/>
      <c r="I505" s="295"/>
      <c r="J505" s="295"/>
      <c r="K505" s="295"/>
      <c r="L505" s="295"/>
      <c r="M505" s="295"/>
      <c r="N505" s="295">
        <f>N504</f>
        <v>0</v>
      </c>
      <c r="O505" s="295"/>
      <c r="P505" s="295"/>
      <c r="Q505" s="802"/>
      <c r="R505" s="295"/>
      <c r="S505" s="295"/>
      <c r="T505" s="295"/>
      <c r="U505" s="295"/>
      <c r="V505" s="295"/>
      <c r="W505" s="295"/>
      <c r="X505" s="295"/>
      <c r="Y505" s="411">
        <f>Y504</f>
        <v>0</v>
      </c>
      <c r="Z505" s="411">
        <f t="shared" ref="Z505:AL505" si="154">Z504</f>
        <v>0</v>
      </c>
      <c r="AA505" s="411">
        <f t="shared" si="154"/>
        <v>0</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hidden="1" outlineLevel="1">
      <c r="A506" s="509"/>
      <c r="B506" s="324"/>
      <c r="C506" s="291"/>
      <c r="D506" s="291"/>
      <c r="E506" s="291"/>
      <c r="F506" s="795"/>
      <c r="G506" s="291"/>
      <c r="H506" s="291"/>
      <c r="I506" s="291"/>
      <c r="J506" s="291"/>
      <c r="K506" s="291"/>
      <c r="L506" s="291"/>
      <c r="M506" s="291"/>
      <c r="N506" s="291"/>
      <c r="O506" s="291"/>
      <c r="P506" s="291"/>
      <c r="Q506" s="80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796"/>
      <c r="G507" s="295"/>
      <c r="H507" s="295"/>
      <c r="I507" s="295"/>
      <c r="J507" s="295"/>
      <c r="K507" s="295"/>
      <c r="L507" s="295"/>
      <c r="M507" s="295"/>
      <c r="N507" s="295">
        <v>0</v>
      </c>
      <c r="O507" s="295"/>
      <c r="P507" s="295"/>
      <c r="Q507" s="802"/>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260</v>
      </c>
      <c r="C508" s="291" t="s">
        <v>163</v>
      </c>
      <c r="D508" s="295"/>
      <c r="E508" s="295"/>
      <c r="F508" s="796"/>
      <c r="G508" s="295"/>
      <c r="H508" s="295"/>
      <c r="I508" s="295"/>
      <c r="J508" s="295"/>
      <c r="K508" s="295"/>
      <c r="L508" s="295"/>
      <c r="M508" s="295"/>
      <c r="N508" s="295">
        <f>N507</f>
        <v>0</v>
      </c>
      <c r="O508" s="295"/>
      <c r="P508" s="295"/>
      <c r="Q508" s="802"/>
      <c r="R508" s="295"/>
      <c r="S508" s="295"/>
      <c r="T508" s="295"/>
      <c r="U508" s="295"/>
      <c r="V508" s="295"/>
      <c r="W508" s="295"/>
      <c r="X508" s="295"/>
      <c r="Y508" s="411">
        <f>Y507</f>
        <v>0</v>
      </c>
      <c r="Z508" s="411">
        <f t="shared" ref="Z508:AL508" si="155">Z507</f>
        <v>0</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hidden="1" outlineLevel="1">
      <c r="A509" s="509"/>
      <c r="B509" s="324"/>
      <c r="C509" s="291"/>
      <c r="D509" s="291"/>
      <c r="E509" s="291"/>
      <c r="F509" s="795"/>
      <c r="G509" s="291"/>
      <c r="H509" s="291"/>
      <c r="I509" s="291"/>
      <c r="J509" s="291"/>
      <c r="K509" s="291"/>
      <c r="L509" s="291"/>
      <c r="M509" s="291"/>
      <c r="N509" s="291"/>
      <c r="O509" s="291"/>
      <c r="P509" s="291"/>
      <c r="Q509" s="80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796"/>
      <c r="G510" s="295"/>
      <c r="H510" s="295"/>
      <c r="I510" s="295"/>
      <c r="J510" s="295"/>
      <c r="K510" s="295"/>
      <c r="L510" s="295"/>
      <c r="M510" s="295"/>
      <c r="N510" s="295">
        <v>12</v>
      </c>
      <c r="O510" s="295"/>
      <c r="P510" s="295"/>
      <c r="Q510" s="802"/>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260</v>
      </c>
      <c r="C511" s="291" t="s">
        <v>163</v>
      </c>
      <c r="D511" s="295"/>
      <c r="E511" s="295"/>
      <c r="F511" s="796"/>
      <c r="G511" s="295"/>
      <c r="H511" s="295"/>
      <c r="I511" s="295"/>
      <c r="J511" s="295"/>
      <c r="K511" s="295"/>
      <c r="L511" s="295"/>
      <c r="M511" s="295"/>
      <c r="N511" s="295">
        <f>N510</f>
        <v>12</v>
      </c>
      <c r="O511" s="295"/>
      <c r="P511" s="295"/>
      <c r="Q511" s="802"/>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 collapsed="1">
      <c r="B513" s="327" t="s">
        <v>261</v>
      </c>
      <c r="C513" s="329"/>
      <c r="D513" s="329">
        <f>SUM(D408:D511)</f>
        <v>0</v>
      </c>
      <c r="E513" s="819">
        <f t="shared" ref="E513:F513" si="157">SUM(E408:E511)</f>
        <v>0</v>
      </c>
      <c r="F513" s="819">
        <f t="shared" si="157"/>
        <v>33032221.600000001</v>
      </c>
      <c r="G513" s="329"/>
      <c r="H513" s="329"/>
      <c r="I513" s="329"/>
      <c r="J513" s="329"/>
      <c r="K513" s="329"/>
      <c r="L513" s="329"/>
      <c r="M513" s="329"/>
      <c r="N513" s="329"/>
      <c r="O513" s="329">
        <f>SUM(O408:O511)</f>
        <v>0</v>
      </c>
      <c r="P513" s="819">
        <f t="shared" ref="P513:R513" si="158">SUM(P408:P511)</f>
        <v>0</v>
      </c>
      <c r="Q513" s="819">
        <f t="shared" si="158"/>
        <v>4086.5999999999995</v>
      </c>
      <c r="R513" s="819">
        <f t="shared" si="158"/>
        <v>0</v>
      </c>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9">Z137*Z516</f>
        <v>0</v>
      </c>
      <c r="AA517" s="378">
        <f t="shared" si="159"/>
        <v>0</v>
      </c>
      <c r="AB517" s="378">
        <f t="shared" si="159"/>
        <v>0</v>
      </c>
      <c r="AC517" s="378">
        <f t="shared" si="159"/>
        <v>0</v>
      </c>
      <c r="AD517" s="378">
        <f t="shared" si="159"/>
        <v>0</v>
      </c>
      <c r="AE517" s="378">
        <f t="shared" si="159"/>
        <v>0</v>
      </c>
      <c r="AF517" s="378">
        <f t="shared" si="159"/>
        <v>0</v>
      </c>
      <c r="AG517" s="378">
        <f t="shared" si="159"/>
        <v>0</v>
      </c>
      <c r="AH517" s="378">
        <f t="shared" si="159"/>
        <v>0</v>
      </c>
      <c r="AI517" s="378">
        <f t="shared" si="159"/>
        <v>0</v>
      </c>
      <c r="AJ517" s="378">
        <f t="shared" si="159"/>
        <v>0</v>
      </c>
      <c r="AK517" s="378">
        <f t="shared" si="159"/>
        <v>0</v>
      </c>
      <c r="AL517" s="378">
        <f t="shared" si="159"/>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0">Z266*Z516</f>
        <v>0</v>
      </c>
      <c r="AA518" s="378">
        <f t="shared" si="160"/>
        <v>0</v>
      </c>
      <c r="AB518" s="378">
        <f t="shared" si="160"/>
        <v>0</v>
      </c>
      <c r="AC518" s="378">
        <f t="shared" si="160"/>
        <v>0</v>
      </c>
      <c r="AD518" s="378">
        <f t="shared" si="160"/>
        <v>0</v>
      </c>
      <c r="AE518" s="378">
        <f t="shared" si="160"/>
        <v>0</v>
      </c>
      <c r="AF518" s="378">
        <f t="shared" si="160"/>
        <v>0</v>
      </c>
      <c r="AG518" s="378">
        <f t="shared" si="160"/>
        <v>0</v>
      </c>
      <c r="AH518" s="378">
        <f t="shared" si="160"/>
        <v>0</v>
      </c>
      <c r="AI518" s="378">
        <f t="shared" si="160"/>
        <v>0</v>
      </c>
      <c r="AJ518" s="378">
        <f t="shared" si="160"/>
        <v>0</v>
      </c>
      <c r="AK518" s="378">
        <f t="shared" si="160"/>
        <v>0</v>
      </c>
      <c r="AL518" s="378">
        <f t="shared" si="160"/>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1">Z395*Z516</f>
        <v>0</v>
      </c>
      <c r="AA519" s="378">
        <f t="shared" si="161"/>
        <v>0</v>
      </c>
      <c r="AB519" s="378">
        <f t="shared" si="161"/>
        <v>0</v>
      </c>
      <c r="AC519" s="378">
        <f t="shared" si="161"/>
        <v>0</v>
      </c>
      <c r="AD519" s="378">
        <f t="shared" si="161"/>
        <v>0</v>
      </c>
      <c r="AE519" s="378">
        <f t="shared" si="161"/>
        <v>0</v>
      </c>
      <c r="AF519" s="378">
        <f t="shared" si="161"/>
        <v>0</v>
      </c>
      <c r="AG519" s="378">
        <f t="shared" si="161"/>
        <v>0</v>
      </c>
      <c r="AH519" s="378">
        <f t="shared" si="161"/>
        <v>0</v>
      </c>
      <c r="AI519" s="378">
        <f t="shared" si="161"/>
        <v>0</v>
      </c>
      <c r="AJ519" s="378">
        <f t="shared" si="161"/>
        <v>0</v>
      </c>
      <c r="AK519" s="378">
        <f t="shared" si="161"/>
        <v>0</v>
      </c>
      <c r="AL519" s="378">
        <f t="shared" si="161"/>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2">Z513*Z516</f>
        <v>0</v>
      </c>
      <c r="AA520" s="378">
        <f t="shared" si="162"/>
        <v>0</v>
      </c>
      <c r="AB520" s="378">
        <f t="shared" si="162"/>
        <v>0</v>
      </c>
      <c r="AC520" s="378">
        <f t="shared" si="162"/>
        <v>0</v>
      </c>
      <c r="AD520" s="378">
        <f t="shared" si="162"/>
        <v>0</v>
      </c>
      <c r="AE520" s="378">
        <f t="shared" si="162"/>
        <v>0</v>
      </c>
      <c r="AF520" s="378">
        <f t="shared" si="162"/>
        <v>0</v>
      </c>
      <c r="AG520" s="378">
        <f t="shared" si="162"/>
        <v>0</v>
      </c>
      <c r="AH520" s="378">
        <f t="shared" si="162"/>
        <v>0</v>
      </c>
      <c r="AI520" s="378">
        <f>AI513*AI516</f>
        <v>0</v>
      </c>
      <c r="AJ520" s="378">
        <f t="shared" si="162"/>
        <v>0</v>
      </c>
      <c r="AK520" s="378">
        <f t="shared" si="162"/>
        <v>0</v>
      </c>
      <c r="AL520" s="378">
        <f>AL513*AL516</f>
        <v>0</v>
      </c>
      <c r="AM520" s="629">
        <f>SUM(Y520:AL520)</f>
        <v>0</v>
      </c>
    </row>
    <row r="521" spans="2:41" ht="1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3">SUM(Z517:Z520)</f>
        <v>0</v>
      </c>
      <c r="AA521" s="346">
        <f t="shared" si="163"/>
        <v>0</v>
      </c>
      <c r="AB521" s="346">
        <f t="shared" si="163"/>
        <v>0</v>
      </c>
      <c r="AC521" s="346">
        <f t="shared" si="163"/>
        <v>0</v>
      </c>
      <c r="AD521" s="346">
        <f t="shared" si="163"/>
        <v>0</v>
      </c>
      <c r="AE521" s="346">
        <f t="shared" si="163"/>
        <v>0</v>
      </c>
      <c r="AF521" s="346">
        <f t="shared" si="163"/>
        <v>0</v>
      </c>
      <c r="AG521" s="346">
        <f t="shared" si="163"/>
        <v>0</v>
      </c>
      <c r="AH521" s="346">
        <f t="shared" si="163"/>
        <v>0</v>
      </c>
      <c r="AI521" s="346">
        <f t="shared" si="163"/>
        <v>0</v>
      </c>
      <c r="AJ521" s="346">
        <f t="shared" si="163"/>
        <v>0</v>
      </c>
      <c r="AK521" s="346">
        <f t="shared" si="163"/>
        <v>0</v>
      </c>
      <c r="AL521" s="346">
        <f>SUM(AL517:AL520)</f>
        <v>0</v>
      </c>
      <c r="AM521" s="407">
        <f>SUM(AM517:AM520)</f>
        <v>0</v>
      </c>
    </row>
    <row r="522" spans="2:41" ht="1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4">Z514*Z516</f>
        <v>0</v>
      </c>
      <c r="AA522" s="347">
        <f>AA514*AA516</f>
        <v>0</v>
      </c>
      <c r="AB522" s="347">
        <f t="shared" si="164"/>
        <v>0</v>
      </c>
      <c r="AC522" s="347">
        <f t="shared" si="164"/>
        <v>0</v>
      </c>
      <c r="AD522" s="347">
        <f>AD514*AD516</f>
        <v>0</v>
      </c>
      <c r="AE522" s="347">
        <f t="shared" si="164"/>
        <v>0</v>
      </c>
      <c r="AF522" s="347">
        <f t="shared" si="164"/>
        <v>0</v>
      </c>
      <c r="AG522" s="347">
        <f t="shared" si="164"/>
        <v>0</v>
      </c>
      <c r="AH522" s="347">
        <f t="shared" si="164"/>
        <v>0</v>
      </c>
      <c r="AI522" s="347">
        <f t="shared" si="164"/>
        <v>0</v>
      </c>
      <c r="AJ522" s="347">
        <f t="shared" si="164"/>
        <v>0</v>
      </c>
      <c r="AK522" s="347">
        <f>AK514*AK516</f>
        <v>0</v>
      </c>
      <c r="AL522" s="347">
        <f>AL514*AL516</f>
        <v>0</v>
      </c>
      <c r="AM522" s="407">
        <f>SUM(Y522:AL522)</f>
        <v>0</v>
      </c>
    </row>
    <row r="523" spans="2:41" ht="1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1594962.9000000001</v>
      </c>
      <c r="Z527" s="291">
        <f>SUMPRODUCT(F408:F511,Z408:Z511)</f>
        <v>1192658.9340000001</v>
      </c>
      <c r="AA527" s="291">
        <f>IF(AA407="kW",SUMPRODUCT(N408:N511,Q408:Q511,AA408:AA511),SUMPRODUCT(F408:F511,AA408:AA511))</f>
        <v>42472.631999999991</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25">
      <c r="B534" s="595"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5" scale="45" fitToHeight="0" orientation="landscape" cellComments="asDisplayed" r:id="rId1"/>
  <headerFooter>
    <oddHeader>&amp;L&amp;G</oddHeader>
    <oddFooter>&amp;R&amp;P of &amp;N</oddFooter>
  </headerFooter>
  <rowBreaks count="2" manualBreakCount="2">
    <brk id="17" max="38" man="1"/>
    <brk id="274"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942" zoomScale="70" zoomScaleNormal="70" workbookViewId="0">
      <pane xSplit="2" topLeftCell="C1" activePane="topRight" state="frozen"/>
      <selection pane="topRight" activeCell="B94" sqref="B94"/>
    </sheetView>
  </sheetViews>
  <sheetFormatPr defaultColWidth="9.1328125" defaultRowHeight="14.25" outlineLevelRow="1" outlineLevelCol="1"/>
  <cols>
    <col min="1" max="1" width="4.59765625" style="522" customWidth="1"/>
    <col min="2" max="2" width="44.1328125" style="427" customWidth="1"/>
    <col min="3" max="3" width="13.3984375" style="427" customWidth="1"/>
    <col min="4" max="4" width="17" style="427" customWidth="1"/>
    <col min="5" max="5" width="10.3984375" style="427" hidden="1" customWidth="1" outlineLevel="1"/>
    <col min="6" max="13" width="9.1328125" style="427" hidden="1" customWidth="1" outlineLevel="1"/>
    <col min="14" max="14" width="13.59765625" style="427" hidden="1" customWidth="1" outlineLevel="1"/>
    <col min="15" max="15" width="15.73046875" style="427" customWidth="1" collapsed="1"/>
    <col min="16" max="24" width="9.1328125" style="427" hidden="1" customWidth="1" outlineLevel="1"/>
    <col min="25" max="25" width="16.59765625" style="427" customWidth="1" collapsed="1"/>
    <col min="26" max="26" width="15" style="427" customWidth="1"/>
    <col min="27" max="27" width="15.86328125" style="427" bestFit="1" customWidth="1"/>
    <col min="28" max="28" width="17.73046875" style="427" hidden="1" customWidth="1"/>
    <col min="29" max="29" width="19.73046875" style="427" hidden="1" customWidth="1"/>
    <col min="30" max="30" width="18.73046875" style="427" hidden="1" customWidth="1"/>
    <col min="31" max="35" width="14.86328125" style="427" hidden="1" customWidth="1"/>
    <col min="36" max="38" width="17.265625" style="427" hidden="1" customWidth="1"/>
    <col min="39" max="39" width="16.3984375" style="427" bestFit="1" customWidth="1"/>
    <col min="40" max="40" width="11.73046875" style="427" customWidth="1"/>
    <col min="41" max="16384" width="9.1328125" style="427"/>
  </cols>
  <sheetData>
    <row r="13" spans="2:39" ht="14.65" thickBot="1"/>
    <row r="14" spans="2:39" ht="26.25" customHeight="1" thickBot="1">
      <c r="B14" s="93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3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38"/>
      <c r="C16" s="932" t="s">
        <v>553</v>
      </c>
      <c r="D16" s="93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38" t="s">
        <v>506</v>
      </c>
      <c r="C18" s="939" t="s">
        <v>675</v>
      </c>
      <c r="D18" s="939"/>
      <c r="E18" s="939"/>
      <c r="F18" s="939"/>
      <c r="G18" s="939"/>
      <c r="H18" s="939"/>
      <c r="I18" s="939"/>
      <c r="J18" s="939"/>
      <c r="K18" s="939"/>
      <c r="L18" s="939"/>
      <c r="M18" s="939"/>
      <c r="N18" s="939"/>
      <c r="O18" s="939"/>
      <c r="P18" s="939"/>
      <c r="Q18" s="939"/>
      <c r="R18" s="939"/>
      <c r="S18" s="939"/>
      <c r="T18" s="939"/>
      <c r="U18" s="939"/>
      <c r="V18" s="939"/>
      <c r="W18" s="939"/>
      <c r="X18" s="939"/>
      <c r="Y18" s="606"/>
      <c r="Z18" s="606"/>
      <c r="AA18" s="606"/>
      <c r="AB18" s="606"/>
      <c r="AC18" s="606"/>
      <c r="AD18" s="606"/>
      <c r="AE18" s="270"/>
      <c r="AF18" s="265"/>
      <c r="AG18" s="265"/>
      <c r="AH18" s="265"/>
      <c r="AI18" s="265"/>
      <c r="AJ18" s="265"/>
      <c r="AK18" s="265"/>
      <c r="AL18" s="265"/>
      <c r="AM18" s="265"/>
    </row>
    <row r="19" spans="2:39" ht="45.75" customHeight="1">
      <c r="B19" s="938"/>
      <c r="C19" s="939" t="s">
        <v>580</v>
      </c>
      <c r="D19" s="939"/>
      <c r="E19" s="939"/>
      <c r="F19" s="939"/>
      <c r="G19" s="939"/>
      <c r="H19" s="939"/>
      <c r="I19" s="939"/>
      <c r="J19" s="939"/>
      <c r="K19" s="939"/>
      <c r="L19" s="939"/>
      <c r="M19" s="939"/>
      <c r="N19" s="939"/>
      <c r="O19" s="939"/>
      <c r="P19" s="939"/>
      <c r="Q19" s="939"/>
      <c r="R19" s="939"/>
      <c r="S19" s="939"/>
      <c r="T19" s="939"/>
      <c r="U19" s="939"/>
      <c r="V19" s="939"/>
      <c r="W19" s="939"/>
      <c r="X19" s="939"/>
      <c r="Y19" s="606"/>
      <c r="Z19" s="606"/>
      <c r="AA19" s="606"/>
      <c r="AB19" s="606"/>
      <c r="AC19" s="606"/>
      <c r="AD19" s="606"/>
      <c r="AE19" s="270"/>
      <c r="AF19" s="265"/>
      <c r="AG19" s="265"/>
      <c r="AH19" s="265"/>
      <c r="AI19" s="265"/>
      <c r="AJ19" s="265"/>
      <c r="AK19" s="265"/>
      <c r="AL19" s="265"/>
      <c r="AM19" s="265"/>
    </row>
    <row r="20" spans="2:39" ht="62.25" customHeight="1">
      <c r="B20" s="273"/>
      <c r="C20" s="939" t="s">
        <v>578</v>
      </c>
      <c r="D20" s="939"/>
      <c r="E20" s="939"/>
      <c r="F20" s="939"/>
      <c r="G20" s="939"/>
      <c r="H20" s="939"/>
      <c r="I20" s="939"/>
      <c r="J20" s="939"/>
      <c r="K20" s="939"/>
      <c r="L20" s="939"/>
      <c r="M20" s="939"/>
      <c r="N20" s="939"/>
      <c r="O20" s="939"/>
      <c r="P20" s="939"/>
      <c r="Q20" s="939"/>
      <c r="R20" s="939"/>
      <c r="S20" s="939"/>
      <c r="T20" s="939"/>
      <c r="U20" s="939"/>
      <c r="V20" s="939"/>
      <c r="W20" s="939"/>
      <c r="X20" s="939"/>
      <c r="Y20" s="606"/>
      <c r="Z20" s="606"/>
      <c r="AA20" s="606"/>
      <c r="AB20" s="606"/>
      <c r="AC20" s="606"/>
      <c r="AD20" s="606"/>
      <c r="AE20" s="428"/>
      <c r="AF20" s="265"/>
      <c r="AG20" s="265"/>
      <c r="AH20" s="265"/>
      <c r="AI20" s="265"/>
      <c r="AJ20" s="265"/>
      <c r="AK20" s="265"/>
      <c r="AL20" s="265"/>
      <c r="AM20" s="265"/>
    </row>
    <row r="21" spans="2:39" ht="37.5" customHeight="1">
      <c r="B21" s="273"/>
      <c r="C21" s="939" t="s">
        <v>644</v>
      </c>
      <c r="D21" s="939"/>
      <c r="E21" s="939"/>
      <c r="F21" s="939"/>
      <c r="G21" s="939"/>
      <c r="H21" s="939"/>
      <c r="I21" s="939"/>
      <c r="J21" s="939"/>
      <c r="K21" s="939"/>
      <c r="L21" s="939"/>
      <c r="M21" s="939"/>
      <c r="N21" s="939"/>
      <c r="O21" s="939"/>
      <c r="P21" s="939"/>
      <c r="Q21" s="939"/>
      <c r="R21" s="939"/>
      <c r="S21" s="939"/>
      <c r="T21" s="939"/>
      <c r="U21" s="939"/>
      <c r="V21" s="939"/>
      <c r="W21" s="939"/>
      <c r="X21" s="939"/>
      <c r="Y21" s="606"/>
      <c r="Z21" s="606"/>
      <c r="AA21" s="606"/>
      <c r="AB21" s="606"/>
      <c r="AC21" s="606"/>
      <c r="AD21" s="606"/>
      <c r="AE21" s="276"/>
      <c r="AF21" s="265"/>
      <c r="AG21" s="265"/>
      <c r="AH21" s="265"/>
      <c r="AI21" s="265"/>
      <c r="AJ21" s="265"/>
      <c r="AK21" s="265"/>
      <c r="AL21" s="265"/>
      <c r="AM21" s="265"/>
    </row>
    <row r="22" spans="2:39" ht="54.75" customHeight="1">
      <c r="B22" s="273"/>
      <c r="C22" s="939" t="s">
        <v>628</v>
      </c>
      <c r="D22" s="939"/>
      <c r="E22" s="939"/>
      <c r="F22" s="939"/>
      <c r="G22" s="939"/>
      <c r="H22" s="939"/>
      <c r="I22" s="939"/>
      <c r="J22" s="939"/>
      <c r="K22" s="939"/>
      <c r="L22" s="939"/>
      <c r="M22" s="939"/>
      <c r="N22" s="939"/>
      <c r="O22" s="939"/>
      <c r="P22" s="939"/>
      <c r="Q22" s="939"/>
      <c r="R22" s="939"/>
      <c r="S22" s="939"/>
      <c r="T22" s="939"/>
      <c r="U22" s="939"/>
      <c r="V22" s="939"/>
      <c r="W22" s="939"/>
      <c r="X22" s="939"/>
      <c r="Y22" s="606"/>
      <c r="Z22" s="606"/>
      <c r="AA22" s="606"/>
      <c r="AB22" s="606"/>
      <c r="AC22" s="606"/>
      <c r="AD22" s="606"/>
      <c r="AE22" s="428"/>
      <c r="AF22" s="265"/>
      <c r="AG22" s="265"/>
      <c r="AH22" s="265"/>
      <c r="AI22" s="265"/>
      <c r="AJ22" s="265"/>
      <c r="AK22" s="265"/>
      <c r="AL22" s="265"/>
      <c r="AM22" s="265"/>
    </row>
    <row r="23" spans="2:39" ht="15.4">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
      <c r="B24" s="938" t="s">
        <v>529</v>
      </c>
      <c r="C24" s="596"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
      <c r="B25" s="938"/>
      <c r="C25" s="596"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
      <c r="B26" s="539"/>
      <c r="C26" s="596"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
      <c r="B27" s="539"/>
      <c r="C27" s="596"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
      <c r="B28" s="539"/>
      <c r="C28" s="596"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
      <c r="B29" s="539"/>
      <c r="C29" s="596"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40" t="s">
        <v>211</v>
      </c>
      <c r="C34" s="942" t="s">
        <v>33</v>
      </c>
      <c r="D34" s="284" t="s">
        <v>422</v>
      </c>
      <c r="E34" s="944" t="s">
        <v>209</v>
      </c>
      <c r="F34" s="945"/>
      <c r="G34" s="945"/>
      <c r="H34" s="945"/>
      <c r="I34" s="945"/>
      <c r="J34" s="945"/>
      <c r="K34" s="945"/>
      <c r="L34" s="945"/>
      <c r="M34" s="946"/>
      <c r="N34" s="950" t="s">
        <v>213</v>
      </c>
      <c r="O34" s="284" t="s">
        <v>423</v>
      </c>
      <c r="P34" s="944" t="s">
        <v>212</v>
      </c>
      <c r="Q34" s="945"/>
      <c r="R34" s="945"/>
      <c r="S34" s="945"/>
      <c r="T34" s="945"/>
      <c r="U34" s="945"/>
      <c r="V34" s="945"/>
      <c r="W34" s="945"/>
      <c r="X34" s="946"/>
      <c r="Y34" s="947" t="s">
        <v>244</v>
      </c>
      <c r="Z34" s="948"/>
      <c r="AA34" s="948"/>
      <c r="AB34" s="948"/>
      <c r="AC34" s="948"/>
      <c r="AD34" s="948"/>
      <c r="AE34" s="948"/>
      <c r="AF34" s="948"/>
      <c r="AG34" s="948"/>
      <c r="AH34" s="948"/>
      <c r="AI34" s="948"/>
      <c r="AJ34" s="948"/>
      <c r="AK34" s="948"/>
      <c r="AL34" s="948"/>
      <c r="AM34" s="949"/>
    </row>
    <row r="35" spans="1:39" ht="65.25" customHeight="1">
      <c r="B35" s="941"/>
      <c r="C35" s="943"/>
      <c r="D35" s="285">
        <v>2015</v>
      </c>
      <c r="E35" s="285">
        <v>2016</v>
      </c>
      <c r="F35" s="285">
        <v>2017</v>
      </c>
      <c r="G35" s="285">
        <v>2018</v>
      </c>
      <c r="H35" s="285">
        <v>2019</v>
      </c>
      <c r="I35" s="285">
        <v>2020</v>
      </c>
      <c r="J35" s="285">
        <v>2021</v>
      </c>
      <c r="K35" s="285">
        <v>2022</v>
      </c>
      <c r="L35" s="285">
        <v>2023</v>
      </c>
      <c r="M35" s="429">
        <v>2024</v>
      </c>
      <c r="N35" s="95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f>'1.  LRAMVA Summary'!G53</f>
        <v>0</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hidden="1" outlineLevel="1">
      <c r="A38" s="522">
        <v>1</v>
      </c>
      <c r="B38" s="520" t="s">
        <v>95</v>
      </c>
      <c r="C38" s="291" t="s">
        <v>25</v>
      </c>
      <c r="D38" s="295"/>
      <c r="E38" s="809">
        <v>385468</v>
      </c>
      <c r="F38" s="295"/>
      <c r="G38" s="295"/>
      <c r="H38" s="295"/>
      <c r="I38" s="295"/>
      <c r="J38" s="295"/>
      <c r="K38" s="295"/>
      <c r="L38" s="295"/>
      <c r="M38" s="295"/>
      <c r="N38" s="291"/>
      <c r="O38" s="295"/>
      <c r="P38" s="815">
        <v>25</v>
      </c>
      <c r="Q38" s="295"/>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 hidden="1" outlineLevel="1">
      <c r="B39" s="294" t="s">
        <v>268</v>
      </c>
      <c r="C39" s="291" t="s">
        <v>163</v>
      </c>
      <c r="D39" s="295"/>
      <c r="E39" s="809">
        <v>76571</v>
      </c>
      <c r="F39" s="295"/>
      <c r="G39" s="295"/>
      <c r="H39" s="295"/>
      <c r="I39" s="295"/>
      <c r="J39" s="295"/>
      <c r="K39" s="295"/>
      <c r="L39" s="295"/>
      <c r="M39" s="295"/>
      <c r="N39" s="468"/>
      <c r="O39" s="295"/>
      <c r="P39" s="815">
        <v>5</v>
      </c>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 hidden="1" outlineLevel="1">
      <c r="B40" s="298"/>
      <c r="C40" s="299"/>
      <c r="D40" s="299"/>
      <c r="E40" s="810"/>
      <c r="F40" s="299"/>
      <c r="G40" s="299"/>
      <c r="H40" s="299"/>
      <c r="I40" s="299"/>
      <c r="J40" s="299"/>
      <c r="K40" s="299"/>
      <c r="L40" s="299"/>
      <c r="M40" s="299"/>
      <c r="N40" s="300"/>
      <c r="O40" s="299"/>
      <c r="P40" s="816"/>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hidden="1" outlineLevel="1">
      <c r="A41" s="522">
        <v>2</v>
      </c>
      <c r="B41" s="520" t="s">
        <v>96</v>
      </c>
      <c r="C41" s="291" t="s">
        <v>25</v>
      </c>
      <c r="D41" s="295"/>
      <c r="E41" s="809">
        <v>657604</v>
      </c>
      <c r="F41" s="295"/>
      <c r="G41" s="295"/>
      <c r="H41" s="295"/>
      <c r="I41" s="295"/>
      <c r="J41" s="295"/>
      <c r="K41" s="295"/>
      <c r="L41" s="295"/>
      <c r="M41" s="295"/>
      <c r="N41" s="291"/>
      <c r="O41" s="295"/>
      <c r="P41" s="815">
        <v>44</v>
      </c>
      <c r="Q41" s="295"/>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 hidden="1" outlineLevel="1">
      <c r="B42" s="294" t="s">
        <v>268</v>
      </c>
      <c r="C42" s="291" t="s">
        <v>163</v>
      </c>
      <c r="D42" s="295"/>
      <c r="E42" s="809">
        <v>6844</v>
      </c>
      <c r="F42" s="295"/>
      <c r="G42" s="295"/>
      <c r="H42" s="295"/>
      <c r="I42" s="295"/>
      <c r="J42" s="295"/>
      <c r="K42" s="295"/>
      <c r="L42" s="295"/>
      <c r="M42" s="295"/>
      <c r="N42" s="468"/>
      <c r="O42" s="295"/>
      <c r="P42" s="815">
        <v>0</v>
      </c>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 hidden="1" outlineLevel="1">
      <c r="B43" s="298"/>
      <c r="C43" s="299"/>
      <c r="D43" s="304"/>
      <c r="E43" s="811"/>
      <c r="F43" s="304"/>
      <c r="G43" s="304"/>
      <c r="H43" s="304"/>
      <c r="I43" s="304"/>
      <c r="J43" s="304"/>
      <c r="K43" s="304"/>
      <c r="L43" s="304"/>
      <c r="M43" s="304"/>
      <c r="N43" s="300"/>
      <c r="O43" s="304"/>
      <c r="P43" s="817"/>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hidden="1" outlineLevel="1">
      <c r="A44" s="522">
        <v>3</v>
      </c>
      <c r="B44" s="520" t="s">
        <v>97</v>
      </c>
      <c r="C44" s="291" t="s">
        <v>25</v>
      </c>
      <c r="D44" s="295"/>
      <c r="E44" s="809">
        <v>29131</v>
      </c>
      <c r="F44" s="295"/>
      <c r="G44" s="295"/>
      <c r="H44" s="295"/>
      <c r="I44" s="295"/>
      <c r="J44" s="295"/>
      <c r="K44" s="295"/>
      <c r="L44" s="295"/>
      <c r="M44" s="295"/>
      <c r="N44" s="291"/>
      <c r="O44" s="295"/>
      <c r="P44" s="815">
        <v>5</v>
      </c>
      <c r="Q44" s="295"/>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 hidden="1" outlineLevel="1">
      <c r="B45" s="294" t="s">
        <v>268</v>
      </c>
      <c r="C45" s="291" t="s">
        <v>163</v>
      </c>
      <c r="D45" s="295"/>
      <c r="E45" s="809"/>
      <c r="F45" s="295"/>
      <c r="G45" s="295"/>
      <c r="H45" s="295"/>
      <c r="I45" s="295"/>
      <c r="J45" s="295"/>
      <c r="K45" s="295"/>
      <c r="L45" s="295"/>
      <c r="M45" s="295"/>
      <c r="N45" s="468"/>
      <c r="O45" s="295"/>
      <c r="P45" s="81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hidden="1" outlineLevel="1">
      <c r="B46" s="294"/>
      <c r="C46" s="305"/>
      <c r="D46" s="291"/>
      <c r="E46" s="808"/>
      <c r="F46" s="291"/>
      <c r="G46" s="291"/>
      <c r="H46" s="291"/>
      <c r="I46" s="291"/>
      <c r="J46" s="291"/>
      <c r="K46" s="291"/>
      <c r="L46" s="291"/>
      <c r="M46" s="291"/>
      <c r="N46" s="291"/>
      <c r="O46" s="291"/>
      <c r="P46" s="814"/>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hidden="1" outlineLevel="1">
      <c r="A47" s="522">
        <v>4</v>
      </c>
      <c r="B47" s="520" t="s">
        <v>690</v>
      </c>
      <c r="C47" s="291" t="s">
        <v>25</v>
      </c>
      <c r="D47" s="295"/>
      <c r="E47" s="809">
        <v>388055</v>
      </c>
      <c r="F47" s="295"/>
      <c r="G47" s="295"/>
      <c r="H47" s="295"/>
      <c r="I47" s="295"/>
      <c r="J47" s="295"/>
      <c r="K47" s="295"/>
      <c r="L47" s="295"/>
      <c r="M47" s="295"/>
      <c r="N47" s="291"/>
      <c r="O47" s="295"/>
      <c r="P47" s="815">
        <v>204</v>
      </c>
      <c r="Q47" s="295"/>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 hidden="1" outlineLevel="1">
      <c r="B48" s="294" t="s">
        <v>268</v>
      </c>
      <c r="C48" s="291" t="s">
        <v>163</v>
      </c>
      <c r="D48" s="295"/>
      <c r="E48" s="809">
        <v>9983</v>
      </c>
      <c r="F48" s="295"/>
      <c r="G48" s="295"/>
      <c r="H48" s="295"/>
      <c r="I48" s="295"/>
      <c r="J48" s="295"/>
      <c r="K48" s="295"/>
      <c r="L48" s="295"/>
      <c r="M48" s="295"/>
      <c r="N48" s="468"/>
      <c r="O48" s="295"/>
      <c r="P48" s="815">
        <v>5</v>
      </c>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hidden="1" outlineLevel="1">
      <c r="B49" s="294"/>
      <c r="C49" s="305"/>
      <c r="D49" s="304"/>
      <c r="E49" s="811"/>
      <c r="F49" s="304"/>
      <c r="G49" s="304"/>
      <c r="H49" s="304"/>
      <c r="I49" s="304"/>
      <c r="J49" s="304"/>
      <c r="K49" s="304"/>
      <c r="L49" s="304"/>
      <c r="M49" s="304"/>
      <c r="N49" s="291"/>
      <c r="O49" s="304"/>
      <c r="P49" s="817"/>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c r="E50" s="809"/>
      <c r="F50" s="295"/>
      <c r="G50" s="295"/>
      <c r="H50" s="295"/>
      <c r="I50" s="295"/>
      <c r="J50" s="295"/>
      <c r="K50" s="295"/>
      <c r="L50" s="295"/>
      <c r="M50" s="295"/>
      <c r="N50" s="291"/>
      <c r="O50" s="295"/>
      <c r="P50" s="81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5" hidden="1" outlineLevel="1">
      <c r="B51" s="294" t="s">
        <v>268</v>
      </c>
      <c r="C51" s="291" t="s">
        <v>163</v>
      </c>
      <c r="D51" s="295"/>
      <c r="E51" s="809">
        <v>143166</v>
      </c>
      <c r="F51" s="295"/>
      <c r="G51" s="295"/>
      <c r="H51" s="295"/>
      <c r="I51" s="295"/>
      <c r="J51" s="295"/>
      <c r="K51" s="295"/>
      <c r="L51" s="295"/>
      <c r="M51" s="295"/>
      <c r="N51" s="468"/>
      <c r="O51" s="295"/>
      <c r="P51" s="815">
        <v>7</v>
      </c>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hidden="1" outlineLevel="1">
      <c r="B52" s="294"/>
      <c r="C52" s="291"/>
      <c r="D52" s="291"/>
      <c r="E52" s="808"/>
      <c r="F52" s="291"/>
      <c r="G52" s="291"/>
      <c r="H52" s="291"/>
      <c r="I52" s="291"/>
      <c r="J52" s="291"/>
      <c r="K52" s="291"/>
      <c r="L52" s="291"/>
      <c r="M52" s="291"/>
      <c r="N52" s="291"/>
      <c r="O52" s="291"/>
      <c r="P52" s="814"/>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806"/>
      <c r="F53" s="289"/>
      <c r="G53" s="289"/>
      <c r="H53" s="289"/>
      <c r="I53" s="289"/>
      <c r="J53" s="289"/>
      <c r="K53" s="289"/>
      <c r="L53" s="289"/>
      <c r="M53" s="289"/>
      <c r="N53" s="290"/>
      <c r="O53" s="289"/>
      <c r="P53" s="813"/>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hidden="1" outlineLevel="1">
      <c r="A54" s="522">
        <v>6</v>
      </c>
      <c r="B54" s="520" t="s">
        <v>99</v>
      </c>
      <c r="C54" s="291" t="s">
        <v>25</v>
      </c>
      <c r="D54" s="295"/>
      <c r="E54" s="809"/>
      <c r="F54" s="295"/>
      <c r="G54" s="295"/>
      <c r="H54" s="295"/>
      <c r="I54" s="295"/>
      <c r="J54" s="295"/>
      <c r="K54" s="295"/>
      <c r="L54" s="295"/>
      <c r="M54" s="295"/>
      <c r="N54" s="295">
        <v>12</v>
      </c>
      <c r="O54" s="295"/>
      <c r="P54" s="81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hidden="1" outlineLevel="1">
      <c r="B55" s="294" t="s">
        <v>268</v>
      </c>
      <c r="C55" s="291" t="s">
        <v>163</v>
      </c>
      <c r="D55" s="295"/>
      <c r="E55" s="809"/>
      <c r="F55" s="295"/>
      <c r="G55" s="295"/>
      <c r="H55" s="295"/>
      <c r="I55" s="295"/>
      <c r="J55" s="295"/>
      <c r="K55" s="295"/>
      <c r="L55" s="295"/>
      <c r="M55" s="295"/>
      <c r="N55" s="295">
        <f>N54</f>
        <v>12</v>
      </c>
      <c r="O55" s="295"/>
      <c r="P55" s="81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hidden="1" outlineLevel="1">
      <c r="B56" s="310"/>
      <c r="C56" s="312"/>
      <c r="D56" s="291"/>
      <c r="E56" s="808"/>
      <c r="F56" s="291"/>
      <c r="G56" s="291"/>
      <c r="H56" s="291"/>
      <c r="I56" s="291"/>
      <c r="J56" s="291"/>
      <c r="K56" s="291"/>
      <c r="L56" s="291"/>
      <c r="M56" s="291"/>
      <c r="N56" s="291"/>
      <c r="O56" s="291"/>
      <c r="P56" s="814"/>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c r="E57" s="809">
        <v>5176518</v>
      </c>
      <c r="F57" s="295"/>
      <c r="G57" s="295"/>
      <c r="H57" s="295"/>
      <c r="I57" s="295"/>
      <c r="J57" s="295"/>
      <c r="K57" s="295"/>
      <c r="L57" s="295"/>
      <c r="M57" s="295"/>
      <c r="N57" s="295">
        <v>12</v>
      </c>
      <c r="O57" s="295"/>
      <c r="P57" s="815">
        <v>663</v>
      </c>
      <c r="Q57" s="295"/>
      <c r="R57" s="295"/>
      <c r="S57" s="295"/>
      <c r="T57" s="295"/>
      <c r="U57" s="295"/>
      <c r="V57" s="295"/>
      <c r="W57" s="295"/>
      <c r="X57" s="295"/>
      <c r="Y57" s="533"/>
      <c r="Z57" s="533">
        <v>1</v>
      </c>
      <c r="AA57" s="533"/>
      <c r="AB57" s="410"/>
      <c r="AC57" s="533"/>
      <c r="AD57" s="410"/>
      <c r="AE57" s="410"/>
      <c r="AF57" s="415"/>
      <c r="AG57" s="415"/>
      <c r="AH57" s="415"/>
      <c r="AI57" s="415"/>
      <c r="AJ57" s="415"/>
      <c r="AK57" s="415"/>
      <c r="AL57" s="415"/>
      <c r="AM57" s="296">
        <f>SUM(Y57:AL57)</f>
        <v>1</v>
      </c>
    </row>
    <row r="58" spans="1:39" ht="15" hidden="1" outlineLevel="1">
      <c r="B58" s="294" t="s">
        <v>268</v>
      </c>
      <c r="C58" s="291" t="s">
        <v>163</v>
      </c>
      <c r="D58" s="295"/>
      <c r="E58" s="827">
        <v>931190</v>
      </c>
      <c r="F58" s="295"/>
      <c r="G58" s="295"/>
      <c r="H58" s="295"/>
      <c r="I58" s="295"/>
      <c r="J58" s="295"/>
      <c r="K58" s="295"/>
      <c r="L58" s="295"/>
      <c r="M58" s="295"/>
      <c r="N58" s="295">
        <f>N57</f>
        <v>12</v>
      </c>
      <c r="O58" s="295"/>
      <c r="P58" s="815">
        <v>182</v>
      </c>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hidden="1" outlineLevel="1">
      <c r="B59" s="314"/>
      <c r="C59" s="312"/>
      <c r="D59" s="291"/>
      <c r="E59" s="808"/>
      <c r="F59" s="291"/>
      <c r="G59" s="291"/>
      <c r="H59" s="291"/>
      <c r="I59" s="291"/>
      <c r="J59" s="291"/>
      <c r="K59" s="291"/>
      <c r="L59" s="291"/>
      <c r="M59" s="291"/>
      <c r="N59" s="291"/>
      <c r="O59" s="291"/>
      <c r="P59" s="814"/>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c r="E60" s="809">
        <v>32988</v>
      </c>
      <c r="F60" s="295"/>
      <c r="G60" s="295"/>
      <c r="H60" s="295"/>
      <c r="I60" s="295"/>
      <c r="J60" s="295"/>
      <c r="K60" s="295"/>
      <c r="L60" s="295"/>
      <c r="M60" s="295"/>
      <c r="N60" s="295">
        <v>12</v>
      </c>
      <c r="O60" s="295"/>
      <c r="P60" s="815">
        <v>8</v>
      </c>
      <c r="Q60" s="295"/>
      <c r="R60" s="295"/>
      <c r="S60" s="295"/>
      <c r="T60" s="295"/>
      <c r="U60" s="295"/>
      <c r="V60" s="295"/>
      <c r="W60" s="295"/>
      <c r="X60" s="295"/>
      <c r="Y60" s="415"/>
      <c r="Z60" s="533">
        <v>1</v>
      </c>
      <c r="AA60" s="410"/>
      <c r="AB60" s="410"/>
      <c r="AC60" s="410"/>
      <c r="AD60" s="410"/>
      <c r="AE60" s="410"/>
      <c r="AF60" s="415"/>
      <c r="AG60" s="415"/>
      <c r="AH60" s="415"/>
      <c r="AI60" s="415"/>
      <c r="AJ60" s="415"/>
      <c r="AK60" s="415"/>
      <c r="AL60" s="415"/>
      <c r="AM60" s="296">
        <f>SUM(Y60:AL60)</f>
        <v>1</v>
      </c>
    </row>
    <row r="61" spans="1:39" ht="15" hidden="1" outlineLevel="1">
      <c r="B61" s="294" t="s">
        <v>268</v>
      </c>
      <c r="C61" s="291" t="s">
        <v>163</v>
      </c>
      <c r="D61" s="295"/>
      <c r="E61" s="827">
        <v>-7218</v>
      </c>
      <c r="F61" s="295"/>
      <c r="G61" s="295"/>
      <c r="H61" s="295"/>
      <c r="I61" s="295"/>
      <c r="J61" s="295"/>
      <c r="K61" s="295"/>
      <c r="L61" s="295"/>
      <c r="M61" s="295"/>
      <c r="N61" s="295">
        <f>N60</f>
        <v>12</v>
      </c>
      <c r="O61" s="295"/>
      <c r="P61" s="815">
        <v>-2</v>
      </c>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hidden="1" outlineLevel="1">
      <c r="B62" s="314"/>
      <c r="C62" s="312"/>
      <c r="D62" s="316"/>
      <c r="E62" s="812"/>
      <c r="F62" s="316"/>
      <c r="G62" s="316"/>
      <c r="H62" s="316"/>
      <c r="I62" s="316"/>
      <c r="J62" s="316"/>
      <c r="K62" s="316"/>
      <c r="L62" s="316"/>
      <c r="M62" s="316"/>
      <c r="N62" s="291"/>
      <c r="O62" s="316"/>
      <c r="P62" s="818"/>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c r="E63" s="809">
        <v>325312</v>
      </c>
      <c r="F63" s="295"/>
      <c r="G63" s="295"/>
      <c r="H63" s="295"/>
      <c r="I63" s="295"/>
      <c r="J63" s="295"/>
      <c r="K63" s="295"/>
      <c r="L63" s="295"/>
      <c r="M63" s="295"/>
      <c r="N63" s="295">
        <v>12</v>
      </c>
      <c r="O63" s="295"/>
      <c r="P63" s="815">
        <v>33</v>
      </c>
      <c r="Q63" s="295"/>
      <c r="R63" s="295"/>
      <c r="S63" s="295"/>
      <c r="T63" s="295"/>
      <c r="U63" s="295"/>
      <c r="V63" s="295"/>
      <c r="W63" s="295"/>
      <c r="X63" s="295"/>
      <c r="Y63" s="415"/>
      <c r="Z63" s="410">
        <v>1</v>
      </c>
      <c r="AA63" s="410"/>
      <c r="AB63" s="410"/>
      <c r="AC63" s="410"/>
      <c r="AD63" s="410"/>
      <c r="AE63" s="410"/>
      <c r="AF63" s="415"/>
      <c r="AG63" s="415"/>
      <c r="AH63" s="415"/>
      <c r="AI63" s="415"/>
      <c r="AJ63" s="415"/>
      <c r="AK63" s="415"/>
      <c r="AL63" s="415"/>
      <c r="AM63" s="296">
        <f>SUM(Y63:AL63)</f>
        <v>1</v>
      </c>
    </row>
    <row r="64" spans="1:39" ht="15" hidden="1" outlineLevel="1">
      <c r="B64" s="294" t="s">
        <v>268</v>
      </c>
      <c r="C64" s="291" t="s">
        <v>163</v>
      </c>
      <c r="D64" s="295"/>
      <c r="E64" s="809">
        <v>382504</v>
      </c>
      <c r="F64" s="295"/>
      <c r="G64" s="295"/>
      <c r="H64" s="295"/>
      <c r="I64" s="295"/>
      <c r="J64" s="295"/>
      <c r="K64" s="295"/>
      <c r="L64" s="295"/>
      <c r="M64" s="295"/>
      <c r="N64" s="295">
        <f>N63</f>
        <v>12</v>
      </c>
      <c r="O64" s="295"/>
      <c r="P64" s="815">
        <v>38</v>
      </c>
      <c r="Q64" s="295"/>
      <c r="R64" s="295"/>
      <c r="S64" s="295"/>
      <c r="T64" s="295"/>
      <c r="U64" s="295"/>
      <c r="V64" s="295"/>
      <c r="W64" s="295"/>
      <c r="X64" s="295"/>
      <c r="Y64" s="411">
        <f>Y63</f>
        <v>0</v>
      </c>
      <c r="Z64" s="411">
        <f t="shared" ref="Z64" si="91">Z63</f>
        <v>1</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hidden="1" outlineLevel="1">
      <c r="B65" s="314"/>
      <c r="C65" s="312"/>
      <c r="D65" s="316"/>
      <c r="E65" s="812"/>
      <c r="F65" s="316"/>
      <c r="G65" s="316"/>
      <c r="H65" s="316"/>
      <c r="I65" s="316"/>
      <c r="J65" s="316"/>
      <c r="K65" s="316"/>
      <c r="L65" s="316"/>
      <c r="M65" s="316"/>
      <c r="N65" s="291"/>
      <c r="O65" s="316"/>
      <c r="P65" s="818"/>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c r="E66" s="809"/>
      <c r="F66" s="295"/>
      <c r="G66" s="295"/>
      <c r="H66" s="295"/>
      <c r="I66" s="295"/>
      <c r="J66" s="295"/>
      <c r="K66" s="295"/>
      <c r="L66" s="295"/>
      <c r="M66" s="295"/>
      <c r="N66" s="295">
        <v>3</v>
      </c>
      <c r="O66" s="295"/>
      <c r="P66" s="81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hidden="1" outlineLevel="1">
      <c r="B67" s="294" t="s">
        <v>268</v>
      </c>
      <c r="C67" s="291" t="s">
        <v>163</v>
      </c>
      <c r="D67" s="295"/>
      <c r="E67" s="809"/>
      <c r="F67" s="295"/>
      <c r="G67" s="295"/>
      <c r="H67" s="295"/>
      <c r="I67" s="295"/>
      <c r="J67" s="295"/>
      <c r="K67" s="295"/>
      <c r="L67" s="295"/>
      <c r="M67" s="295"/>
      <c r="N67" s="295">
        <f>N66</f>
        <v>3</v>
      </c>
      <c r="O67" s="295"/>
      <c r="P67" s="81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hidden="1" outlineLevel="1">
      <c r="B68" s="314"/>
      <c r="C68" s="312"/>
      <c r="D68" s="316"/>
      <c r="E68" s="812"/>
      <c r="F68" s="316"/>
      <c r="G68" s="316"/>
      <c r="H68" s="316"/>
      <c r="I68" s="316"/>
      <c r="J68" s="316"/>
      <c r="K68" s="316"/>
      <c r="L68" s="316"/>
      <c r="M68" s="316"/>
      <c r="N68" s="291"/>
      <c r="O68" s="316"/>
      <c r="P68" s="818"/>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 hidden="1" outlineLevel="1">
      <c r="B69" s="288" t="s">
        <v>10</v>
      </c>
      <c r="C69" s="289"/>
      <c r="D69" s="289"/>
      <c r="E69" s="806"/>
      <c r="F69" s="289"/>
      <c r="G69" s="289"/>
      <c r="H69" s="289"/>
      <c r="I69" s="289"/>
      <c r="J69" s="289"/>
      <c r="K69" s="289"/>
      <c r="L69" s="289"/>
      <c r="M69" s="289"/>
      <c r="N69" s="290"/>
      <c r="O69" s="289"/>
      <c r="P69" s="813"/>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c r="E70" s="809"/>
      <c r="F70" s="295"/>
      <c r="G70" s="295"/>
      <c r="H70" s="295"/>
      <c r="I70" s="295"/>
      <c r="J70" s="295"/>
      <c r="K70" s="295"/>
      <c r="L70" s="295"/>
      <c r="M70" s="295"/>
      <c r="N70" s="295">
        <v>12</v>
      </c>
      <c r="O70" s="295"/>
      <c r="P70" s="81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hidden="1" outlineLevel="1">
      <c r="B71" s="294" t="s">
        <v>268</v>
      </c>
      <c r="C71" s="291" t="s">
        <v>163</v>
      </c>
      <c r="D71" s="295"/>
      <c r="E71" s="809"/>
      <c r="F71" s="295"/>
      <c r="G71" s="295"/>
      <c r="H71" s="295"/>
      <c r="I71" s="295"/>
      <c r="J71" s="295"/>
      <c r="K71" s="295"/>
      <c r="L71" s="295"/>
      <c r="M71" s="295"/>
      <c r="N71" s="295">
        <f>N70</f>
        <v>12</v>
      </c>
      <c r="O71" s="295"/>
      <c r="P71" s="81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hidden="1" outlineLevel="1">
      <c r="B72" s="315"/>
      <c r="C72" s="305"/>
      <c r="D72" s="291"/>
      <c r="E72" s="808"/>
      <c r="F72" s="291"/>
      <c r="G72" s="291"/>
      <c r="H72" s="291"/>
      <c r="I72" s="291"/>
      <c r="J72" s="291"/>
      <c r="K72" s="291"/>
      <c r="L72" s="291"/>
      <c r="M72" s="291"/>
      <c r="N72" s="291"/>
      <c r="O72" s="291"/>
      <c r="P72" s="814"/>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hidden="1" outlineLevel="1">
      <c r="A73" s="522">
        <v>12</v>
      </c>
      <c r="B73" s="520" t="s">
        <v>105</v>
      </c>
      <c r="C73" s="291" t="s">
        <v>25</v>
      </c>
      <c r="D73" s="295"/>
      <c r="E73" s="809"/>
      <c r="F73" s="295"/>
      <c r="G73" s="295"/>
      <c r="H73" s="295"/>
      <c r="I73" s="295"/>
      <c r="J73" s="295"/>
      <c r="K73" s="295"/>
      <c r="L73" s="295"/>
      <c r="M73" s="295"/>
      <c r="N73" s="295">
        <v>12</v>
      </c>
      <c r="O73" s="295"/>
      <c r="P73" s="81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hidden="1" outlineLevel="1">
      <c r="B74" s="520" t="s">
        <v>268</v>
      </c>
      <c r="C74" s="291" t="s">
        <v>163</v>
      </c>
      <c r="D74" s="295"/>
      <c r="E74" s="809"/>
      <c r="F74" s="295"/>
      <c r="G74" s="295"/>
      <c r="H74" s="295"/>
      <c r="I74" s="295"/>
      <c r="J74" s="295"/>
      <c r="K74" s="295"/>
      <c r="L74" s="295"/>
      <c r="M74" s="295"/>
      <c r="N74" s="295">
        <f>N73</f>
        <v>12</v>
      </c>
      <c r="O74" s="295"/>
      <c r="P74" s="81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hidden="1" outlineLevel="1">
      <c r="B75" s="520"/>
      <c r="C75" s="305"/>
      <c r="D75" s="291"/>
      <c r="E75" s="808"/>
      <c r="F75" s="291"/>
      <c r="G75" s="291"/>
      <c r="H75" s="291"/>
      <c r="I75" s="291"/>
      <c r="J75" s="291"/>
      <c r="K75" s="291"/>
      <c r="L75" s="291"/>
      <c r="M75" s="291"/>
      <c r="N75" s="291"/>
      <c r="O75" s="291"/>
      <c r="P75" s="814"/>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c r="E76" s="809">
        <v>17944</v>
      </c>
      <c r="F76" s="295"/>
      <c r="G76" s="295"/>
      <c r="H76" s="295"/>
      <c r="I76" s="295"/>
      <c r="J76" s="295"/>
      <c r="K76" s="295"/>
      <c r="L76" s="295"/>
      <c r="M76" s="295"/>
      <c r="N76" s="295">
        <v>12</v>
      </c>
      <c r="O76" s="295"/>
      <c r="P76" s="815">
        <v>5</v>
      </c>
      <c r="Q76" s="295"/>
      <c r="R76" s="295"/>
      <c r="S76" s="295"/>
      <c r="T76" s="295"/>
      <c r="U76" s="295"/>
      <c r="V76" s="295"/>
      <c r="W76" s="295"/>
      <c r="X76" s="295"/>
      <c r="Y76" s="410"/>
      <c r="Z76" s="410"/>
      <c r="AA76" s="410">
        <v>1</v>
      </c>
      <c r="AB76" s="410"/>
      <c r="AC76" s="410"/>
      <c r="AD76" s="410"/>
      <c r="AE76" s="410"/>
      <c r="AF76" s="415"/>
      <c r="AG76" s="415"/>
      <c r="AH76" s="415"/>
      <c r="AI76" s="415"/>
      <c r="AJ76" s="415"/>
      <c r="AK76" s="415"/>
      <c r="AL76" s="415"/>
      <c r="AM76" s="296">
        <f>SUM(Y76:AL76)</f>
        <v>1</v>
      </c>
    </row>
    <row r="77" spans="1:39" ht="15" hidden="1" outlineLevel="1">
      <c r="B77" s="520" t="s">
        <v>268</v>
      </c>
      <c r="C77" s="291" t="s">
        <v>163</v>
      </c>
      <c r="D77" s="295"/>
      <c r="E77" s="809"/>
      <c r="F77" s="295"/>
      <c r="G77" s="295"/>
      <c r="H77" s="295"/>
      <c r="I77" s="295"/>
      <c r="J77" s="295"/>
      <c r="K77" s="295"/>
      <c r="L77" s="295"/>
      <c r="M77" s="295"/>
      <c r="N77" s="295">
        <f>N76</f>
        <v>12</v>
      </c>
      <c r="O77" s="295"/>
      <c r="P77" s="81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hidden="1" outlineLevel="1">
      <c r="B78" s="520"/>
      <c r="C78" s="305"/>
      <c r="D78" s="291"/>
      <c r="E78" s="808"/>
      <c r="F78" s="291"/>
      <c r="G78" s="291"/>
      <c r="H78" s="291"/>
      <c r="I78" s="291"/>
      <c r="J78" s="291"/>
      <c r="K78" s="291"/>
      <c r="L78" s="291"/>
      <c r="M78" s="291"/>
      <c r="N78" s="291"/>
      <c r="O78" s="291"/>
      <c r="P78" s="814"/>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 hidden="1" outlineLevel="1">
      <c r="B79" s="288" t="s">
        <v>107</v>
      </c>
      <c r="C79" s="289"/>
      <c r="D79" s="290"/>
      <c r="E79" s="807"/>
      <c r="F79" s="290"/>
      <c r="G79" s="290"/>
      <c r="H79" s="290"/>
      <c r="I79" s="290"/>
      <c r="J79" s="290"/>
      <c r="K79" s="290"/>
      <c r="L79" s="290"/>
      <c r="M79" s="290"/>
      <c r="N79" s="290"/>
      <c r="O79" s="290"/>
      <c r="P79" s="813"/>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hidden="1" outlineLevel="1">
      <c r="A80" s="522">
        <v>14</v>
      </c>
      <c r="B80" s="315" t="s">
        <v>108</v>
      </c>
      <c r="C80" s="291" t="s">
        <v>25</v>
      </c>
      <c r="D80" s="295"/>
      <c r="E80" s="809"/>
      <c r="F80" s="295"/>
      <c r="G80" s="295"/>
      <c r="H80" s="295"/>
      <c r="I80" s="295"/>
      <c r="J80" s="295"/>
      <c r="K80" s="295"/>
      <c r="L80" s="295"/>
      <c r="M80" s="295"/>
      <c r="N80" s="295">
        <v>12</v>
      </c>
      <c r="O80" s="295"/>
      <c r="P80" s="815"/>
      <c r="Q80" s="295"/>
      <c r="R80" s="295"/>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 hidden="1" outlineLevel="1">
      <c r="B81" s="294" t="s">
        <v>268</v>
      </c>
      <c r="C81" s="291" t="s">
        <v>163</v>
      </c>
      <c r="D81" s="295"/>
      <c r="E81" s="809">
        <v>85773</v>
      </c>
      <c r="F81" s="295"/>
      <c r="G81" s="295"/>
      <c r="H81" s="295"/>
      <c r="I81" s="295"/>
      <c r="J81" s="295"/>
      <c r="K81" s="295"/>
      <c r="L81" s="295"/>
      <c r="M81" s="295"/>
      <c r="N81" s="295">
        <f>N80</f>
        <v>12</v>
      </c>
      <c r="O81" s="295"/>
      <c r="P81" s="815">
        <v>9</v>
      </c>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hidden="1" outlineLevel="1">
      <c r="A82" s="523"/>
      <c r="B82" s="294"/>
      <c r="C82" s="291"/>
      <c r="D82" s="291"/>
      <c r="E82" s="808"/>
      <c r="F82" s="291"/>
      <c r="G82" s="291"/>
      <c r="H82" s="291"/>
      <c r="I82" s="291"/>
      <c r="J82" s="291"/>
      <c r="K82" s="291"/>
      <c r="L82" s="291"/>
      <c r="M82" s="291"/>
      <c r="N82" s="468"/>
      <c r="O82" s="291"/>
      <c r="P82" s="814"/>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 hidden="1" outlineLevel="1">
      <c r="A83" s="523"/>
      <c r="B83" s="288" t="s">
        <v>490</v>
      </c>
      <c r="C83" s="291"/>
      <c r="D83" s="291"/>
      <c r="E83" s="808"/>
      <c r="F83" s="291"/>
      <c r="G83" s="291"/>
      <c r="H83" s="291"/>
      <c r="I83" s="291"/>
      <c r="J83" s="291"/>
      <c r="K83" s="291"/>
      <c r="L83" s="291"/>
      <c r="M83" s="291"/>
      <c r="N83" s="291"/>
      <c r="O83" s="291"/>
      <c r="P83" s="814"/>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hidden="1" outlineLevel="1">
      <c r="A84" s="522">
        <v>15</v>
      </c>
      <c r="B84" s="294" t="s">
        <v>495</v>
      </c>
      <c r="C84" s="291" t="s">
        <v>25</v>
      </c>
      <c r="D84" s="295"/>
      <c r="E84" s="809"/>
      <c r="F84" s="295"/>
      <c r="G84" s="295"/>
      <c r="H84" s="295"/>
      <c r="I84" s="295"/>
      <c r="J84" s="295"/>
      <c r="K84" s="295"/>
      <c r="L84" s="295"/>
      <c r="M84" s="295"/>
      <c r="N84" s="295">
        <v>0</v>
      </c>
      <c r="O84" s="295"/>
      <c r="P84" s="81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hidden="1" outlineLevel="1">
      <c r="B85" s="294" t="s">
        <v>268</v>
      </c>
      <c r="C85" s="291" t="s">
        <v>163</v>
      </c>
      <c r="D85" s="295"/>
      <c r="E85" s="809"/>
      <c r="F85" s="295"/>
      <c r="G85" s="295"/>
      <c r="H85" s="295"/>
      <c r="I85" s="295"/>
      <c r="J85" s="295"/>
      <c r="K85" s="295"/>
      <c r="L85" s="295"/>
      <c r="M85" s="295"/>
      <c r="N85" s="295">
        <f>N84</f>
        <v>0</v>
      </c>
      <c r="O85" s="295"/>
      <c r="P85" s="81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hidden="1" outlineLevel="1">
      <c r="B86" s="315"/>
      <c r="C86" s="305"/>
      <c r="D86" s="291"/>
      <c r="E86" s="808"/>
      <c r="F86" s="291"/>
      <c r="G86" s="291"/>
      <c r="H86" s="291"/>
      <c r="I86" s="291"/>
      <c r="J86" s="291"/>
      <c r="K86" s="291"/>
      <c r="L86" s="291"/>
      <c r="M86" s="291"/>
      <c r="N86" s="291"/>
      <c r="O86" s="291"/>
      <c r="P86" s="814"/>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hidden="1" outlineLevel="1">
      <c r="A87" s="522">
        <v>16</v>
      </c>
      <c r="B87" s="324" t="s">
        <v>491</v>
      </c>
      <c r="C87" s="291" t="s">
        <v>25</v>
      </c>
      <c r="D87" s="295"/>
      <c r="E87" s="809">
        <v>12137</v>
      </c>
      <c r="F87" s="295"/>
      <c r="G87" s="295"/>
      <c r="H87" s="295"/>
      <c r="I87" s="295"/>
      <c r="J87" s="295"/>
      <c r="K87" s="295"/>
      <c r="L87" s="295"/>
      <c r="M87" s="295"/>
      <c r="N87" s="295">
        <v>0</v>
      </c>
      <c r="O87" s="295"/>
      <c r="P87" s="815">
        <v>1</v>
      </c>
      <c r="Q87" s="295"/>
      <c r="R87" s="295"/>
      <c r="S87" s="295"/>
      <c r="T87" s="295"/>
      <c r="U87" s="295"/>
      <c r="V87" s="295"/>
      <c r="W87" s="295"/>
      <c r="X87" s="295"/>
      <c r="Y87" s="410"/>
      <c r="Z87" s="410">
        <v>1</v>
      </c>
      <c r="AA87" s="410"/>
      <c r="AB87" s="410"/>
      <c r="AC87" s="410"/>
      <c r="AD87" s="410"/>
      <c r="AE87" s="410"/>
      <c r="AF87" s="410"/>
      <c r="AG87" s="410"/>
      <c r="AH87" s="410"/>
      <c r="AI87" s="410"/>
      <c r="AJ87" s="410"/>
      <c r="AK87" s="410"/>
      <c r="AL87" s="410"/>
      <c r="AM87" s="296">
        <f>SUM(Y87:AL87)</f>
        <v>1</v>
      </c>
    </row>
    <row r="88" spans="1:40" s="283" customFormat="1" ht="15" hidden="1" outlineLevel="1">
      <c r="A88" s="522"/>
      <c r="B88" s="324" t="s">
        <v>268</v>
      </c>
      <c r="C88" s="291" t="s">
        <v>163</v>
      </c>
      <c r="D88" s="295"/>
      <c r="E88" s="809"/>
      <c r="F88" s="295"/>
      <c r="G88" s="295"/>
      <c r="H88" s="295"/>
      <c r="I88" s="295"/>
      <c r="J88" s="295"/>
      <c r="K88" s="295"/>
      <c r="L88" s="295"/>
      <c r="M88" s="295"/>
      <c r="N88" s="295">
        <f>N87</f>
        <v>0</v>
      </c>
      <c r="O88" s="295"/>
      <c r="P88" s="815"/>
      <c r="Q88" s="295"/>
      <c r="R88" s="295"/>
      <c r="S88" s="295"/>
      <c r="T88" s="295"/>
      <c r="U88" s="295"/>
      <c r="V88" s="295"/>
      <c r="W88" s="295"/>
      <c r="X88" s="295"/>
      <c r="Y88" s="411">
        <f>Y87</f>
        <v>0</v>
      </c>
      <c r="Z88" s="411">
        <f t="shared" ref="Z88:AC88" si="158">Z87</f>
        <v>1</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hidden="1" outlineLevel="1">
      <c r="A89" s="522"/>
      <c r="B89" s="324"/>
      <c r="C89" s="291"/>
      <c r="D89" s="291"/>
      <c r="E89" s="808"/>
      <c r="F89" s="291"/>
      <c r="G89" s="291"/>
      <c r="H89" s="291"/>
      <c r="I89" s="291"/>
      <c r="J89" s="291"/>
      <c r="K89" s="291"/>
      <c r="L89" s="291"/>
      <c r="M89" s="291"/>
      <c r="N89" s="291"/>
      <c r="O89" s="291"/>
      <c r="P89" s="814"/>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 hidden="1" outlineLevel="1">
      <c r="B90" s="519" t="s">
        <v>496</v>
      </c>
      <c r="C90" s="320"/>
      <c r="D90" s="290"/>
      <c r="E90" s="806"/>
      <c r="F90" s="289"/>
      <c r="G90" s="289"/>
      <c r="H90" s="289"/>
      <c r="I90" s="289"/>
      <c r="J90" s="289"/>
      <c r="K90" s="289"/>
      <c r="L90" s="289"/>
      <c r="M90" s="289"/>
      <c r="N90" s="290"/>
      <c r="O90" s="289"/>
      <c r="P90" s="813"/>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hidden="1" outlineLevel="1">
      <c r="A91" s="522">
        <v>17</v>
      </c>
      <c r="B91" s="520" t="s">
        <v>112</v>
      </c>
      <c r="C91" s="291" t="s">
        <v>25</v>
      </c>
      <c r="D91" s="295"/>
      <c r="E91" s="809"/>
      <c r="F91" s="295"/>
      <c r="G91" s="295"/>
      <c r="H91" s="295"/>
      <c r="I91" s="295"/>
      <c r="J91" s="295"/>
      <c r="K91" s="295"/>
      <c r="L91" s="295"/>
      <c r="M91" s="295"/>
      <c r="N91" s="295">
        <v>12</v>
      </c>
      <c r="O91" s="295"/>
      <c r="P91" s="81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hidden="1" outlineLevel="1">
      <c r="B92" s="294" t="s">
        <v>268</v>
      </c>
      <c r="C92" s="291" t="s">
        <v>163</v>
      </c>
      <c r="D92" s="295"/>
      <c r="E92" s="809"/>
      <c r="F92" s="295"/>
      <c r="G92" s="295"/>
      <c r="H92" s="295"/>
      <c r="I92" s="295"/>
      <c r="J92" s="295"/>
      <c r="K92" s="295"/>
      <c r="L92" s="295"/>
      <c r="M92" s="295"/>
      <c r="N92" s="295">
        <f>N91</f>
        <v>12</v>
      </c>
      <c r="O92" s="295"/>
      <c r="P92" s="81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hidden="1" outlineLevel="1">
      <c r="B93" s="294"/>
      <c r="C93" s="291"/>
      <c r="D93" s="291"/>
      <c r="E93" s="808"/>
      <c r="F93" s="291"/>
      <c r="G93" s="291"/>
      <c r="H93" s="291"/>
      <c r="I93" s="291"/>
      <c r="J93" s="291"/>
      <c r="K93" s="291"/>
      <c r="L93" s="291"/>
      <c r="M93" s="291"/>
      <c r="N93" s="291"/>
      <c r="O93" s="291"/>
      <c r="P93" s="814"/>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hidden="1" outlineLevel="1">
      <c r="A94" s="522">
        <v>18</v>
      </c>
      <c r="B94" s="520" t="s">
        <v>109</v>
      </c>
      <c r="C94" s="291" t="s">
        <v>25</v>
      </c>
      <c r="D94" s="295"/>
      <c r="E94" s="809">
        <v>479197</v>
      </c>
      <c r="F94" s="295"/>
      <c r="G94" s="295"/>
      <c r="H94" s="295"/>
      <c r="I94" s="295"/>
      <c r="J94" s="295"/>
      <c r="K94" s="295"/>
      <c r="L94" s="295"/>
      <c r="M94" s="295"/>
      <c r="N94" s="295">
        <v>0</v>
      </c>
      <c r="O94" s="295"/>
      <c r="P94" s="815">
        <v>53</v>
      </c>
      <c r="Q94" s="295"/>
      <c r="R94" s="295"/>
      <c r="S94" s="295"/>
      <c r="T94" s="295"/>
      <c r="U94" s="295"/>
      <c r="V94" s="295"/>
      <c r="W94" s="295"/>
      <c r="X94" s="295"/>
      <c r="Y94" s="426"/>
      <c r="Z94" s="410"/>
      <c r="AA94" s="410">
        <v>1</v>
      </c>
      <c r="AB94" s="410"/>
      <c r="AC94" s="410"/>
      <c r="AD94" s="410"/>
      <c r="AE94" s="410"/>
      <c r="AF94" s="415"/>
      <c r="AG94" s="415"/>
      <c r="AH94" s="415"/>
      <c r="AI94" s="415"/>
      <c r="AJ94" s="415"/>
      <c r="AK94" s="415"/>
      <c r="AL94" s="415"/>
      <c r="AM94" s="296">
        <f>SUM(Y94:AL94)</f>
        <v>1</v>
      </c>
    </row>
    <row r="95" spans="1:40" ht="15" hidden="1" outlineLevel="1">
      <c r="B95" s="294" t="s">
        <v>268</v>
      </c>
      <c r="C95" s="291" t="s">
        <v>163</v>
      </c>
      <c r="D95" s="295"/>
      <c r="E95" s="809"/>
      <c r="F95" s="295"/>
      <c r="G95" s="295"/>
      <c r="H95" s="295"/>
      <c r="I95" s="295"/>
      <c r="J95" s="295"/>
      <c r="K95" s="295"/>
      <c r="L95" s="295"/>
      <c r="M95" s="295"/>
      <c r="N95" s="295">
        <f>N94</f>
        <v>0</v>
      </c>
      <c r="O95" s="295"/>
      <c r="P95" s="815"/>
      <c r="Q95" s="295"/>
      <c r="R95" s="295"/>
      <c r="S95" s="295"/>
      <c r="T95" s="295"/>
      <c r="U95" s="295"/>
      <c r="V95" s="295"/>
      <c r="W95" s="295"/>
      <c r="X95" s="295"/>
      <c r="Y95" s="411">
        <f>Y94</f>
        <v>0</v>
      </c>
      <c r="Z95" s="411">
        <f t="shared" ref="Z95" si="161">Z94</f>
        <v>0</v>
      </c>
      <c r="AA95" s="411">
        <f t="shared" ref="AA95" si="162">AA94</f>
        <v>1</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hidden="1" outlineLevel="1">
      <c r="B96" s="322"/>
      <c r="C96" s="291"/>
      <c r="D96" s="291"/>
      <c r="E96" s="808"/>
      <c r="F96" s="291"/>
      <c r="G96" s="291"/>
      <c r="H96" s="291"/>
      <c r="I96" s="291"/>
      <c r="J96" s="291"/>
      <c r="K96" s="291"/>
      <c r="L96" s="291"/>
      <c r="M96" s="291"/>
      <c r="N96" s="291"/>
      <c r="O96" s="291"/>
      <c r="P96" s="814"/>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hidden="1" outlineLevel="1">
      <c r="A97" s="522">
        <v>19</v>
      </c>
      <c r="B97" s="520" t="s">
        <v>111</v>
      </c>
      <c r="C97" s="291" t="s">
        <v>25</v>
      </c>
      <c r="D97" s="295"/>
      <c r="E97" s="809"/>
      <c r="F97" s="295"/>
      <c r="G97" s="295"/>
      <c r="H97" s="295"/>
      <c r="I97" s="295"/>
      <c r="J97" s="295"/>
      <c r="K97" s="295"/>
      <c r="L97" s="295"/>
      <c r="M97" s="295"/>
      <c r="N97" s="295">
        <v>12</v>
      </c>
      <c r="O97" s="295"/>
      <c r="P97" s="81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hidden="1" outlineLevel="1">
      <c r="B98" s="294" t="s">
        <v>268</v>
      </c>
      <c r="C98" s="291" t="s">
        <v>163</v>
      </c>
      <c r="D98" s="295"/>
      <c r="E98" s="809"/>
      <c r="F98" s="295"/>
      <c r="G98" s="295"/>
      <c r="H98" s="295"/>
      <c r="I98" s="295"/>
      <c r="J98" s="295"/>
      <c r="K98" s="295"/>
      <c r="L98" s="295"/>
      <c r="M98" s="295"/>
      <c r="N98" s="295">
        <f>N97</f>
        <v>12</v>
      </c>
      <c r="O98" s="295"/>
      <c r="P98" s="81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hidden="1" outlineLevel="1">
      <c r="B99" s="322"/>
      <c r="C99" s="291"/>
      <c r="D99" s="291"/>
      <c r="E99" s="808"/>
      <c r="F99" s="291"/>
      <c r="G99" s="291"/>
      <c r="H99" s="291"/>
      <c r="I99" s="291"/>
      <c r="J99" s="291"/>
      <c r="K99" s="291"/>
      <c r="L99" s="291"/>
      <c r="M99" s="291"/>
      <c r="N99" s="291"/>
      <c r="O99" s="291"/>
      <c r="P99" s="814"/>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hidden="1" outlineLevel="1">
      <c r="A100" s="522">
        <v>20</v>
      </c>
      <c r="B100" s="520" t="s">
        <v>110</v>
      </c>
      <c r="C100" s="291" t="s">
        <v>25</v>
      </c>
      <c r="D100" s="295"/>
      <c r="E100" s="809"/>
      <c r="F100" s="295"/>
      <c r="G100" s="295"/>
      <c r="H100" s="295"/>
      <c r="I100" s="295"/>
      <c r="J100" s="295"/>
      <c r="K100" s="295"/>
      <c r="L100" s="295"/>
      <c r="M100" s="295"/>
      <c r="N100" s="295">
        <v>12</v>
      </c>
      <c r="O100" s="295"/>
      <c r="P100" s="81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hidden="1" outlineLevel="1">
      <c r="B101" s="294" t="s">
        <v>268</v>
      </c>
      <c r="C101" s="291" t="s">
        <v>163</v>
      </c>
      <c r="D101" s="295"/>
      <c r="E101" s="809"/>
      <c r="F101" s="295"/>
      <c r="G101" s="295"/>
      <c r="H101" s="295"/>
      <c r="I101" s="295"/>
      <c r="J101" s="295"/>
      <c r="K101" s="295"/>
      <c r="L101" s="295"/>
      <c r="M101" s="295"/>
      <c r="N101" s="295">
        <f>N100</f>
        <v>12</v>
      </c>
      <c r="O101" s="295"/>
      <c r="P101" s="81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 hidden="1" outlineLevel="1">
      <c r="B102" s="323"/>
      <c r="C102" s="300"/>
      <c r="D102" s="291"/>
      <c r="E102" s="808"/>
      <c r="F102" s="291"/>
      <c r="G102" s="291"/>
      <c r="H102" s="291"/>
      <c r="I102" s="291"/>
      <c r="J102" s="291"/>
      <c r="K102" s="291"/>
      <c r="L102" s="291"/>
      <c r="M102" s="291"/>
      <c r="N102" s="300"/>
      <c r="O102" s="291"/>
      <c r="P102" s="814"/>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 hidden="1" outlineLevel="1">
      <c r="B103" s="518" t="s">
        <v>503</v>
      </c>
      <c r="C103" s="291"/>
      <c r="D103" s="291"/>
      <c r="E103" s="808"/>
      <c r="F103" s="291"/>
      <c r="G103" s="291"/>
      <c r="H103" s="291"/>
      <c r="I103" s="291"/>
      <c r="J103" s="291"/>
      <c r="K103" s="291"/>
      <c r="L103" s="291"/>
      <c r="M103" s="291"/>
      <c r="N103" s="291"/>
      <c r="O103" s="291"/>
      <c r="P103" s="814"/>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 hidden="1" outlineLevel="1">
      <c r="B104" s="288" t="s">
        <v>499</v>
      </c>
      <c r="C104" s="291"/>
      <c r="D104" s="291"/>
      <c r="E104" s="808"/>
      <c r="F104" s="291"/>
      <c r="G104" s="291"/>
      <c r="H104" s="291"/>
      <c r="I104" s="291"/>
      <c r="J104" s="291"/>
      <c r="K104" s="291"/>
      <c r="L104" s="291"/>
      <c r="M104" s="291"/>
      <c r="N104" s="291"/>
      <c r="O104" s="291"/>
      <c r="P104" s="814"/>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hidden="1" outlineLevel="1">
      <c r="A105" s="522">
        <v>21</v>
      </c>
      <c r="B105" s="520" t="s">
        <v>113</v>
      </c>
      <c r="C105" s="291" t="s">
        <v>25</v>
      </c>
      <c r="D105" s="295"/>
      <c r="E105" s="809"/>
      <c r="F105" s="295"/>
      <c r="G105" s="295"/>
      <c r="H105" s="295"/>
      <c r="I105" s="295"/>
      <c r="J105" s="295"/>
      <c r="K105" s="295"/>
      <c r="L105" s="295"/>
      <c r="M105" s="295"/>
      <c r="N105" s="291"/>
      <c r="O105" s="295"/>
      <c r="P105" s="81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hidden="1" outlineLevel="1">
      <c r="B106" s="294" t="s">
        <v>268</v>
      </c>
      <c r="C106" s="291" t="s">
        <v>163</v>
      </c>
      <c r="D106" s="295"/>
      <c r="E106" s="809"/>
      <c r="F106" s="295"/>
      <c r="G106" s="295"/>
      <c r="H106" s="295"/>
      <c r="I106" s="295"/>
      <c r="J106" s="295"/>
      <c r="K106" s="295"/>
      <c r="L106" s="295"/>
      <c r="M106" s="295"/>
      <c r="N106" s="291"/>
      <c r="O106" s="295"/>
      <c r="P106" s="81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hidden="1" outlineLevel="1">
      <c r="B107" s="294"/>
      <c r="C107" s="291"/>
      <c r="D107" s="291"/>
      <c r="E107" s="808"/>
      <c r="F107" s="291"/>
      <c r="G107" s="291"/>
      <c r="H107" s="291"/>
      <c r="I107" s="291"/>
      <c r="J107" s="291"/>
      <c r="K107" s="291"/>
      <c r="L107" s="291"/>
      <c r="M107" s="291"/>
      <c r="N107" s="291"/>
      <c r="O107" s="291"/>
      <c r="P107" s="814"/>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c r="E108" s="809"/>
      <c r="F108" s="295"/>
      <c r="G108" s="295"/>
      <c r="H108" s="295"/>
      <c r="I108" s="295"/>
      <c r="J108" s="295"/>
      <c r="K108" s="295"/>
      <c r="L108" s="295"/>
      <c r="M108" s="295"/>
      <c r="N108" s="291"/>
      <c r="O108" s="295"/>
      <c r="P108" s="81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hidden="1" outlineLevel="1">
      <c r="B109" s="294" t="s">
        <v>268</v>
      </c>
      <c r="C109" s="291" t="s">
        <v>163</v>
      </c>
      <c r="D109" s="295"/>
      <c r="E109" s="809"/>
      <c r="F109" s="295"/>
      <c r="G109" s="295"/>
      <c r="H109" s="295"/>
      <c r="I109" s="295"/>
      <c r="J109" s="295"/>
      <c r="K109" s="295"/>
      <c r="L109" s="295"/>
      <c r="M109" s="295"/>
      <c r="N109" s="291"/>
      <c r="O109" s="295"/>
      <c r="P109" s="81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hidden="1" outlineLevel="1">
      <c r="B110" s="294"/>
      <c r="C110" s="291"/>
      <c r="D110" s="291"/>
      <c r="E110" s="808"/>
      <c r="F110" s="291"/>
      <c r="G110" s="291"/>
      <c r="H110" s="291"/>
      <c r="I110" s="291"/>
      <c r="J110" s="291"/>
      <c r="K110" s="291"/>
      <c r="L110" s="291"/>
      <c r="M110" s="291"/>
      <c r="N110" s="291"/>
      <c r="O110" s="291"/>
      <c r="P110" s="814"/>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 hidden="1" outlineLevel="1">
      <c r="A111" s="522">
        <v>23</v>
      </c>
      <c r="B111" s="520" t="s">
        <v>115</v>
      </c>
      <c r="C111" s="291" t="s">
        <v>25</v>
      </c>
      <c r="D111" s="295"/>
      <c r="E111" s="809"/>
      <c r="F111" s="295"/>
      <c r="G111" s="295"/>
      <c r="H111" s="295"/>
      <c r="I111" s="295"/>
      <c r="J111" s="295"/>
      <c r="K111" s="295"/>
      <c r="L111" s="295"/>
      <c r="M111" s="295"/>
      <c r="N111" s="291"/>
      <c r="O111" s="295"/>
      <c r="P111" s="81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hidden="1" outlineLevel="1">
      <c r="B112" s="294" t="s">
        <v>268</v>
      </c>
      <c r="C112" s="291" t="s">
        <v>163</v>
      </c>
      <c r="D112" s="295"/>
      <c r="E112" s="809"/>
      <c r="F112" s="295"/>
      <c r="G112" s="295"/>
      <c r="H112" s="295"/>
      <c r="I112" s="295"/>
      <c r="J112" s="295"/>
      <c r="K112" s="295"/>
      <c r="L112" s="295"/>
      <c r="M112" s="295"/>
      <c r="N112" s="291"/>
      <c r="O112" s="295"/>
      <c r="P112" s="81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hidden="1" outlineLevel="1">
      <c r="B113" s="322"/>
      <c r="C113" s="291"/>
      <c r="D113" s="291"/>
      <c r="E113" s="808"/>
      <c r="F113" s="291"/>
      <c r="G113" s="291"/>
      <c r="H113" s="291"/>
      <c r="I113" s="291"/>
      <c r="J113" s="291"/>
      <c r="K113" s="291"/>
      <c r="L113" s="291"/>
      <c r="M113" s="291"/>
      <c r="N113" s="291"/>
      <c r="O113" s="291"/>
      <c r="P113" s="814"/>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hidden="1" customHeight="1" outlineLevel="1">
      <c r="A114" s="522">
        <v>24</v>
      </c>
      <c r="B114" s="520" t="s">
        <v>116</v>
      </c>
      <c r="C114" s="291" t="s">
        <v>25</v>
      </c>
      <c r="D114" s="295"/>
      <c r="E114" s="809"/>
      <c r="F114" s="295"/>
      <c r="G114" s="295"/>
      <c r="H114" s="295"/>
      <c r="I114" s="295"/>
      <c r="J114" s="295"/>
      <c r="K114" s="295"/>
      <c r="L114" s="295"/>
      <c r="M114" s="295"/>
      <c r="N114" s="291"/>
      <c r="O114" s="295"/>
      <c r="P114" s="815"/>
      <c r="Q114" s="295"/>
      <c r="R114" s="295"/>
      <c r="S114" s="295"/>
      <c r="T114" s="295"/>
      <c r="U114" s="295"/>
      <c r="V114" s="295"/>
      <c r="W114" s="295"/>
      <c r="X114" s="295"/>
      <c r="Y114" s="410">
        <v>1</v>
      </c>
      <c r="Z114" s="410"/>
      <c r="AA114" s="410"/>
      <c r="AB114" s="410"/>
      <c r="AC114" s="410"/>
      <c r="AD114" s="410"/>
      <c r="AE114" s="410"/>
      <c r="AF114" s="410"/>
      <c r="AG114" s="410"/>
      <c r="AH114" s="410"/>
      <c r="AI114" s="410"/>
      <c r="AJ114" s="410"/>
      <c r="AK114" s="410"/>
      <c r="AL114" s="410"/>
      <c r="AM114" s="296">
        <f>SUM(Y114:AL114)</f>
        <v>1</v>
      </c>
    </row>
    <row r="115" spans="1:39" ht="15" hidden="1" outlineLevel="1">
      <c r="B115" s="294" t="s">
        <v>268</v>
      </c>
      <c r="C115" s="291" t="s">
        <v>163</v>
      </c>
      <c r="D115" s="295"/>
      <c r="E115" s="809">
        <v>759</v>
      </c>
      <c r="F115" s="295"/>
      <c r="G115" s="295"/>
      <c r="H115" s="295"/>
      <c r="I115" s="295"/>
      <c r="J115" s="295"/>
      <c r="K115" s="295"/>
      <c r="L115" s="295"/>
      <c r="M115" s="295"/>
      <c r="N115" s="291"/>
      <c r="O115" s="295"/>
      <c r="P115" s="815">
        <v>0</v>
      </c>
      <c r="Q115" s="295"/>
      <c r="R115" s="295"/>
      <c r="S115" s="295"/>
      <c r="T115" s="295"/>
      <c r="U115" s="295"/>
      <c r="V115" s="295"/>
      <c r="W115" s="295"/>
      <c r="X115" s="295"/>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hidden="1" outlineLevel="1">
      <c r="B116" s="294"/>
      <c r="C116" s="291"/>
      <c r="D116" s="291"/>
      <c r="E116" s="808"/>
      <c r="F116" s="291"/>
      <c r="G116" s="291"/>
      <c r="H116" s="291"/>
      <c r="I116" s="291"/>
      <c r="J116" s="291"/>
      <c r="K116" s="291"/>
      <c r="L116" s="291"/>
      <c r="M116" s="291"/>
      <c r="N116" s="291"/>
      <c r="O116" s="291"/>
      <c r="P116" s="814"/>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 hidden="1" outlineLevel="1">
      <c r="B117" s="288" t="s">
        <v>500</v>
      </c>
      <c r="C117" s="291"/>
      <c r="D117" s="291"/>
      <c r="E117" s="808"/>
      <c r="F117" s="291"/>
      <c r="G117" s="291"/>
      <c r="H117" s="291"/>
      <c r="I117" s="291"/>
      <c r="J117" s="291"/>
      <c r="K117" s="291"/>
      <c r="L117" s="291"/>
      <c r="M117" s="291"/>
      <c r="N117" s="291"/>
      <c r="O117" s="291"/>
      <c r="P117" s="814"/>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hidden="1" outlineLevel="1">
      <c r="A118" s="522">
        <v>25</v>
      </c>
      <c r="B118" s="520" t="s">
        <v>117</v>
      </c>
      <c r="C118" s="291" t="s">
        <v>25</v>
      </c>
      <c r="D118" s="295"/>
      <c r="E118" s="809"/>
      <c r="F118" s="295"/>
      <c r="G118" s="295"/>
      <c r="H118" s="295"/>
      <c r="I118" s="295"/>
      <c r="J118" s="295"/>
      <c r="K118" s="295"/>
      <c r="L118" s="295"/>
      <c r="M118" s="295"/>
      <c r="N118" s="295">
        <v>12</v>
      </c>
      <c r="O118" s="295"/>
      <c r="P118" s="81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hidden="1" outlineLevel="1">
      <c r="B119" s="294" t="s">
        <v>268</v>
      </c>
      <c r="C119" s="291" t="s">
        <v>163</v>
      </c>
      <c r="D119" s="295"/>
      <c r="E119" s="809"/>
      <c r="F119" s="295"/>
      <c r="G119" s="295"/>
      <c r="H119" s="295"/>
      <c r="I119" s="295"/>
      <c r="J119" s="295"/>
      <c r="K119" s="295"/>
      <c r="L119" s="295"/>
      <c r="M119" s="295"/>
      <c r="N119" s="295">
        <f>N118</f>
        <v>12</v>
      </c>
      <c r="O119" s="295"/>
      <c r="P119" s="81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hidden="1" outlineLevel="1">
      <c r="B120" s="294"/>
      <c r="C120" s="291"/>
      <c r="D120" s="291"/>
      <c r="E120" s="808"/>
      <c r="F120" s="291"/>
      <c r="G120" s="291"/>
      <c r="H120" s="291"/>
      <c r="I120" s="291"/>
      <c r="J120" s="291"/>
      <c r="K120" s="291"/>
      <c r="L120" s="291"/>
      <c r="M120" s="291"/>
      <c r="N120" s="291"/>
      <c r="O120" s="291"/>
      <c r="P120" s="814"/>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hidden="1" outlineLevel="1">
      <c r="A121" s="522">
        <v>26</v>
      </c>
      <c r="B121" s="520" t="s">
        <v>118</v>
      </c>
      <c r="C121" s="291" t="s">
        <v>25</v>
      </c>
      <c r="D121" s="295"/>
      <c r="E121" s="809">
        <v>17756</v>
      </c>
      <c r="F121" s="295"/>
      <c r="G121" s="295"/>
      <c r="H121" s="295"/>
      <c r="I121" s="295"/>
      <c r="J121" s="295"/>
      <c r="K121" s="295"/>
      <c r="L121" s="295"/>
      <c r="M121" s="295"/>
      <c r="N121" s="295">
        <v>12</v>
      </c>
      <c r="O121" s="295"/>
      <c r="P121" s="815">
        <v>3</v>
      </c>
      <c r="Q121" s="295"/>
      <c r="R121" s="295"/>
      <c r="S121" s="295"/>
      <c r="T121" s="295"/>
      <c r="U121" s="295"/>
      <c r="V121" s="295"/>
      <c r="W121" s="295"/>
      <c r="X121" s="295"/>
      <c r="Y121" s="426"/>
      <c r="Z121" s="533">
        <v>0.11</v>
      </c>
      <c r="AA121" s="533">
        <v>0.89</v>
      </c>
      <c r="AB121" s="410"/>
      <c r="AC121" s="533"/>
      <c r="AD121" s="410"/>
      <c r="AE121" s="410"/>
      <c r="AF121" s="415"/>
      <c r="AG121" s="415"/>
      <c r="AH121" s="415"/>
      <c r="AI121" s="415"/>
      <c r="AJ121" s="415"/>
      <c r="AK121" s="415"/>
      <c r="AL121" s="415"/>
      <c r="AM121" s="296">
        <f>SUM(Y121:AL121)</f>
        <v>1</v>
      </c>
    </row>
    <row r="122" spans="1:39" ht="15" hidden="1" outlineLevel="1">
      <c r="B122" s="294" t="s">
        <v>268</v>
      </c>
      <c r="C122" s="291" t="s">
        <v>163</v>
      </c>
      <c r="D122" s="295"/>
      <c r="E122" s="827">
        <v>331405</v>
      </c>
      <c r="F122" s="295"/>
      <c r="G122" s="295"/>
      <c r="H122" s="295"/>
      <c r="I122" s="295"/>
      <c r="J122" s="295"/>
      <c r="K122" s="295"/>
      <c r="L122" s="295"/>
      <c r="M122" s="295"/>
      <c r="N122" s="295">
        <f>N121</f>
        <v>12</v>
      </c>
      <c r="O122" s="295"/>
      <c r="P122" s="815">
        <v>7</v>
      </c>
      <c r="Q122" s="295"/>
      <c r="R122" s="295"/>
      <c r="S122" s="295"/>
      <c r="T122" s="295"/>
      <c r="U122" s="295"/>
      <c r="V122" s="295"/>
      <c r="W122" s="295"/>
      <c r="X122" s="295"/>
      <c r="Y122" s="411">
        <f>Y121</f>
        <v>0</v>
      </c>
      <c r="Z122" s="411">
        <f t="shared" ref="Z122" si="241">Z121</f>
        <v>0.11</v>
      </c>
      <c r="AA122" s="411">
        <f t="shared" ref="AA122" si="242">AA121</f>
        <v>0.89</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hidden="1" outlineLevel="1">
      <c r="B123" s="294"/>
      <c r="C123" s="291"/>
      <c r="D123" s="291"/>
      <c r="E123" s="808"/>
      <c r="F123" s="291"/>
      <c r="G123" s="291"/>
      <c r="H123" s="291"/>
      <c r="I123" s="291"/>
      <c r="J123" s="291"/>
      <c r="K123" s="291"/>
      <c r="L123" s="291"/>
      <c r="M123" s="291"/>
      <c r="N123" s="291"/>
      <c r="O123" s="291"/>
      <c r="P123" s="814"/>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809"/>
      <c r="F124" s="295"/>
      <c r="G124" s="295"/>
      <c r="H124" s="295"/>
      <c r="I124" s="295"/>
      <c r="J124" s="295"/>
      <c r="K124" s="295"/>
      <c r="L124" s="295"/>
      <c r="M124" s="295"/>
      <c r="N124" s="295">
        <v>12</v>
      </c>
      <c r="O124" s="295"/>
      <c r="P124" s="81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hidden="1" outlineLevel="1">
      <c r="B125" s="294" t="s">
        <v>268</v>
      </c>
      <c r="C125" s="291" t="s">
        <v>163</v>
      </c>
      <c r="D125" s="295"/>
      <c r="E125" s="809"/>
      <c r="F125" s="295"/>
      <c r="G125" s="295"/>
      <c r="H125" s="295"/>
      <c r="I125" s="295"/>
      <c r="J125" s="295"/>
      <c r="K125" s="295"/>
      <c r="L125" s="295"/>
      <c r="M125" s="295"/>
      <c r="N125" s="295">
        <f>N124</f>
        <v>12</v>
      </c>
      <c r="O125" s="295"/>
      <c r="P125" s="81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hidden="1" outlineLevel="1">
      <c r="B126" s="294"/>
      <c r="C126" s="291"/>
      <c r="D126" s="291"/>
      <c r="E126" s="808"/>
      <c r="F126" s="291"/>
      <c r="G126" s="291"/>
      <c r="H126" s="291"/>
      <c r="I126" s="291"/>
      <c r="J126" s="291"/>
      <c r="K126" s="291"/>
      <c r="L126" s="291"/>
      <c r="M126" s="291"/>
      <c r="N126" s="291"/>
      <c r="O126" s="291"/>
      <c r="P126" s="814"/>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809"/>
      <c r="F127" s="295"/>
      <c r="G127" s="295"/>
      <c r="H127" s="295"/>
      <c r="I127" s="295"/>
      <c r="J127" s="295"/>
      <c r="K127" s="295"/>
      <c r="L127" s="295"/>
      <c r="M127" s="295"/>
      <c r="N127" s="295">
        <v>12</v>
      </c>
      <c r="O127" s="295"/>
      <c r="P127" s="815"/>
      <c r="Q127" s="295"/>
      <c r="R127" s="295"/>
      <c r="S127" s="295"/>
      <c r="T127" s="295"/>
      <c r="U127" s="295"/>
      <c r="V127" s="295"/>
      <c r="W127" s="295"/>
      <c r="X127" s="295"/>
      <c r="Y127" s="426"/>
      <c r="Z127" s="410">
        <v>1</v>
      </c>
      <c r="AA127" s="410"/>
      <c r="AB127" s="410"/>
      <c r="AC127" s="410"/>
      <c r="AD127" s="410"/>
      <c r="AE127" s="410"/>
      <c r="AF127" s="415"/>
      <c r="AG127" s="415"/>
      <c r="AH127" s="415"/>
      <c r="AI127" s="415"/>
      <c r="AJ127" s="415"/>
      <c r="AK127" s="415"/>
      <c r="AL127" s="415"/>
      <c r="AM127" s="296">
        <f>SUM(Y127:AL127)</f>
        <v>1</v>
      </c>
    </row>
    <row r="128" spans="1:39" ht="15" hidden="1" outlineLevel="1">
      <c r="B128" s="294" t="s">
        <v>268</v>
      </c>
      <c r="C128" s="291" t="s">
        <v>163</v>
      </c>
      <c r="D128" s="295"/>
      <c r="E128" s="827">
        <v>3271</v>
      </c>
      <c r="F128" s="295"/>
      <c r="G128" s="295"/>
      <c r="H128" s="295"/>
      <c r="I128" s="295"/>
      <c r="J128" s="295"/>
      <c r="K128" s="295"/>
      <c r="L128" s="295"/>
      <c r="M128" s="295"/>
      <c r="N128" s="295">
        <f>N127</f>
        <v>12</v>
      </c>
      <c r="O128" s="295"/>
      <c r="P128" s="815">
        <v>0</v>
      </c>
      <c r="Q128" s="295"/>
      <c r="R128" s="295"/>
      <c r="S128" s="295"/>
      <c r="T128" s="295"/>
      <c r="U128" s="295"/>
      <c r="V128" s="295"/>
      <c r="W128" s="295"/>
      <c r="X128" s="295"/>
      <c r="Y128" s="411">
        <f>Y127</f>
        <v>0</v>
      </c>
      <c r="Z128" s="411">
        <f t="shared" ref="Z128" si="267">Z127</f>
        <v>1</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hidden="1" outlineLevel="1">
      <c r="B129" s="294"/>
      <c r="C129" s="291"/>
      <c r="D129" s="291"/>
      <c r="E129" s="808"/>
      <c r="F129" s="291"/>
      <c r="G129" s="291"/>
      <c r="H129" s="291"/>
      <c r="I129" s="291"/>
      <c r="J129" s="291"/>
      <c r="K129" s="291"/>
      <c r="L129" s="291"/>
      <c r="M129" s="291"/>
      <c r="N129" s="291"/>
      <c r="O129" s="291"/>
      <c r="P129" s="814"/>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809"/>
      <c r="F130" s="295"/>
      <c r="G130" s="295"/>
      <c r="H130" s="295"/>
      <c r="I130" s="295"/>
      <c r="J130" s="295"/>
      <c r="K130" s="295"/>
      <c r="L130" s="295"/>
      <c r="M130" s="295"/>
      <c r="N130" s="295">
        <v>3</v>
      </c>
      <c r="O130" s="295"/>
      <c r="P130" s="81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hidden="1" outlineLevel="1">
      <c r="B131" s="294" t="s">
        <v>268</v>
      </c>
      <c r="C131" s="291" t="s">
        <v>163</v>
      </c>
      <c r="D131" s="295"/>
      <c r="E131" s="809"/>
      <c r="F131" s="295"/>
      <c r="G131" s="295"/>
      <c r="H131" s="295"/>
      <c r="I131" s="295"/>
      <c r="J131" s="295"/>
      <c r="K131" s="295"/>
      <c r="L131" s="295"/>
      <c r="M131" s="295"/>
      <c r="N131" s="295">
        <f>N130</f>
        <v>3</v>
      </c>
      <c r="O131" s="295"/>
      <c r="P131" s="81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hidden="1" outlineLevel="1">
      <c r="B132" s="294"/>
      <c r="C132" s="291"/>
      <c r="D132" s="291"/>
      <c r="E132" s="808"/>
      <c r="F132" s="291"/>
      <c r="G132" s="291"/>
      <c r="H132" s="291"/>
      <c r="I132" s="291"/>
      <c r="J132" s="291"/>
      <c r="K132" s="291"/>
      <c r="L132" s="291"/>
      <c r="M132" s="291"/>
      <c r="N132" s="291"/>
      <c r="O132" s="291"/>
      <c r="P132" s="814"/>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809"/>
      <c r="F133" s="295"/>
      <c r="G133" s="295"/>
      <c r="H133" s="295"/>
      <c r="I133" s="295"/>
      <c r="J133" s="295"/>
      <c r="K133" s="295"/>
      <c r="L133" s="295"/>
      <c r="M133" s="295"/>
      <c r="N133" s="295">
        <v>12</v>
      </c>
      <c r="O133" s="295"/>
      <c r="P133" s="81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hidden="1" outlineLevel="1">
      <c r="B134" s="294" t="s">
        <v>268</v>
      </c>
      <c r="C134" s="291" t="s">
        <v>163</v>
      </c>
      <c r="D134" s="295"/>
      <c r="E134" s="809"/>
      <c r="F134" s="295"/>
      <c r="G134" s="295"/>
      <c r="H134" s="295"/>
      <c r="I134" s="295"/>
      <c r="J134" s="295"/>
      <c r="K134" s="295"/>
      <c r="L134" s="295"/>
      <c r="M134" s="295"/>
      <c r="N134" s="295">
        <f>N133</f>
        <v>12</v>
      </c>
      <c r="O134" s="295"/>
      <c r="P134" s="81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hidden="1" outlineLevel="1">
      <c r="B135" s="294"/>
      <c r="C135" s="291"/>
      <c r="D135" s="291"/>
      <c r="E135" s="808"/>
      <c r="F135" s="291"/>
      <c r="G135" s="291"/>
      <c r="H135" s="291"/>
      <c r="I135" s="291"/>
      <c r="J135" s="291"/>
      <c r="K135" s="291"/>
      <c r="L135" s="291"/>
      <c r="M135" s="291"/>
      <c r="N135" s="291"/>
      <c r="O135" s="291"/>
      <c r="P135" s="814"/>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809"/>
      <c r="F136" s="295"/>
      <c r="G136" s="295"/>
      <c r="H136" s="295"/>
      <c r="I136" s="295"/>
      <c r="J136" s="295"/>
      <c r="K136" s="295"/>
      <c r="L136" s="295"/>
      <c r="M136" s="295"/>
      <c r="N136" s="295">
        <v>12</v>
      </c>
      <c r="O136" s="295"/>
      <c r="P136" s="81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hidden="1" outlineLevel="1">
      <c r="B137" s="294" t="s">
        <v>268</v>
      </c>
      <c r="C137" s="291" t="s">
        <v>163</v>
      </c>
      <c r="D137" s="295"/>
      <c r="E137" s="809"/>
      <c r="F137" s="295"/>
      <c r="G137" s="295"/>
      <c r="H137" s="295"/>
      <c r="I137" s="295"/>
      <c r="J137" s="295"/>
      <c r="K137" s="295"/>
      <c r="L137" s="295"/>
      <c r="M137" s="295"/>
      <c r="N137" s="295">
        <f>N136</f>
        <v>12</v>
      </c>
      <c r="O137" s="295"/>
      <c r="P137" s="81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hidden="1" outlineLevel="1">
      <c r="B138" s="520"/>
      <c r="C138" s="291"/>
      <c r="D138" s="291"/>
      <c r="E138" s="808"/>
      <c r="F138" s="291"/>
      <c r="G138" s="291"/>
      <c r="H138" s="291"/>
      <c r="I138" s="291"/>
      <c r="J138" s="291"/>
      <c r="K138" s="291"/>
      <c r="L138" s="291"/>
      <c r="M138" s="291"/>
      <c r="N138" s="291"/>
      <c r="O138" s="291"/>
      <c r="P138" s="814"/>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809"/>
      <c r="F139" s="295"/>
      <c r="G139" s="295"/>
      <c r="H139" s="295"/>
      <c r="I139" s="295"/>
      <c r="J139" s="295"/>
      <c r="K139" s="295"/>
      <c r="L139" s="295"/>
      <c r="M139" s="295"/>
      <c r="N139" s="295">
        <v>12</v>
      </c>
      <c r="O139" s="295"/>
      <c r="P139" s="81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hidden="1" outlineLevel="1">
      <c r="B140" s="294" t="s">
        <v>268</v>
      </c>
      <c r="C140" s="291" t="s">
        <v>163</v>
      </c>
      <c r="D140" s="295"/>
      <c r="E140" s="809"/>
      <c r="F140" s="295"/>
      <c r="G140" s="295"/>
      <c r="H140" s="295"/>
      <c r="I140" s="295"/>
      <c r="J140" s="295"/>
      <c r="K140" s="295"/>
      <c r="L140" s="295"/>
      <c r="M140" s="295"/>
      <c r="N140" s="295">
        <f>N139</f>
        <v>12</v>
      </c>
      <c r="O140" s="295"/>
      <c r="P140" s="81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hidden="1" outlineLevel="1">
      <c r="B141" s="520"/>
      <c r="C141" s="291"/>
      <c r="D141" s="291"/>
      <c r="E141" s="808"/>
      <c r="F141" s="291"/>
      <c r="G141" s="291"/>
      <c r="H141" s="291"/>
      <c r="I141" s="291"/>
      <c r="J141" s="291"/>
      <c r="K141" s="291"/>
      <c r="L141" s="291"/>
      <c r="M141" s="291"/>
      <c r="N141" s="291"/>
      <c r="O141" s="291"/>
      <c r="P141" s="814"/>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 hidden="1" outlineLevel="1">
      <c r="B142" s="288" t="s">
        <v>501</v>
      </c>
      <c r="C142" s="291"/>
      <c r="D142" s="291"/>
      <c r="E142" s="808"/>
      <c r="F142" s="291"/>
      <c r="G142" s="291"/>
      <c r="H142" s="291"/>
      <c r="I142" s="291"/>
      <c r="J142" s="291"/>
      <c r="K142" s="291"/>
      <c r="L142" s="291"/>
      <c r="M142" s="291"/>
      <c r="N142" s="291"/>
      <c r="O142" s="291"/>
      <c r="P142" s="814"/>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hidden="1" outlineLevel="1">
      <c r="A143" s="522">
        <v>33</v>
      </c>
      <c r="B143" s="520" t="s">
        <v>125</v>
      </c>
      <c r="C143" s="291" t="s">
        <v>25</v>
      </c>
      <c r="D143" s="295"/>
      <c r="E143" s="809"/>
      <c r="F143" s="295"/>
      <c r="G143" s="295"/>
      <c r="H143" s="295"/>
      <c r="I143" s="295"/>
      <c r="J143" s="295"/>
      <c r="K143" s="295"/>
      <c r="L143" s="295"/>
      <c r="M143" s="295"/>
      <c r="N143" s="295">
        <v>0</v>
      </c>
      <c r="O143" s="295"/>
      <c r="P143" s="81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hidden="1" outlineLevel="1">
      <c r="B144" s="294" t="s">
        <v>268</v>
      </c>
      <c r="C144" s="291" t="s">
        <v>163</v>
      </c>
      <c r="D144" s="295"/>
      <c r="E144" s="809"/>
      <c r="F144" s="295"/>
      <c r="G144" s="295"/>
      <c r="H144" s="295"/>
      <c r="I144" s="295"/>
      <c r="J144" s="295"/>
      <c r="K144" s="295"/>
      <c r="L144" s="295"/>
      <c r="M144" s="295"/>
      <c r="N144" s="295">
        <f>N143</f>
        <v>0</v>
      </c>
      <c r="O144" s="295"/>
      <c r="P144" s="81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hidden="1" outlineLevel="1">
      <c r="B145" s="520"/>
      <c r="C145" s="291"/>
      <c r="D145" s="291"/>
      <c r="E145" s="808"/>
      <c r="F145" s="291"/>
      <c r="G145" s="291"/>
      <c r="H145" s="291"/>
      <c r="I145" s="291"/>
      <c r="J145" s="291"/>
      <c r="K145" s="291"/>
      <c r="L145" s="291"/>
      <c r="M145" s="291"/>
      <c r="N145" s="291"/>
      <c r="O145" s="291"/>
      <c r="P145" s="814"/>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hidden="1" outlineLevel="1">
      <c r="A146" s="522">
        <v>34</v>
      </c>
      <c r="B146" s="520" t="s">
        <v>126</v>
      </c>
      <c r="C146" s="291" t="s">
        <v>25</v>
      </c>
      <c r="D146" s="295"/>
      <c r="E146" s="809"/>
      <c r="F146" s="295"/>
      <c r="G146" s="295"/>
      <c r="H146" s="295"/>
      <c r="I146" s="295"/>
      <c r="J146" s="295"/>
      <c r="K146" s="295"/>
      <c r="L146" s="295"/>
      <c r="M146" s="295"/>
      <c r="N146" s="295">
        <v>0</v>
      </c>
      <c r="O146" s="295"/>
      <c r="P146" s="81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hidden="1" outlineLevel="1">
      <c r="B147" s="294" t="s">
        <v>268</v>
      </c>
      <c r="C147" s="291" t="s">
        <v>163</v>
      </c>
      <c r="D147" s="295"/>
      <c r="E147" s="809"/>
      <c r="F147" s="295"/>
      <c r="G147" s="295"/>
      <c r="H147" s="295"/>
      <c r="I147" s="295"/>
      <c r="J147" s="295"/>
      <c r="K147" s="295"/>
      <c r="L147" s="295"/>
      <c r="M147" s="295"/>
      <c r="N147" s="295">
        <f>N146</f>
        <v>0</v>
      </c>
      <c r="O147" s="295"/>
      <c r="P147" s="81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hidden="1" outlineLevel="1">
      <c r="B148" s="520"/>
      <c r="C148" s="291"/>
      <c r="D148" s="291"/>
      <c r="E148" s="808"/>
      <c r="F148" s="291"/>
      <c r="G148" s="291"/>
      <c r="H148" s="291"/>
      <c r="I148" s="291"/>
      <c r="J148" s="291"/>
      <c r="K148" s="291"/>
      <c r="L148" s="291"/>
      <c r="M148" s="291"/>
      <c r="N148" s="291"/>
      <c r="O148" s="291"/>
      <c r="P148" s="814"/>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hidden="1" outlineLevel="1">
      <c r="A149" s="522">
        <v>35</v>
      </c>
      <c r="B149" s="520" t="s">
        <v>127</v>
      </c>
      <c r="C149" s="291" t="s">
        <v>25</v>
      </c>
      <c r="D149" s="295"/>
      <c r="E149" s="809"/>
      <c r="F149" s="295"/>
      <c r="G149" s="295"/>
      <c r="H149" s="295"/>
      <c r="I149" s="295"/>
      <c r="J149" s="295"/>
      <c r="K149" s="295"/>
      <c r="L149" s="295"/>
      <c r="M149" s="295"/>
      <c r="N149" s="295">
        <v>0</v>
      </c>
      <c r="O149" s="295"/>
      <c r="P149" s="81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hidden="1" outlineLevel="1">
      <c r="B150" s="294" t="s">
        <v>268</v>
      </c>
      <c r="C150" s="291" t="s">
        <v>163</v>
      </c>
      <c r="D150" s="295"/>
      <c r="E150" s="809"/>
      <c r="F150" s="295"/>
      <c r="G150" s="295"/>
      <c r="H150" s="295"/>
      <c r="I150" s="295"/>
      <c r="J150" s="295"/>
      <c r="K150" s="295"/>
      <c r="L150" s="295"/>
      <c r="M150" s="295"/>
      <c r="N150" s="295">
        <f>N149</f>
        <v>0</v>
      </c>
      <c r="O150" s="295"/>
      <c r="P150" s="81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hidden="1" outlineLevel="1">
      <c r="B151" s="294"/>
      <c r="C151" s="291"/>
      <c r="D151" s="291"/>
      <c r="E151" s="808"/>
      <c r="F151" s="291"/>
      <c r="G151" s="291"/>
      <c r="H151" s="291"/>
      <c r="I151" s="291"/>
      <c r="J151" s="291"/>
      <c r="K151" s="291"/>
      <c r="L151" s="291"/>
      <c r="M151" s="291"/>
      <c r="N151" s="291"/>
      <c r="O151" s="291"/>
      <c r="P151" s="814"/>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 hidden="1" outlineLevel="1">
      <c r="B152" s="288" t="s">
        <v>502</v>
      </c>
      <c r="C152" s="291"/>
      <c r="D152" s="291"/>
      <c r="E152" s="808"/>
      <c r="F152" s="291"/>
      <c r="G152" s="291"/>
      <c r="H152" s="291"/>
      <c r="I152" s="291"/>
      <c r="J152" s="291"/>
      <c r="K152" s="291"/>
      <c r="L152" s="291"/>
      <c r="M152" s="291"/>
      <c r="N152" s="291"/>
      <c r="O152" s="291"/>
      <c r="P152" s="814"/>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809"/>
      <c r="F153" s="295"/>
      <c r="G153" s="295"/>
      <c r="H153" s="295"/>
      <c r="I153" s="295"/>
      <c r="J153" s="295"/>
      <c r="K153" s="295"/>
      <c r="L153" s="295"/>
      <c r="M153" s="295"/>
      <c r="N153" s="295">
        <v>12</v>
      </c>
      <c r="O153" s="295"/>
      <c r="P153" s="81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hidden="1" outlineLevel="1">
      <c r="B154" s="294" t="s">
        <v>268</v>
      </c>
      <c r="C154" s="291" t="s">
        <v>163</v>
      </c>
      <c r="D154" s="295"/>
      <c r="E154" s="809"/>
      <c r="F154" s="295"/>
      <c r="G154" s="295"/>
      <c r="H154" s="295"/>
      <c r="I154" s="295"/>
      <c r="J154" s="295"/>
      <c r="K154" s="295"/>
      <c r="L154" s="295"/>
      <c r="M154" s="295"/>
      <c r="N154" s="295">
        <f>N153</f>
        <v>12</v>
      </c>
      <c r="O154" s="295"/>
      <c r="P154" s="81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hidden="1" outlineLevel="1">
      <c r="B155" s="520"/>
      <c r="C155" s="291"/>
      <c r="D155" s="291"/>
      <c r="E155" s="808"/>
      <c r="F155" s="291"/>
      <c r="G155" s="291"/>
      <c r="H155" s="291"/>
      <c r="I155" s="291"/>
      <c r="J155" s="291"/>
      <c r="K155" s="291"/>
      <c r="L155" s="291"/>
      <c r="M155" s="291"/>
      <c r="N155" s="291"/>
      <c r="O155" s="291"/>
      <c r="P155" s="814"/>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809"/>
      <c r="F156" s="295"/>
      <c r="G156" s="295"/>
      <c r="H156" s="295"/>
      <c r="I156" s="295"/>
      <c r="J156" s="295"/>
      <c r="K156" s="295"/>
      <c r="L156" s="295"/>
      <c r="M156" s="295"/>
      <c r="N156" s="295">
        <v>12</v>
      </c>
      <c r="O156" s="295"/>
      <c r="P156" s="81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hidden="1" outlineLevel="1">
      <c r="B157" s="294" t="s">
        <v>268</v>
      </c>
      <c r="C157" s="291" t="s">
        <v>163</v>
      </c>
      <c r="D157" s="295"/>
      <c r="E157" s="809"/>
      <c r="F157" s="295"/>
      <c r="G157" s="295"/>
      <c r="H157" s="295"/>
      <c r="I157" s="295"/>
      <c r="J157" s="295"/>
      <c r="K157" s="295"/>
      <c r="L157" s="295"/>
      <c r="M157" s="295"/>
      <c r="N157" s="295">
        <f>N156</f>
        <v>12</v>
      </c>
      <c r="O157" s="295"/>
      <c r="P157" s="81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hidden="1" outlineLevel="1">
      <c r="B158" s="520"/>
      <c r="C158" s="291"/>
      <c r="D158" s="291"/>
      <c r="E158" s="808"/>
      <c r="F158" s="291"/>
      <c r="G158" s="291"/>
      <c r="H158" s="291"/>
      <c r="I158" s="291"/>
      <c r="J158" s="291"/>
      <c r="K158" s="291"/>
      <c r="L158" s="291"/>
      <c r="M158" s="291"/>
      <c r="N158" s="291"/>
      <c r="O158" s="291"/>
      <c r="P158" s="814"/>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hidden="1" outlineLevel="1">
      <c r="A159" s="522">
        <v>38</v>
      </c>
      <c r="B159" s="520" t="s">
        <v>130</v>
      </c>
      <c r="C159" s="291" t="s">
        <v>25</v>
      </c>
      <c r="D159" s="295"/>
      <c r="E159" s="809"/>
      <c r="F159" s="295"/>
      <c r="G159" s="295"/>
      <c r="H159" s="295"/>
      <c r="I159" s="295"/>
      <c r="J159" s="295"/>
      <c r="K159" s="295"/>
      <c r="L159" s="295"/>
      <c r="M159" s="295"/>
      <c r="N159" s="295">
        <v>12</v>
      </c>
      <c r="O159" s="295"/>
      <c r="P159" s="81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hidden="1" outlineLevel="1">
      <c r="B160" s="294" t="s">
        <v>268</v>
      </c>
      <c r="C160" s="291" t="s">
        <v>163</v>
      </c>
      <c r="D160" s="295"/>
      <c r="E160" s="809"/>
      <c r="F160" s="295"/>
      <c r="G160" s="295"/>
      <c r="H160" s="295"/>
      <c r="I160" s="295"/>
      <c r="J160" s="295"/>
      <c r="K160" s="295"/>
      <c r="L160" s="295"/>
      <c r="M160" s="295"/>
      <c r="N160" s="295">
        <f>N159</f>
        <v>12</v>
      </c>
      <c r="O160" s="295"/>
      <c r="P160" s="81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hidden="1" outlineLevel="1">
      <c r="B161" s="520"/>
      <c r="C161" s="291"/>
      <c r="D161" s="291"/>
      <c r="E161" s="808"/>
      <c r="F161" s="291"/>
      <c r="G161" s="291"/>
      <c r="H161" s="291"/>
      <c r="I161" s="291"/>
      <c r="J161" s="291"/>
      <c r="K161" s="291"/>
      <c r="L161" s="291"/>
      <c r="M161" s="291"/>
      <c r="N161" s="291"/>
      <c r="O161" s="291"/>
      <c r="P161" s="814"/>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809"/>
      <c r="F162" s="295"/>
      <c r="G162" s="295"/>
      <c r="H162" s="295"/>
      <c r="I162" s="295"/>
      <c r="J162" s="295"/>
      <c r="K162" s="295"/>
      <c r="L162" s="295"/>
      <c r="M162" s="295"/>
      <c r="N162" s="295">
        <v>12</v>
      </c>
      <c r="O162" s="295"/>
      <c r="P162" s="81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hidden="1" outlineLevel="1">
      <c r="B163" s="294" t="s">
        <v>268</v>
      </c>
      <c r="C163" s="291" t="s">
        <v>163</v>
      </c>
      <c r="D163" s="295"/>
      <c r="E163" s="809"/>
      <c r="F163" s="295"/>
      <c r="G163" s="295"/>
      <c r="H163" s="295"/>
      <c r="I163" s="295"/>
      <c r="J163" s="295"/>
      <c r="K163" s="295"/>
      <c r="L163" s="295"/>
      <c r="M163" s="295"/>
      <c r="N163" s="295">
        <f>N162</f>
        <v>12</v>
      </c>
      <c r="O163" s="295"/>
      <c r="P163" s="81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hidden="1" outlineLevel="1">
      <c r="B164" s="520"/>
      <c r="C164" s="291"/>
      <c r="D164" s="291"/>
      <c r="E164" s="808"/>
      <c r="F164" s="291"/>
      <c r="G164" s="291"/>
      <c r="H164" s="291"/>
      <c r="I164" s="291"/>
      <c r="J164" s="291"/>
      <c r="K164" s="291"/>
      <c r="L164" s="291"/>
      <c r="M164" s="291"/>
      <c r="N164" s="291"/>
      <c r="O164" s="291"/>
      <c r="P164" s="814"/>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809"/>
      <c r="F165" s="295"/>
      <c r="G165" s="295"/>
      <c r="H165" s="295"/>
      <c r="I165" s="295"/>
      <c r="J165" s="295"/>
      <c r="K165" s="295"/>
      <c r="L165" s="295"/>
      <c r="M165" s="295"/>
      <c r="N165" s="295">
        <v>12</v>
      </c>
      <c r="O165" s="295"/>
      <c r="P165" s="81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hidden="1" outlineLevel="1">
      <c r="B166" s="294" t="s">
        <v>268</v>
      </c>
      <c r="C166" s="291" t="s">
        <v>163</v>
      </c>
      <c r="D166" s="295"/>
      <c r="E166" s="809"/>
      <c r="F166" s="295"/>
      <c r="G166" s="295"/>
      <c r="H166" s="295"/>
      <c r="I166" s="295"/>
      <c r="J166" s="295"/>
      <c r="K166" s="295"/>
      <c r="L166" s="295"/>
      <c r="M166" s="295"/>
      <c r="N166" s="295">
        <f>N165</f>
        <v>12</v>
      </c>
      <c r="O166" s="295"/>
      <c r="P166" s="81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hidden="1" outlineLevel="1">
      <c r="B167" s="520"/>
      <c r="C167" s="291"/>
      <c r="D167" s="291"/>
      <c r="E167" s="808"/>
      <c r="F167" s="291"/>
      <c r="G167" s="291"/>
      <c r="H167" s="291"/>
      <c r="I167" s="291"/>
      <c r="J167" s="291"/>
      <c r="K167" s="291"/>
      <c r="L167" s="291"/>
      <c r="M167" s="291"/>
      <c r="N167" s="291"/>
      <c r="O167" s="291"/>
      <c r="P167" s="814"/>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hidden="1" outlineLevel="1">
      <c r="A168" s="522">
        <v>41</v>
      </c>
      <c r="B168" s="520" t="s">
        <v>133</v>
      </c>
      <c r="C168" s="291" t="s">
        <v>25</v>
      </c>
      <c r="D168" s="295"/>
      <c r="E168" s="809"/>
      <c r="F168" s="295"/>
      <c r="G168" s="295"/>
      <c r="H168" s="295"/>
      <c r="I168" s="295"/>
      <c r="J168" s="295"/>
      <c r="K168" s="295"/>
      <c r="L168" s="295"/>
      <c r="M168" s="295"/>
      <c r="N168" s="295">
        <v>12</v>
      </c>
      <c r="O168" s="295"/>
      <c r="P168" s="81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hidden="1" outlineLevel="1">
      <c r="B169" s="294" t="s">
        <v>268</v>
      </c>
      <c r="C169" s="291" t="s">
        <v>163</v>
      </c>
      <c r="D169" s="295"/>
      <c r="E169" s="809"/>
      <c r="F169" s="295"/>
      <c r="G169" s="295"/>
      <c r="H169" s="295"/>
      <c r="I169" s="295"/>
      <c r="J169" s="295"/>
      <c r="K169" s="295"/>
      <c r="L169" s="295"/>
      <c r="M169" s="295"/>
      <c r="N169" s="295">
        <f>N168</f>
        <v>12</v>
      </c>
      <c r="O169" s="295"/>
      <c r="P169" s="81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hidden="1" outlineLevel="1">
      <c r="B170" s="520"/>
      <c r="C170" s="291"/>
      <c r="D170" s="291"/>
      <c r="E170" s="808"/>
      <c r="F170" s="291"/>
      <c r="G170" s="291"/>
      <c r="H170" s="291"/>
      <c r="I170" s="291"/>
      <c r="J170" s="291"/>
      <c r="K170" s="291"/>
      <c r="L170" s="291"/>
      <c r="M170" s="291"/>
      <c r="N170" s="291"/>
      <c r="O170" s="291"/>
      <c r="P170" s="814"/>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hidden="1" outlineLevel="1">
      <c r="A171" s="522">
        <v>42</v>
      </c>
      <c r="B171" s="520" t="s">
        <v>134</v>
      </c>
      <c r="C171" s="291" t="s">
        <v>25</v>
      </c>
      <c r="D171" s="295"/>
      <c r="E171" s="809"/>
      <c r="F171" s="295"/>
      <c r="G171" s="295"/>
      <c r="H171" s="295"/>
      <c r="I171" s="295"/>
      <c r="J171" s="295"/>
      <c r="K171" s="295"/>
      <c r="L171" s="295"/>
      <c r="M171" s="295"/>
      <c r="N171" s="291"/>
      <c r="O171" s="295"/>
      <c r="P171" s="81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hidden="1" outlineLevel="1">
      <c r="B172" s="294" t="s">
        <v>268</v>
      </c>
      <c r="C172" s="291" t="s">
        <v>163</v>
      </c>
      <c r="D172" s="295"/>
      <c r="E172" s="809"/>
      <c r="F172" s="295"/>
      <c r="G172" s="295"/>
      <c r="H172" s="295"/>
      <c r="I172" s="295"/>
      <c r="J172" s="295"/>
      <c r="K172" s="295"/>
      <c r="L172" s="295"/>
      <c r="M172" s="295"/>
      <c r="N172" s="468"/>
      <c r="O172" s="295"/>
      <c r="P172" s="81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hidden="1" outlineLevel="1">
      <c r="B173" s="520"/>
      <c r="C173" s="291"/>
      <c r="D173" s="291"/>
      <c r="E173" s="808"/>
      <c r="F173" s="291"/>
      <c r="G173" s="291"/>
      <c r="H173" s="291"/>
      <c r="I173" s="291"/>
      <c r="J173" s="291"/>
      <c r="K173" s="291"/>
      <c r="L173" s="291"/>
      <c r="M173" s="291"/>
      <c r="N173" s="291"/>
      <c r="O173" s="291"/>
      <c r="P173" s="814"/>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hidden="1" outlineLevel="1">
      <c r="A174" s="522">
        <v>43</v>
      </c>
      <c r="B174" s="520" t="s">
        <v>135</v>
      </c>
      <c r="C174" s="291" t="s">
        <v>25</v>
      </c>
      <c r="D174" s="295"/>
      <c r="E174" s="809"/>
      <c r="F174" s="295"/>
      <c r="G174" s="295"/>
      <c r="H174" s="295"/>
      <c r="I174" s="295"/>
      <c r="J174" s="295"/>
      <c r="K174" s="295"/>
      <c r="L174" s="295"/>
      <c r="M174" s="295"/>
      <c r="N174" s="295">
        <v>12</v>
      </c>
      <c r="O174" s="295"/>
      <c r="P174" s="81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hidden="1" outlineLevel="1">
      <c r="B175" s="294" t="s">
        <v>268</v>
      </c>
      <c r="C175" s="291" t="s">
        <v>163</v>
      </c>
      <c r="D175" s="295"/>
      <c r="E175" s="809"/>
      <c r="F175" s="295"/>
      <c r="G175" s="295"/>
      <c r="H175" s="295"/>
      <c r="I175" s="295"/>
      <c r="J175" s="295"/>
      <c r="K175" s="295"/>
      <c r="L175" s="295"/>
      <c r="M175" s="295"/>
      <c r="N175" s="295">
        <f>N174</f>
        <v>12</v>
      </c>
      <c r="O175" s="295"/>
      <c r="P175" s="81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hidden="1" outlineLevel="1">
      <c r="B176" s="520"/>
      <c r="C176" s="291"/>
      <c r="D176" s="291"/>
      <c r="E176" s="808"/>
      <c r="F176" s="291"/>
      <c r="G176" s="291"/>
      <c r="H176" s="291"/>
      <c r="I176" s="291"/>
      <c r="J176" s="291"/>
      <c r="K176" s="291"/>
      <c r="L176" s="291"/>
      <c r="M176" s="291"/>
      <c r="N176" s="291"/>
      <c r="O176" s="291"/>
      <c r="P176" s="814"/>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809"/>
      <c r="F177" s="295"/>
      <c r="G177" s="295"/>
      <c r="H177" s="295"/>
      <c r="I177" s="295"/>
      <c r="J177" s="295"/>
      <c r="K177" s="295"/>
      <c r="L177" s="295"/>
      <c r="M177" s="295"/>
      <c r="N177" s="295">
        <v>12</v>
      </c>
      <c r="O177" s="295"/>
      <c r="P177" s="81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hidden="1" outlineLevel="1">
      <c r="B178" s="294" t="s">
        <v>268</v>
      </c>
      <c r="C178" s="291" t="s">
        <v>163</v>
      </c>
      <c r="D178" s="295"/>
      <c r="E178" s="809"/>
      <c r="F178" s="295"/>
      <c r="G178" s="295"/>
      <c r="H178" s="295"/>
      <c r="I178" s="295"/>
      <c r="J178" s="295"/>
      <c r="K178" s="295"/>
      <c r="L178" s="295"/>
      <c r="M178" s="295"/>
      <c r="N178" s="295">
        <f>N177</f>
        <v>12</v>
      </c>
      <c r="O178" s="295"/>
      <c r="P178" s="81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hidden="1" outlineLevel="1">
      <c r="B179" s="520"/>
      <c r="C179" s="291"/>
      <c r="D179" s="291"/>
      <c r="E179" s="808"/>
      <c r="F179" s="291"/>
      <c r="G179" s="291"/>
      <c r="H179" s="291"/>
      <c r="I179" s="291"/>
      <c r="J179" s="291"/>
      <c r="K179" s="291"/>
      <c r="L179" s="291"/>
      <c r="M179" s="291"/>
      <c r="N179" s="291"/>
      <c r="O179" s="291"/>
      <c r="P179" s="814"/>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809"/>
      <c r="F180" s="295"/>
      <c r="G180" s="295"/>
      <c r="H180" s="295"/>
      <c r="I180" s="295"/>
      <c r="J180" s="295"/>
      <c r="K180" s="295"/>
      <c r="L180" s="295"/>
      <c r="M180" s="295"/>
      <c r="N180" s="295">
        <v>12</v>
      </c>
      <c r="O180" s="295"/>
      <c r="P180" s="81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hidden="1" outlineLevel="1">
      <c r="B181" s="294" t="s">
        <v>268</v>
      </c>
      <c r="C181" s="291" t="s">
        <v>163</v>
      </c>
      <c r="D181" s="295"/>
      <c r="E181" s="809"/>
      <c r="F181" s="295"/>
      <c r="G181" s="295"/>
      <c r="H181" s="295"/>
      <c r="I181" s="295"/>
      <c r="J181" s="295"/>
      <c r="K181" s="295"/>
      <c r="L181" s="295"/>
      <c r="M181" s="295"/>
      <c r="N181" s="295">
        <f>N180</f>
        <v>12</v>
      </c>
      <c r="O181" s="295"/>
      <c r="P181" s="81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hidden="1" outlineLevel="1">
      <c r="B182" s="520"/>
      <c r="C182" s="291"/>
      <c r="D182" s="291"/>
      <c r="E182" s="808"/>
      <c r="F182" s="291"/>
      <c r="G182" s="291"/>
      <c r="H182" s="291"/>
      <c r="I182" s="291"/>
      <c r="J182" s="291"/>
      <c r="K182" s="291"/>
      <c r="L182" s="291"/>
      <c r="M182" s="291"/>
      <c r="N182" s="291"/>
      <c r="O182" s="291"/>
      <c r="P182" s="814"/>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809"/>
      <c r="F183" s="295"/>
      <c r="G183" s="295"/>
      <c r="H183" s="295"/>
      <c r="I183" s="295"/>
      <c r="J183" s="295"/>
      <c r="K183" s="295"/>
      <c r="L183" s="295"/>
      <c r="M183" s="295"/>
      <c r="N183" s="295">
        <v>12</v>
      </c>
      <c r="O183" s="295"/>
      <c r="P183" s="81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hidden="1" outlineLevel="1">
      <c r="B184" s="294" t="s">
        <v>268</v>
      </c>
      <c r="C184" s="291" t="s">
        <v>163</v>
      </c>
      <c r="D184" s="295"/>
      <c r="E184" s="809"/>
      <c r="F184" s="295"/>
      <c r="G184" s="295"/>
      <c r="H184" s="295"/>
      <c r="I184" s="295"/>
      <c r="J184" s="295"/>
      <c r="K184" s="295"/>
      <c r="L184" s="295"/>
      <c r="M184" s="295"/>
      <c r="N184" s="295">
        <f>N183</f>
        <v>12</v>
      </c>
      <c r="O184" s="295"/>
      <c r="P184" s="81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hidden="1" outlineLevel="1">
      <c r="B185" s="520"/>
      <c r="C185" s="291"/>
      <c r="D185" s="291"/>
      <c r="E185" s="808"/>
      <c r="F185" s="291"/>
      <c r="G185" s="291"/>
      <c r="H185" s="291"/>
      <c r="I185" s="291"/>
      <c r="J185" s="291"/>
      <c r="K185" s="291"/>
      <c r="L185" s="291"/>
      <c r="M185" s="291"/>
      <c r="N185" s="291"/>
      <c r="O185" s="291"/>
      <c r="P185" s="814"/>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809"/>
      <c r="F186" s="295"/>
      <c r="G186" s="295"/>
      <c r="H186" s="295"/>
      <c r="I186" s="295"/>
      <c r="J186" s="295"/>
      <c r="K186" s="295"/>
      <c r="L186" s="295"/>
      <c r="M186" s="295"/>
      <c r="N186" s="295">
        <v>12</v>
      </c>
      <c r="O186" s="295"/>
      <c r="P186" s="81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hidden="1" outlineLevel="1">
      <c r="B187" s="294" t="s">
        <v>268</v>
      </c>
      <c r="C187" s="291" t="s">
        <v>163</v>
      </c>
      <c r="D187" s="295"/>
      <c r="E187" s="809"/>
      <c r="F187" s="295"/>
      <c r="G187" s="295"/>
      <c r="H187" s="295"/>
      <c r="I187" s="295"/>
      <c r="J187" s="295"/>
      <c r="K187" s="295"/>
      <c r="L187" s="295"/>
      <c r="M187" s="295"/>
      <c r="N187" s="295">
        <f>N186</f>
        <v>12</v>
      </c>
      <c r="O187" s="295"/>
      <c r="P187" s="81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hidden="1" outlineLevel="1">
      <c r="B188" s="520"/>
      <c r="C188" s="291"/>
      <c r="D188" s="291"/>
      <c r="E188" s="808"/>
      <c r="F188" s="291"/>
      <c r="G188" s="291"/>
      <c r="H188" s="291"/>
      <c r="I188" s="291"/>
      <c r="J188" s="291"/>
      <c r="K188" s="291"/>
      <c r="L188" s="291"/>
      <c r="M188" s="291"/>
      <c r="N188" s="291"/>
      <c r="O188" s="291"/>
      <c r="P188" s="814"/>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hidden="1" customHeight="1" outlineLevel="1">
      <c r="A189" s="522">
        <v>48</v>
      </c>
      <c r="B189" s="520" t="s">
        <v>140</v>
      </c>
      <c r="C189" s="291" t="s">
        <v>25</v>
      </c>
      <c r="D189" s="295"/>
      <c r="E189" s="809"/>
      <c r="F189" s="295"/>
      <c r="G189" s="295"/>
      <c r="H189" s="295"/>
      <c r="I189" s="295"/>
      <c r="J189" s="295"/>
      <c r="K189" s="295"/>
      <c r="L189" s="295"/>
      <c r="M189" s="295"/>
      <c r="N189" s="295">
        <v>12</v>
      </c>
      <c r="O189" s="295"/>
      <c r="P189" s="81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hidden="1" outlineLevel="1">
      <c r="B190" s="294" t="s">
        <v>268</v>
      </c>
      <c r="C190" s="291" t="s">
        <v>163</v>
      </c>
      <c r="D190" s="295"/>
      <c r="E190" s="809"/>
      <c r="F190" s="295"/>
      <c r="G190" s="295"/>
      <c r="H190" s="295"/>
      <c r="I190" s="295"/>
      <c r="J190" s="295"/>
      <c r="K190" s="295"/>
      <c r="L190" s="295"/>
      <c r="M190" s="295"/>
      <c r="N190" s="295">
        <f>N189</f>
        <v>12</v>
      </c>
      <c r="O190" s="295"/>
      <c r="P190" s="81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hidden="1" outlineLevel="1">
      <c r="B191" s="520"/>
      <c r="C191" s="291"/>
      <c r="D191" s="291"/>
      <c r="E191" s="808"/>
      <c r="F191" s="291"/>
      <c r="G191" s="291"/>
      <c r="H191" s="291"/>
      <c r="I191" s="291"/>
      <c r="J191" s="291"/>
      <c r="K191" s="291"/>
      <c r="L191" s="291"/>
      <c r="M191" s="291"/>
      <c r="N191" s="291"/>
      <c r="O191" s="291"/>
      <c r="P191" s="814"/>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809"/>
      <c r="F192" s="295"/>
      <c r="G192" s="295"/>
      <c r="H192" s="295"/>
      <c r="I192" s="295"/>
      <c r="J192" s="295"/>
      <c r="K192" s="295"/>
      <c r="L192" s="295"/>
      <c r="M192" s="295"/>
      <c r="N192" s="295">
        <v>12</v>
      </c>
      <c r="O192" s="295"/>
      <c r="P192" s="81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hidden="1" outlineLevel="1">
      <c r="B193" s="294" t="s">
        <v>268</v>
      </c>
      <c r="C193" s="291" t="s">
        <v>163</v>
      </c>
      <c r="D193" s="295"/>
      <c r="E193" s="809"/>
      <c r="F193" s="295"/>
      <c r="G193" s="295"/>
      <c r="H193" s="295"/>
      <c r="I193" s="295"/>
      <c r="J193" s="295"/>
      <c r="K193" s="295"/>
      <c r="L193" s="295"/>
      <c r="M193" s="295"/>
      <c r="N193" s="295">
        <f>N192</f>
        <v>12</v>
      </c>
      <c r="O193" s="295"/>
      <c r="P193" s="81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 collapsed="1">
      <c r="B195" s="327" t="s">
        <v>272</v>
      </c>
      <c r="C195" s="329"/>
      <c r="D195" s="329">
        <f>SUM(D38:D193)</f>
        <v>0</v>
      </c>
      <c r="E195" s="819">
        <f t="shared" ref="E195:F195" si="553">SUM(E38:E193)</f>
        <v>9486358</v>
      </c>
      <c r="F195" s="819">
        <f t="shared" si="553"/>
        <v>0</v>
      </c>
      <c r="G195" s="329"/>
      <c r="H195" s="329"/>
      <c r="I195" s="329"/>
      <c r="J195" s="329"/>
      <c r="K195" s="329"/>
      <c r="L195" s="329"/>
      <c r="M195" s="329"/>
      <c r="N195" s="329"/>
      <c r="O195" s="329">
        <f>SUM(O38:O193)</f>
        <v>0</v>
      </c>
      <c r="P195" s="819">
        <f t="shared" ref="P195:T195" si="554">SUM(P38:P193)</f>
        <v>1295</v>
      </c>
      <c r="Q195" s="819">
        <f t="shared" si="554"/>
        <v>0</v>
      </c>
      <c r="R195" s="819">
        <f t="shared" si="554"/>
        <v>0</v>
      </c>
      <c r="S195" s="819">
        <f t="shared" si="554"/>
        <v>0</v>
      </c>
      <c r="T195" s="819">
        <f t="shared" si="554"/>
        <v>0</v>
      </c>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0</v>
      </c>
    </row>
    <row r="204" spans="2:39" ht="1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1783354</v>
      </c>
      <c r="Z208" s="291">
        <f>SUMPRODUCT(E38:E193,Z38:Z193)</f>
        <v>6895109.71</v>
      </c>
      <c r="AA208" s="291">
        <f>IF(AA36="kw",SUMPRODUCT(N38:N193,P38:P193,AA38:AA193),SUMPRODUCT(E38:E193,AA38:AA193))</f>
        <v>166.8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597</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4">
      <c r="B216" s="280" t="s">
        <v>274</v>
      </c>
      <c r="C216" s="281"/>
      <c r="D216" s="590" t="s">
        <v>528</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40" t="s">
        <v>211</v>
      </c>
      <c r="C217" s="942" t="s">
        <v>33</v>
      </c>
      <c r="D217" s="284" t="s">
        <v>422</v>
      </c>
      <c r="E217" s="944" t="s">
        <v>209</v>
      </c>
      <c r="F217" s="945"/>
      <c r="G217" s="945"/>
      <c r="H217" s="945"/>
      <c r="I217" s="945"/>
      <c r="J217" s="945"/>
      <c r="K217" s="945"/>
      <c r="L217" s="945"/>
      <c r="M217" s="946"/>
      <c r="N217" s="950" t="s">
        <v>213</v>
      </c>
      <c r="O217" s="284" t="s">
        <v>423</v>
      </c>
      <c r="P217" s="944" t="s">
        <v>212</v>
      </c>
      <c r="Q217" s="945"/>
      <c r="R217" s="945"/>
      <c r="S217" s="945"/>
      <c r="T217" s="945"/>
      <c r="U217" s="945"/>
      <c r="V217" s="945"/>
      <c r="W217" s="945"/>
      <c r="X217" s="946"/>
      <c r="Y217" s="947" t="s">
        <v>244</v>
      </c>
      <c r="Z217" s="948"/>
      <c r="AA217" s="948"/>
      <c r="AB217" s="948"/>
      <c r="AC217" s="948"/>
      <c r="AD217" s="948"/>
      <c r="AE217" s="948"/>
      <c r="AF217" s="948"/>
      <c r="AG217" s="948"/>
      <c r="AH217" s="948"/>
      <c r="AI217" s="948"/>
      <c r="AJ217" s="948"/>
      <c r="AK217" s="948"/>
      <c r="AL217" s="948"/>
      <c r="AM217" s="949"/>
    </row>
    <row r="218" spans="1:39" ht="60.75" customHeight="1">
      <c r="B218" s="941"/>
      <c r="C218" s="943"/>
      <c r="D218" s="285">
        <v>2016</v>
      </c>
      <c r="E218" s="285">
        <v>2017</v>
      </c>
      <c r="F218" s="285">
        <v>2018</v>
      </c>
      <c r="G218" s="285">
        <v>2019</v>
      </c>
      <c r="H218" s="285">
        <v>2020</v>
      </c>
      <c r="I218" s="285">
        <v>2021</v>
      </c>
      <c r="J218" s="285">
        <v>2022</v>
      </c>
      <c r="K218" s="285">
        <v>2023</v>
      </c>
      <c r="L218" s="285">
        <v>2024</v>
      </c>
      <c r="M218" s="285">
        <v>2025</v>
      </c>
      <c r="N218" s="95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f>'1.  LRAMVA Summary'!G53</f>
        <v>0</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hidden="1"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hidden="1"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hidden="1"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ht="1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hidden="1" outlineLevel="1">
      <c r="A230" s="522">
        <v>4</v>
      </c>
      <c r="B230" s="520" t="s">
        <v>690</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hidden="1"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ht="1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hidden="1"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ht="1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hidden="1"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ht="1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hidden="1"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ht="1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hidden="1"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ht="1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hidden="1"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ht="1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hidden="1"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ht="1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hidden="1"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ht="1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hidden="1"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ht="1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hidden="1"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ht="1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hidden="1"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ht="15"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hidden="1"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ht="1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hidden="1"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ht="15"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30" hidden="1" outlineLevel="1">
      <c r="A274" s="522">
        <v>17</v>
      </c>
      <c r="B274" s="828" t="s">
        <v>698</v>
      </c>
      <c r="C274" s="291" t="s">
        <v>25</v>
      </c>
      <c r="D274" s="295">
        <v>769</v>
      </c>
      <c r="E274" s="295">
        <v>769</v>
      </c>
      <c r="F274" s="295"/>
      <c r="G274" s="295"/>
      <c r="H274" s="295"/>
      <c r="I274" s="295"/>
      <c r="J274" s="295"/>
      <c r="K274" s="295"/>
      <c r="L274" s="295"/>
      <c r="M274" s="295"/>
      <c r="N274" s="295">
        <v>12</v>
      </c>
      <c r="O274" s="295"/>
      <c r="P274" s="295"/>
      <c r="Q274" s="295"/>
      <c r="R274" s="295"/>
      <c r="S274" s="295"/>
      <c r="T274" s="295"/>
      <c r="U274" s="295"/>
      <c r="V274" s="295"/>
      <c r="W274" s="295"/>
      <c r="X274" s="295"/>
      <c r="Y274" s="426">
        <v>1</v>
      </c>
      <c r="Z274" s="410"/>
      <c r="AA274" s="410"/>
      <c r="AB274" s="410"/>
      <c r="AC274" s="410"/>
      <c r="AD274" s="410"/>
      <c r="AE274" s="410"/>
      <c r="AF274" s="415"/>
      <c r="AG274" s="415"/>
      <c r="AH274" s="415"/>
      <c r="AI274" s="415"/>
      <c r="AJ274" s="415"/>
      <c r="AK274" s="415"/>
      <c r="AL274" s="415"/>
      <c r="AM274" s="296">
        <f>SUM(Y274:AL274)</f>
        <v>1</v>
      </c>
    </row>
    <row r="275" spans="1:39" ht="15" hidden="1"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1</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ht="15"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hidden="1"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ht="15"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hidden="1"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ht="15"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hidden="1"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 hidden="1"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 hidden="1"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hidden="1" outlineLevel="1">
      <c r="A288" s="522">
        <v>21</v>
      </c>
      <c r="B288" s="520" t="s">
        <v>113</v>
      </c>
      <c r="C288" s="291" t="s">
        <v>25</v>
      </c>
      <c r="D288" s="821">
        <v>2928564</v>
      </c>
      <c r="E288" s="821">
        <v>2928564</v>
      </c>
      <c r="F288" s="295"/>
      <c r="G288" s="295"/>
      <c r="H288" s="295"/>
      <c r="I288" s="295"/>
      <c r="J288" s="295"/>
      <c r="K288" s="295"/>
      <c r="L288" s="295"/>
      <c r="M288" s="295"/>
      <c r="N288" s="291"/>
      <c r="O288" s="823">
        <v>190</v>
      </c>
      <c r="P288" s="823">
        <v>190</v>
      </c>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hidden="1" outlineLevel="1">
      <c r="B289" s="294" t="s">
        <v>290</v>
      </c>
      <c r="C289" s="291" t="s">
        <v>163</v>
      </c>
      <c r="D289" s="821">
        <v>596249</v>
      </c>
      <c r="E289" s="821">
        <v>596249</v>
      </c>
      <c r="F289" s="295"/>
      <c r="G289" s="295"/>
      <c r="H289" s="295"/>
      <c r="I289" s="295"/>
      <c r="J289" s="295"/>
      <c r="K289" s="295"/>
      <c r="L289" s="295"/>
      <c r="M289" s="295"/>
      <c r="N289" s="291"/>
      <c r="O289" s="823">
        <v>38</v>
      </c>
      <c r="P289" s="823">
        <v>38</v>
      </c>
      <c r="Q289" s="295"/>
      <c r="R289" s="295"/>
      <c r="S289" s="295"/>
      <c r="T289" s="295"/>
      <c r="U289" s="295"/>
      <c r="V289" s="295"/>
      <c r="W289" s="295"/>
      <c r="X289" s="295"/>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ht="15" hidden="1" outlineLevel="1">
      <c r="B290" s="294"/>
      <c r="C290" s="291"/>
      <c r="D290" s="820"/>
      <c r="E290" s="820"/>
      <c r="F290" s="291"/>
      <c r="G290" s="291"/>
      <c r="H290" s="291"/>
      <c r="I290" s="291"/>
      <c r="J290" s="291"/>
      <c r="K290" s="291"/>
      <c r="L290" s="291"/>
      <c r="M290" s="291"/>
      <c r="N290" s="291"/>
      <c r="O290" s="822"/>
      <c r="P290" s="822"/>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821">
        <v>587685</v>
      </c>
      <c r="E291" s="821">
        <v>587685</v>
      </c>
      <c r="F291" s="295"/>
      <c r="G291" s="295"/>
      <c r="H291" s="295"/>
      <c r="I291" s="295"/>
      <c r="J291" s="295"/>
      <c r="K291" s="295"/>
      <c r="L291" s="295"/>
      <c r="M291" s="295"/>
      <c r="N291" s="291"/>
      <c r="O291" s="823">
        <v>175</v>
      </c>
      <c r="P291" s="823">
        <v>175</v>
      </c>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hidden="1" outlineLevel="1">
      <c r="B292" s="294" t="s">
        <v>290</v>
      </c>
      <c r="C292" s="291" t="s">
        <v>163</v>
      </c>
      <c r="D292" s="821">
        <v>3986</v>
      </c>
      <c r="E292" s="821">
        <v>3986</v>
      </c>
      <c r="F292" s="295"/>
      <c r="G292" s="295"/>
      <c r="H292" s="295"/>
      <c r="I292" s="295"/>
      <c r="J292" s="295"/>
      <c r="K292" s="295"/>
      <c r="L292" s="295"/>
      <c r="M292" s="295"/>
      <c r="N292" s="291"/>
      <c r="O292" s="823">
        <v>1</v>
      </c>
      <c r="P292" s="823">
        <v>1</v>
      </c>
      <c r="Q292" s="295"/>
      <c r="R292" s="295"/>
      <c r="S292" s="295"/>
      <c r="T292" s="295"/>
      <c r="U292" s="295"/>
      <c r="V292" s="295"/>
      <c r="W292" s="295"/>
      <c r="X292" s="295"/>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ht="15" hidden="1" outlineLevel="1">
      <c r="B293" s="294"/>
      <c r="C293" s="291"/>
      <c r="D293" s="820"/>
      <c r="E293" s="820"/>
      <c r="F293" s="291"/>
      <c r="G293" s="291"/>
      <c r="H293" s="291"/>
      <c r="I293" s="291"/>
      <c r="J293" s="291"/>
      <c r="K293" s="291"/>
      <c r="L293" s="291"/>
      <c r="M293" s="291"/>
      <c r="N293" s="291"/>
      <c r="O293" s="822"/>
      <c r="P293" s="822"/>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 hidden="1" outlineLevel="1">
      <c r="A294" s="522">
        <v>23</v>
      </c>
      <c r="B294" s="520" t="s">
        <v>115</v>
      </c>
      <c r="C294" s="291" t="s">
        <v>25</v>
      </c>
      <c r="D294" s="821"/>
      <c r="E294" s="821"/>
      <c r="F294" s="295"/>
      <c r="G294" s="295"/>
      <c r="H294" s="295"/>
      <c r="I294" s="295"/>
      <c r="J294" s="295"/>
      <c r="K294" s="295"/>
      <c r="L294" s="295"/>
      <c r="M294" s="295"/>
      <c r="N294" s="291"/>
      <c r="O294" s="823"/>
      <c r="P294" s="823"/>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290</v>
      </c>
      <c r="C295" s="291" t="s">
        <v>163</v>
      </c>
      <c r="D295" s="821"/>
      <c r="E295" s="821"/>
      <c r="F295" s="295"/>
      <c r="G295" s="295"/>
      <c r="H295" s="295"/>
      <c r="I295" s="295"/>
      <c r="J295" s="295"/>
      <c r="K295" s="295"/>
      <c r="L295" s="295"/>
      <c r="M295" s="295"/>
      <c r="N295" s="291"/>
      <c r="O295" s="823"/>
      <c r="P295" s="823"/>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ht="15" hidden="1" outlineLevel="1">
      <c r="B296" s="322"/>
      <c r="C296" s="291"/>
      <c r="D296" s="820"/>
      <c r="E296" s="820"/>
      <c r="F296" s="291"/>
      <c r="G296" s="291"/>
      <c r="H296" s="291"/>
      <c r="I296" s="291"/>
      <c r="J296" s="291"/>
      <c r="K296" s="291"/>
      <c r="L296" s="291"/>
      <c r="M296" s="291"/>
      <c r="N296" s="291"/>
      <c r="O296" s="822"/>
      <c r="P296" s="822"/>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hidden="1" outlineLevel="1">
      <c r="A297" s="522">
        <v>24</v>
      </c>
      <c r="B297" s="520" t="s">
        <v>116</v>
      </c>
      <c r="C297" s="291" t="s">
        <v>25</v>
      </c>
      <c r="D297" s="821">
        <v>10433</v>
      </c>
      <c r="E297" s="821">
        <v>10300</v>
      </c>
      <c r="F297" s="295"/>
      <c r="G297" s="295"/>
      <c r="H297" s="295"/>
      <c r="I297" s="295"/>
      <c r="J297" s="295"/>
      <c r="K297" s="295"/>
      <c r="L297" s="295"/>
      <c r="M297" s="295"/>
      <c r="N297" s="291"/>
      <c r="O297" s="823">
        <v>2</v>
      </c>
      <c r="P297" s="823">
        <v>2</v>
      </c>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hidden="1" outlineLevel="1">
      <c r="B298" s="294" t="s">
        <v>290</v>
      </c>
      <c r="C298" s="291" t="s">
        <v>163</v>
      </c>
      <c r="D298" s="821"/>
      <c r="E298" s="821"/>
      <c r="F298" s="295"/>
      <c r="G298" s="295"/>
      <c r="H298" s="295"/>
      <c r="I298" s="295"/>
      <c r="J298" s="295"/>
      <c r="K298" s="295"/>
      <c r="L298" s="295"/>
      <c r="M298" s="295"/>
      <c r="N298" s="291"/>
      <c r="O298" s="823"/>
      <c r="P298" s="823"/>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ht="15" hidden="1" outlineLevel="1">
      <c r="B299" s="294"/>
      <c r="C299" s="291"/>
      <c r="D299" s="820"/>
      <c r="E299" s="820"/>
      <c r="F299" s="291"/>
      <c r="G299" s="291"/>
      <c r="H299" s="291"/>
      <c r="I299" s="291"/>
      <c r="J299" s="291"/>
      <c r="K299" s="291"/>
      <c r="L299" s="291"/>
      <c r="M299" s="291"/>
      <c r="N299" s="291"/>
      <c r="O299" s="822"/>
      <c r="P299" s="822"/>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 hidden="1" outlineLevel="1">
      <c r="B300" s="288" t="s">
        <v>500</v>
      </c>
      <c r="C300" s="291"/>
      <c r="D300" s="820"/>
      <c r="E300" s="820"/>
      <c r="F300" s="291"/>
      <c r="G300" s="291"/>
      <c r="H300" s="291"/>
      <c r="I300" s="291"/>
      <c r="J300" s="291"/>
      <c r="K300" s="291"/>
      <c r="L300" s="291"/>
      <c r="M300" s="291"/>
      <c r="N300" s="291"/>
      <c r="O300" s="822"/>
      <c r="P300" s="822"/>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hidden="1" outlineLevel="1">
      <c r="A301" s="522">
        <v>25</v>
      </c>
      <c r="B301" s="520" t="s">
        <v>117</v>
      </c>
      <c r="C301" s="291" t="s">
        <v>25</v>
      </c>
      <c r="D301" s="821"/>
      <c r="E301" s="821"/>
      <c r="F301" s="295"/>
      <c r="G301" s="295"/>
      <c r="H301" s="295"/>
      <c r="I301" s="295"/>
      <c r="J301" s="295"/>
      <c r="K301" s="295"/>
      <c r="L301" s="295"/>
      <c r="M301" s="295"/>
      <c r="N301" s="295">
        <v>12</v>
      </c>
      <c r="O301" s="823"/>
      <c r="P301" s="823"/>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hidden="1" outlineLevel="1">
      <c r="B302" s="294" t="s">
        <v>290</v>
      </c>
      <c r="C302" s="291" t="s">
        <v>163</v>
      </c>
      <c r="D302" s="821"/>
      <c r="E302" s="821"/>
      <c r="F302" s="295"/>
      <c r="G302" s="295"/>
      <c r="H302" s="295"/>
      <c r="I302" s="295"/>
      <c r="J302" s="295"/>
      <c r="K302" s="295"/>
      <c r="L302" s="295"/>
      <c r="M302" s="295"/>
      <c r="N302" s="295">
        <f>N301</f>
        <v>12</v>
      </c>
      <c r="O302" s="823"/>
      <c r="P302" s="823"/>
      <c r="Q302" s="295"/>
      <c r="R302" s="295"/>
      <c r="S302" s="295"/>
      <c r="T302" s="295"/>
      <c r="U302" s="295"/>
      <c r="V302" s="295"/>
      <c r="W302" s="295"/>
      <c r="X302" s="295"/>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ht="15" hidden="1" outlineLevel="1">
      <c r="B303" s="294"/>
      <c r="C303" s="291"/>
      <c r="D303" s="820"/>
      <c r="E303" s="820"/>
      <c r="F303" s="291"/>
      <c r="G303" s="291"/>
      <c r="H303" s="291"/>
      <c r="I303" s="291"/>
      <c r="J303" s="291"/>
      <c r="K303" s="291"/>
      <c r="L303" s="291"/>
      <c r="M303" s="291"/>
      <c r="N303" s="291"/>
      <c r="O303" s="822"/>
      <c r="P303" s="822"/>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hidden="1" outlineLevel="1">
      <c r="A304" s="522">
        <v>26</v>
      </c>
      <c r="B304" s="520" t="s">
        <v>118</v>
      </c>
      <c r="C304" s="291" t="s">
        <v>25</v>
      </c>
      <c r="D304" s="821">
        <v>6088107</v>
      </c>
      <c r="E304" s="821">
        <v>5972135</v>
      </c>
      <c r="F304" s="295"/>
      <c r="G304" s="295"/>
      <c r="H304" s="295"/>
      <c r="I304" s="295"/>
      <c r="J304" s="295"/>
      <c r="K304" s="295"/>
      <c r="L304" s="295"/>
      <c r="M304" s="295"/>
      <c r="N304" s="295">
        <v>12</v>
      </c>
      <c r="O304" s="823">
        <v>783</v>
      </c>
      <c r="P304" s="823">
        <v>763</v>
      </c>
      <c r="Q304" s="295"/>
      <c r="R304" s="295"/>
      <c r="S304" s="295"/>
      <c r="T304" s="295"/>
      <c r="U304" s="295"/>
      <c r="V304" s="295"/>
      <c r="W304" s="295"/>
      <c r="X304" s="295"/>
      <c r="Y304" s="426"/>
      <c r="Z304" s="410">
        <v>0.11</v>
      </c>
      <c r="AA304" s="410">
        <v>0.89</v>
      </c>
      <c r="AB304" s="410"/>
      <c r="AC304" s="410"/>
      <c r="AD304" s="410"/>
      <c r="AE304" s="410"/>
      <c r="AF304" s="410"/>
      <c r="AG304" s="415"/>
      <c r="AH304" s="415"/>
      <c r="AI304" s="415"/>
      <c r="AJ304" s="415"/>
      <c r="AK304" s="415"/>
      <c r="AL304" s="415"/>
      <c r="AM304" s="296">
        <f>SUM(Y304:AL304)</f>
        <v>1</v>
      </c>
    </row>
    <row r="305" spans="1:39" ht="15" hidden="1" outlineLevel="1">
      <c r="B305" s="294" t="s">
        <v>290</v>
      </c>
      <c r="C305" s="291" t="s">
        <v>163</v>
      </c>
      <c r="D305" s="821">
        <v>792592</v>
      </c>
      <c r="E305" s="821">
        <v>908564</v>
      </c>
      <c r="F305" s="295"/>
      <c r="G305" s="295"/>
      <c r="H305" s="295"/>
      <c r="I305" s="295"/>
      <c r="J305" s="295"/>
      <c r="K305" s="295"/>
      <c r="L305" s="295"/>
      <c r="M305" s="295"/>
      <c r="N305" s="295">
        <f>N304</f>
        <v>12</v>
      </c>
      <c r="O305" s="823">
        <v>81</v>
      </c>
      <c r="P305" s="823">
        <v>100</v>
      </c>
      <c r="Q305" s="295"/>
      <c r="R305" s="295"/>
      <c r="S305" s="295"/>
      <c r="T305" s="295"/>
      <c r="U305" s="295"/>
      <c r="V305" s="295"/>
      <c r="W305" s="295"/>
      <c r="X305" s="295"/>
      <c r="Y305" s="411">
        <f>Y304</f>
        <v>0</v>
      </c>
      <c r="Z305" s="411">
        <f t="shared" ref="Z305" si="813">Z304</f>
        <v>0.11</v>
      </c>
      <c r="AA305" s="411">
        <f t="shared" ref="AA305" si="814">AA304</f>
        <v>0.89</v>
      </c>
      <c r="AB305" s="411">
        <f t="shared" ref="AB305" si="815">AB304</f>
        <v>0</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ht="15" hidden="1" outlineLevel="1">
      <c r="B306" s="294"/>
      <c r="C306" s="291"/>
      <c r="D306" s="820"/>
      <c r="E306" s="820"/>
      <c r="F306" s="291"/>
      <c r="G306" s="291"/>
      <c r="H306" s="291"/>
      <c r="I306" s="291"/>
      <c r="J306" s="291"/>
      <c r="K306" s="291"/>
      <c r="L306" s="291"/>
      <c r="M306" s="291"/>
      <c r="N306" s="291"/>
      <c r="O306" s="822"/>
      <c r="P306" s="822"/>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821">
        <v>399777</v>
      </c>
      <c r="E307" s="821">
        <v>399777</v>
      </c>
      <c r="F307" s="295"/>
      <c r="G307" s="295"/>
      <c r="H307" s="295"/>
      <c r="I307" s="295"/>
      <c r="J307" s="295"/>
      <c r="K307" s="295"/>
      <c r="L307" s="295"/>
      <c r="M307" s="295"/>
      <c r="N307" s="295">
        <v>12</v>
      </c>
      <c r="O307" s="823">
        <v>53</v>
      </c>
      <c r="P307" s="823">
        <v>53</v>
      </c>
      <c r="Q307" s="295"/>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t="15" hidden="1" outlineLevel="1">
      <c r="B308" s="294" t="s">
        <v>290</v>
      </c>
      <c r="C308" s="291" t="s">
        <v>163</v>
      </c>
      <c r="D308" s="821">
        <v>34591</v>
      </c>
      <c r="E308" s="821">
        <v>34591</v>
      </c>
      <c r="F308" s="295"/>
      <c r="G308" s="295"/>
      <c r="H308" s="295"/>
      <c r="I308" s="295"/>
      <c r="J308" s="295"/>
      <c r="K308" s="295"/>
      <c r="L308" s="295"/>
      <c r="M308" s="295"/>
      <c r="N308" s="295">
        <f>N307</f>
        <v>12</v>
      </c>
      <c r="O308" s="823">
        <v>6</v>
      </c>
      <c r="P308" s="823">
        <v>6</v>
      </c>
      <c r="Q308" s="295"/>
      <c r="R308" s="295"/>
      <c r="S308" s="295"/>
      <c r="T308" s="295"/>
      <c r="U308" s="295"/>
      <c r="V308" s="295"/>
      <c r="W308" s="295"/>
      <c r="X308" s="295"/>
      <c r="Y308" s="411">
        <f>Y307</f>
        <v>0</v>
      </c>
      <c r="Z308" s="411">
        <f t="shared" ref="Z308" si="826">Z307</f>
        <v>1</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ht="15" hidden="1" outlineLevel="1">
      <c r="B309" s="294"/>
      <c r="C309" s="291"/>
      <c r="D309" s="820"/>
      <c r="E309" s="820"/>
      <c r="F309" s="291"/>
      <c r="G309" s="291"/>
      <c r="H309" s="291"/>
      <c r="I309" s="291"/>
      <c r="J309" s="291"/>
      <c r="K309" s="291"/>
      <c r="L309" s="291"/>
      <c r="M309" s="291"/>
      <c r="N309" s="291"/>
      <c r="O309" s="822"/>
      <c r="P309" s="822"/>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821">
        <v>737887</v>
      </c>
      <c r="E310" s="821">
        <v>737887</v>
      </c>
      <c r="F310" s="295"/>
      <c r="G310" s="295"/>
      <c r="H310" s="295"/>
      <c r="I310" s="295"/>
      <c r="J310" s="295"/>
      <c r="K310" s="295"/>
      <c r="L310" s="295"/>
      <c r="M310" s="295"/>
      <c r="N310" s="295">
        <v>12</v>
      </c>
      <c r="O310" s="823">
        <v>91</v>
      </c>
      <c r="P310" s="823">
        <v>91</v>
      </c>
      <c r="Q310" s="295"/>
      <c r="R310" s="295"/>
      <c r="S310" s="295"/>
      <c r="T310" s="295"/>
      <c r="U310" s="295"/>
      <c r="V310" s="295"/>
      <c r="W310" s="295"/>
      <c r="X310" s="295"/>
      <c r="Y310" s="426"/>
      <c r="Z310" s="410">
        <v>1</v>
      </c>
      <c r="AA310" s="410"/>
      <c r="AB310" s="410"/>
      <c r="AC310" s="410"/>
      <c r="AD310" s="410"/>
      <c r="AE310" s="410"/>
      <c r="AF310" s="410"/>
      <c r="AG310" s="415"/>
      <c r="AH310" s="415"/>
      <c r="AI310" s="415"/>
      <c r="AJ310" s="415"/>
      <c r="AK310" s="415"/>
      <c r="AL310" s="415"/>
      <c r="AM310" s="296">
        <f>SUM(Y310:AL310)</f>
        <v>1</v>
      </c>
    </row>
    <row r="311" spans="1:39" ht="15" hidden="1" outlineLevel="1">
      <c r="B311" s="294" t="s">
        <v>290</v>
      </c>
      <c r="C311" s="291" t="s">
        <v>163</v>
      </c>
      <c r="D311" s="821"/>
      <c r="E311" s="821"/>
      <c r="F311" s="295"/>
      <c r="G311" s="295"/>
      <c r="H311" s="295"/>
      <c r="I311" s="295"/>
      <c r="J311" s="295"/>
      <c r="K311" s="295"/>
      <c r="L311" s="295"/>
      <c r="M311" s="295"/>
      <c r="N311" s="295">
        <f>N310</f>
        <v>12</v>
      </c>
      <c r="O311" s="823"/>
      <c r="P311" s="823"/>
      <c r="Q311" s="295"/>
      <c r="R311" s="295"/>
      <c r="S311" s="295"/>
      <c r="T311" s="295"/>
      <c r="U311" s="295"/>
      <c r="V311" s="295"/>
      <c r="W311" s="295"/>
      <c r="X311" s="295"/>
      <c r="Y311" s="411">
        <f>Y310</f>
        <v>0</v>
      </c>
      <c r="Z311" s="411">
        <f t="shared" ref="Z311" si="839">Z310</f>
        <v>1</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ht="15" hidden="1" outlineLevel="1">
      <c r="B312" s="294"/>
      <c r="C312" s="291"/>
      <c r="D312" s="820"/>
      <c r="E312" s="820"/>
      <c r="F312" s="291"/>
      <c r="G312" s="291"/>
      <c r="H312" s="291"/>
      <c r="I312" s="291"/>
      <c r="J312" s="291"/>
      <c r="K312" s="291"/>
      <c r="L312" s="291"/>
      <c r="M312" s="291"/>
      <c r="N312" s="291"/>
      <c r="O312" s="822"/>
      <c r="P312" s="822"/>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821"/>
      <c r="E313" s="821"/>
      <c r="F313" s="295"/>
      <c r="G313" s="295"/>
      <c r="H313" s="295"/>
      <c r="I313" s="295"/>
      <c r="J313" s="295"/>
      <c r="K313" s="295"/>
      <c r="L313" s="295"/>
      <c r="M313" s="295"/>
      <c r="N313" s="295">
        <v>3</v>
      </c>
      <c r="O313" s="823"/>
      <c r="P313" s="823"/>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hidden="1" outlineLevel="1">
      <c r="B314" s="294" t="s">
        <v>290</v>
      </c>
      <c r="C314" s="291" t="s">
        <v>163</v>
      </c>
      <c r="D314" s="821"/>
      <c r="E314" s="821"/>
      <c r="F314" s="295"/>
      <c r="G314" s="295"/>
      <c r="H314" s="295"/>
      <c r="I314" s="295"/>
      <c r="J314" s="295"/>
      <c r="K314" s="295"/>
      <c r="L314" s="295"/>
      <c r="M314" s="295"/>
      <c r="N314" s="295">
        <f>N313</f>
        <v>3</v>
      </c>
      <c r="O314" s="823"/>
      <c r="P314" s="823"/>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ht="15" hidden="1" outlineLevel="1">
      <c r="B315" s="294"/>
      <c r="C315" s="291"/>
      <c r="D315" s="820"/>
      <c r="E315" s="820"/>
      <c r="F315" s="291"/>
      <c r="G315" s="291"/>
      <c r="H315" s="291"/>
      <c r="I315" s="291"/>
      <c r="J315" s="291"/>
      <c r="K315" s="291"/>
      <c r="L315" s="291"/>
      <c r="M315" s="291"/>
      <c r="N315" s="291"/>
      <c r="O315" s="822"/>
      <c r="P315" s="822"/>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821"/>
      <c r="E316" s="821"/>
      <c r="F316" s="295"/>
      <c r="G316" s="295"/>
      <c r="H316" s="295"/>
      <c r="I316" s="295"/>
      <c r="J316" s="295"/>
      <c r="K316" s="295"/>
      <c r="L316" s="295"/>
      <c r="M316" s="295"/>
      <c r="N316" s="295">
        <v>12</v>
      </c>
      <c r="O316" s="823"/>
      <c r="P316" s="823"/>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hidden="1" outlineLevel="1">
      <c r="B317" s="294" t="s">
        <v>290</v>
      </c>
      <c r="C317" s="291" t="s">
        <v>163</v>
      </c>
      <c r="D317" s="821"/>
      <c r="E317" s="821"/>
      <c r="F317" s="295"/>
      <c r="G317" s="295"/>
      <c r="H317" s="295"/>
      <c r="I317" s="295"/>
      <c r="J317" s="295"/>
      <c r="K317" s="295"/>
      <c r="L317" s="295"/>
      <c r="M317" s="295"/>
      <c r="N317" s="295">
        <f>N316</f>
        <v>12</v>
      </c>
      <c r="O317" s="823"/>
      <c r="P317" s="823"/>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ht="15" hidden="1" outlineLevel="1">
      <c r="B318" s="294"/>
      <c r="C318" s="291"/>
      <c r="D318" s="820"/>
      <c r="E318" s="820"/>
      <c r="F318" s="291"/>
      <c r="G318" s="291"/>
      <c r="H318" s="291"/>
      <c r="I318" s="291"/>
      <c r="J318" s="291"/>
      <c r="K318" s="291"/>
      <c r="L318" s="291"/>
      <c r="M318" s="291"/>
      <c r="N318" s="291"/>
      <c r="O318" s="822"/>
      <c r="P318" s="822"/>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821"/>
      <c r="E319" s="821"/>
      <c r="F319" s="295"/>
      <c r="G319" s="295"/>
      <c r="H319" s="295"/>
      <c r="I319" s="295"/>
      <c r="J319" s="295"/>
      <c r="K319" s="295"/>
      <c r="L319" s="295"/>
      <c r="M319" s="295"/>
      <c r="N319" s="295">
        <v>12</v>
      </c>
      <c r="O319" s="823"/>
      <c r="P319" s="823"/>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hidden="1" outlineLevel="1">
      <c r="B320" s="294" t="s">
        <v>290</v>
      </c>
      <c r="C320" s="291" t="s">
        <v>163</v>
      </c>
      <c r="D320" s="821"/>
      <c r="E320" s="821"/>
      <c r="F320" s="295"/>
      <c r="G320" s="295"/>
      <c r="H320" s="295"/>
      <c r="I320" s="295"/>
      <c r="J320" s="295"/>
      <c r="K320" s="295"/>
      <c r="L320" s="295"/>
      <c r="M320" s="295"/>
      <c r="N320" s="295">
        <f>N319</f>
        <v>12</v>
      </c>
      <c r="O320" s="823"/>
      <c r="P320" s="823"/>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ht="15" hidden="1" outlineLevel="1">
      <c r="B321" s="520"/>
      <c r="C321" s="291"/>
      <c r="D321" s="820"/>
      <c r="E321" s="820"/>
      <c r="F321" s="291"/>
      <c r="G321" s="291"/>
      <c r="H321" s="291"/>
      <c r="I321" s="291"/>
      <c r="J321" s="291"/>
      <c r="K321" s="291"/>
      <c r="L321" s="291"/>
      <c r="M321" s="291"/>
      <c r="N321" s="291"/>
      <c r="O321" s="822"/>
      <c r="P321" s="822"/>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hidden="1" outlineLevel="1">
      <c r="A322" s="522">
        <v>32</v>
      </c>
      <c r="B322" s="520" t="s">
        <v>124</v>
      </c>
      <c r="C322" s="291" t="s">
        <v>25</v>
      </c>
      <c r="D322" s="821"/>
      <c r="E322" s="821"/>
      <c r="F322" s="295"/>
      <c r="G322" s="295"/>
      <c r="H322" s="295"/>
      <c r="I322" s="295"/>
      <c r="J322" s="295"/>
      <c r="K322" s="295"/>
      <c r="L322" s="295"/>
      <c r="M322" s="295"/>
      <c r="N322" s="295">
        <v>12</v>
      </c>
      <c r="O322" s="823"/>
      <c r="P322" s="823"/>
      <c r="Q322" s="295"/>
      <c r="R322" s="295"/>
      <c r="S322" s="295"/>
      <c r="T322" s="295"/>
      <c r="U322" s="295"/>
      <c r="V322" s="295"/>
      <c r="W322" s="295"/>
      <c r="X322" s="295"/>
      <c r="Y322" s="426"/>
      <c r="Z322" s="410">
        <v>1</v>
      </c>
      <c r="AA322" s="410"/>
      <c r="AB322" s="410"/>
      <c r="AC322" s="410"/>
      <c r="AD322" s="410"/>
      <c r="AE322" s="410"/>
      <c r="AF322" s="410"/>
      <c r="AG322" s="415"/>
      <c r="AH322" s="415"/>
      <c r="AI322" s="415"/>
      <c r="AJ322" s="415"/>
      <c r="AK322" s="415"/>
      <c r="AL322" s="415"/>
      <c r="AM322" s="296">
        <f>SUM(Y322:AL322)</f>
        <v>1</v>
      </c>
    </row>
    <row r="323" spans="1:39" ht="15" hidden="1" outlineLevel="1">
      <c r="B323" s="294" t="s">
        <v>290</v>
      </c>
      <c r="C323" s="291" t="s">
        <v>163</v>
      </c>
      <c r="D323" s="821">
        <v>835</v>
      </c>
      <c r="E323" s="821">
        <v>835</v>
      </c>
      <c r="F323" s="295"/>
      <c r="G323" s="295"/>
      <c r="H323" s="295"/>
      <c r="I323" s="295"/>
      <c r="J323" s="295"/>
      <c r="K323" s="295"/>
      <c r="L323" s="295"/>
      <c r="M323" s="295"/>
      <c r="N323" s="295">
        <f>N322</f>
        <v>12</v>
      </c>
      <c r="O323" s="823">
        <v>0</v>
      </c>
      <c r="P323" s="823">
        <v>0</v>
      </c>
      <c r="Q323" s="295"/>
      <c r="R323" s="295"/>
      <c r="S323" s="295"/>
      <c r="T323" s="295"/>
      <c r="U323" s="295"/>
      <c r="V323" s="295"/>
      <c r="W323" s="295"/>
      <c r="X323" s="295"/>
      <c r="Y323" s="411">
        <f>Y322</f>
        <v>0</v>
      </c>
      <c r="Z323" s="411">
        <f t="shared" ref="Z323" si="891">Z322</f>
        <v>1</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ht="15" hidden="1" outlineLevel="1">
      <c r="B324" s="520"/>
      <c r="C324" s="291"/>
      <c r="D324" s="820"/>
      <c r="E324" s="820"/>
      <c r="F324" s="291"/>
      <c r="G324" s="291"/>
      <c r="H324" s="291"/>
      <c r="I324" s="291"/>
      <c r="J324" s="291"/>
      <c r="K324" s="291"/>
      <c r="L324" s="291"/>
      <c r="M324" s="291"/>
      <c r="N324" s="291"/>
      <c r="O324" s="822"/>
      <c r="P324" s="822"/>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 hidden="1" outlineLevel="1">
      <c r="B325" s="288" t="s">
        <v>501</v>
      </c>
      <c r="C325" s="291"/>
      <c r="D325" s="820"/>
      <c r="E325" s="820"/>
      <c r="F325" s="291"/>
      <c r="G325" s="291"/>
      <c r="H325" s="291"/>
      <c r="I325" s="291"/>
      <c r="J325" s="291"/>
      <c r="K325" s="291"/>
      <c r="L325" s="291"/>
      <c r="M325" s="291"/>
      <c r="N325" s="291"/>
      <c r="O325" s="822"/>
      <c r="P325" s="822"/>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hidden="1" outlineLevel="1">
      <c r="A326" s="522">
        <v>33</v>
      </c>
      <c r="B326" s="520" t="s">
        <v>125</v>
      </c>
      <c r="C326" s="291" t="s">
        <v>25</v>
      </c>
      <c r="D326" s="821"/>
      <c r="E326" s="821"/>
      <c r="F326" s="295"/>
      <c r="G326" s="295"/>
      <c r="H326" s="295"/>
      <c r="I326" s="295"/>
      <c r="J326" s="295"/>
      <c r="K326" s="295"/>
      <c r="L326" s="295"/>
      <c r="M326" s="295"/>
      <c r="N326" s="295">
        <v>0</v>
      </c>
      <c r="O326" s="823"/>
      <c r="P326" s="823"/>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hidden="1" outlineLevel="1">
      <c r="B327" s="294" t="s">
        <v>290</v>
      </c>
      <c r="C327" s="291" t="s">
        <v>163</v>
      </c>
      <c r="D327" s="821"/>
      <c r="E327" s="821"/>
      <c r="F327" s="295"/>
      <c r="G327" s="295"/>
      <c r="H327" s="295"/>
      <c r="I327" s="295"/>
      <c r="J327" s="295"/>
      <c r="K327" s="295"/>
      <c r="L327" s="295"/>
      <c r="M327" s="295"/>
      <c r="N327" s="295">
        <f>N326</f>
        <v>0</v>
      </c>
      <c r="O327" s="823"/>
      <c r="P327" s="823"/>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ht="15" hidden="1" outlineLevel="1">
      <c r="B328" s="520"/>
      <c r="C328" s="291"/>
      <c r="D328" s="820"/>
      <c r="E328" s="820"/>
      <c r="F328" s="291"/>
      <c r="G328" s="291"/>
      <c r="H328" s="291"/>
      <c r="I328" s="291"/>
      <c r="J328" s="291"/>
      <c r="K328" s="291"/>
      <c r="L328" s="291"/>
      <c r="M328" s="291"/>
      <c r="N328" s="291"/>
      <c r="O328" s="822"/>
      <c r="P328" s="822"/>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hidden="1" outlineLevel="1">
      <c r="A329" s="522">
        <v>34</v>
      </c>
      <c r="B329" s="520" t="s">
        <v>126</v>
      </c>
      <c r="C329" s="291" t="s">
        <v>25</v>
      </c>
      <c r="D329" s="821"/>
      <c r="E329" s="821"/>
      <c r="F329" s="295"/>
      <c r="G329" s="295"/>
      <c r="H329" s="295"/>
      <c r="I329" s="295"/>
      <c r="J329" s="295"/>
      <c r="K329" s="295"/>
      <c r="L329" s="295"/>
      <c r="M329" s="295"/>
      <c r="N329" s="295">
        <v>0</v>
      </c>
      <c r="O329" s="823"/>
      <c r="P329" s="823"/>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hidden="1" outlineLevel="1">
      <c r="B330" s="294" t="s">
        <v>290</v>
      </c>
      <c r="C330" s="291" t="s">
        <v>163</v>
      </c>
      <c r="D330" s="821"/>
      <c r="E330" s="821"/>
      <c r="F330" s="295"/>
      <c r="G330" s="295"/>
      <c r="H330" s="295"/>
      <c r="I330" s="295"/>
      <c r="J330" s="295"/>
      <c r="K330" s="295"/>
      <c r="L330" s="295"/>
      <c r="M330" s="295"/>
      <c r="N330" s="295">
        <f>N329</f>
        <v>0</v>
      </c>
      <c r="O330" s="823"/>
      <c r="P330" s="823"/>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ht="15" hidden="1" outlineLevel="1">
      <c r="B331" s="520"/>
      <c r="C331" s="291"/>
      <c r="D331" s="820"/>
      <c r="E331" s="820"/>
      <c r="F331" s="291"/>
      <c r="G331" s="291"/>
      <c r="H331" s="291"/>
      <c r="I331" s="291"/>
      <c r="J331" s="291"/>
      <c r="K331" s="291"/>
      <c r="L331" s="291"/>
      <c r="M331" s="291"/>
      <c r="N331" s="291"/>
      <c r="O331" s="822"/>
      <c r="P331" s="822"/>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hidden="1" outlineLevel="1">
      <c r="A332" s="522">
        <v>35</v>
      </c>
      <c r="B332" s="520" t="s">
        <v>127</v>
      </c>
      <c r="C332" s="291" t="s">
        <v>25</v>
      </c>
      <c r="D332" s="821"/>
      <c r="E332" s="821"/>
      <c r="F332" s="295"/>
      <c r="G332" s="295"/>
      <c r="H332" s="295"/>
      <c r="I332" s="295"/>
      <c r="J332" s="295"/>
      <c r="K332" s="295"/>
      <c r="L332" s="295"/>
      <c r="M332" s="295"/>
      <c r="N332" s="295">
        <v>0</v>
      </c>
      <c r="O332" s="823"/>
      <c r="P332" s="823"/>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hidden="1" outlineLevel="1">
      <c r="B333" s="294" t="s">
        <v>290</v>
      </c>
      <c r="C333" s="291" t="s">
        <v>163</v>
      </c>
      <c r="D333" s="821"/>
      <c r="E333" s="821"/>
      <c r="F333" s="295"/>
      <c r="G333" s="295"/>
      <c r="H333" s="295"/>
      <c r="I333" s="295"/>
      <c r="J333" s="295"/>
      <c r="K333" s="295"/>
      <c r="L333" s="295"/>
      <c r="M333" s="295"/>
      <c r="N333" s="295">
        <f>N332</f>
        <v>0</v>
      </c>
      <c r="O333" s="823"/>
      <c r="P333" s="823"/>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ht="15" hidden="1" outlineLevel="1">
      <c r="B334" s="294"/>
      <c r="C334" s="291"/>
      <c r="D334" s="820"/>
      <c r="E334" s="820"/>
      <c r="F334" s="291"/>
      <c r="G334" s="291"/>
      <c r="H334" s="291"/>
      <c r="I334" s="291"/>
      <c r="J334" s="291"/>
      <c r="K334" s="291"/>
      <c r="L334" s="291"/>
      <c r="M334" s="291"/>
      <c r="N334" s="291"/>
      <c r="O334" s="822"/>
      <c r="P334" s="822"/>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 hidden="1" outlineLevel="1">
      <c r="B335" s="288" t="s">
        <v>502</v>
      </c>
      <c r="C335" s="291"/>
      <c r="D335" s="820"/>
      <c r="E335" s="820"/>
      <c r="F335" s="291"/>
      <c r="G335" s="291"/>
      <c r="H335" s="291"/>
      <c r="I335" s="291"/>
      <c r="J335" s="291"/>
      <c r="K335" s="291"/>
      <c r="L335" s="291"/>
      <c r="M335" s="291"/>
      <c r="N335" s="291"/>
      <c r="O335" s="822"/>
      <c r="P335" s="822"/>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821"/>
      <c r="E336" s="821"/>
      <c r="F336" s="295"/>
      <c r="G336" s="295"/>
      <c r="H336" s="295"/>
      <c r="I336" s="295"/>
      <c r="J336" s="295"/>
      <c r="K336" s="295"/>
      <c r="L336" s="295"/>
      <c r="M336" s="295"/>
      <c r="N336" s="295">
        <v>12</v>
      </c>
      <c r="O336" s="823"/>
      <c r="P336" s="823"/>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hidden="1" outlineLevel="1">
      <c r="B337" s="294" t="s">
        <v>290</v>
      </c>
      <c r="C337" s="291" t="s">
        <v>163</v>
      </c>
      <c r="D337" s="821"/>
      <c r="E337" s="821"/>
      <c r="F337" s="295"/>
      <c r="G337" s="295"/>
      <c r="H337" s="295"/>
      <c r="I337" s="295"/>
      <c r="J337" s="295"/>
      <c r="K337" s="295"/>
      <c r="L337" s="295"/>
      <c r="M337" s="295"/>
      <c r="N337" s="295">
        <f>N336</f>
        <v>12</v>
      </c>
      <c r="O337" s="823"/>
      <c r="P337" s="823"/>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ht="15" hidden="1" outlineLevel="1">
      <c r="B338" s="520"/>
      <c r="C338" s="291"/>
      <c r="D338" s="820"/>
      <c r="E338" s="820"/>
      <c r="F338" s="291"/>
      <c r="G338" s="291"/>
      <c r="H338" s="291"/>
      <c r="I338" s="291"/>
      <c r="J338" s="291"/>
      <c r="K338" s="291"/>
      <c r="L338" s="291"/>
      <c r="M338" s="291"/>
      <c r="N338" s="291"/>
      <c r="O338" s="822"/>
      <c r="P338" s="822"/>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821"/>
      <c r="E339" s="821"/>
      <c r="F339" s="295"/>
      <c r="G339" s="295"/>
      <c r="H339" s="295"/>
      <c r="I339" s="295"/>
      <c r="J339" s="295"/>
      <c r="K339" s="295"/>
      <c r="L339" s="295"/>
      <c r="M339" s="295"/>
      <c r="N339" s="295">
        <v>12</v>
      </c>
      <c r="O339" s="823"/>
      <c r="P339" s="823"/>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hidden="1" outlineLevel="1">
      <c r="B340" s="294" t="s">
        <v>290</v>
      </c>
      <c r="C340" s="291" t="s">
        <v>163</v>
      </c>
      <c r="D340" s="821"/>
      <c r="E340" s="821"/>
      <c r="F340" s="295"/>
      <c r="G340" s="295"/>
      <c r="H340" s="295"/>
      <c r="I340" s="295"/>
      <c r="J340" s="295"/>
      <c r="K340" s="295"/>
      <c r="L340" s="295"/>
      <c r="M340" s="295"/>
      <c r="N340" s="295">
        <f>N339</f>
        <v>12</v>
      </c>
      <c r="O340" s="823"/>
      <c r="P340" s="823"/>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ht="15" hidden="1" outlineLevel="1">
      <c r="B341" s="520"/>
      <c r="C341" s="291"/>
      <c r="D341" s="820"/>
      <c r="E341" s="820"/>
      <c r="F341" s="291"/>
      <c r="G341" s="291"/>
      <c r="H341" s="291"/>
      <c r="I341" s="291"/>
      <c r="J341" s="291"/>
      <c r="K341" s="291"/>
      <c r="L341" s="291"/>
      <c r="M341" s="291"/>
      <c r="N341" s="291"/>
      <c r="O341" s="822"/>
      <c r="P341" s="822"/>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hidden="1" outlineLevel="1">
      <c r="A342" s="522">
        <v>38</v>
      </c>
      <c r="B342" s="520" t="s">
        <v>130</v>
      </c>
      <c r="C342" s="291" t="s">
        <v>25</v>
      </c>
      <c r="D342" s="821"/>
      <c r="E342" s="821"/>
      <c r="F342" s="295"/>
      <c r="G342" s="295"/>
      <c r="H342" s="295"/>
      <c r="I342" s="295"/>
      <c r="J342" s="295"/>
      <c r="K342" s="295"/>
      <c r="L342" s="295"/>
      <c r="M342" s="295"/>
      <c r="N342" s="295">
        <v>12</v>
      </c>
      <c r="O342" s="823"/>
      <c r="P342" s="823"/>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hidden="1" outlineLevel="1">
      <c r="B343" s="294" t="s">
        <v>290</v>
      </c>
      <c r="C343" s="291" t="s">
        <v>163</v>
      </c>
      <c r="D343" s="821"/>
      <c r="E343" s="821"/>
      <c r="F343" s="295"/>
      <c r="G343" s="295"/>
      <c r="H343" s="295"/>
      <c r="I343" s="295"/>
      <c r="J343" s="295"/>
      <c r="K343" s="295"/>
      <c r="L343" s="295"/>
      <c r="M343" s="295"/>
      <c r="N343" s="295">
        <f>N342</f>
        <v>12</v>
      </c>
      <c r="O343" s="823"/>
      <c r="P343" s="823"/>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ht="15" hidden="1" outlineLevel="1">
      <c r="B344" s="520"/>
      <c r="C344" s="291"/>
      <c r="D344" s="820"/>
      <c r="E344" s="820"/>
      <c r="F344" s="291"/>
      <c r="G344" s="291"/>
      <c r="H344" s="291"/>
      <c r="I344" s="291"/>
      <c r="J344" s="291"/>
      <c r="K344" s="291"/>
      <c r="L344" s="291"/>
      <c r="M344" s="291"/>
      <c r="N344" s="291"/>
      <c r="O344" s="822"/>
      <c r="P344" s="822"/>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821"/>
      <c r="E345" s="821"/>
      <c r="F345" s="295"/>
      <c r="G345" s="295"/>
      <c r="H345" s="295"/>
      <c r="I345" s="295"/>
      <c r="J345" s="295"/>
      <c r="K345" s="295"/>
      <c r="L345" s="295"/>
      <c r="M345" s="295"/>
      <c r="N345" s="295">
        <v>12</v>
      </c>
      <c r="O345" s="823"/>
      <c r="P345" s="823"/>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hidden="1" outlineLevel="1">
      <c r="B346" s="294" t="s">
        <v>290</v>
      </c>
      <c r="C346" s="291" t="s">
        <v>163</v>
      </c>
      <c r="D346" s="821"/>
      <c r="E346" s="821"/>
      <c r="F346" s="295"/>
      <c r="G346" s="295"/>
      <c r="H346" s="295"/>
      <c r="I346" s="295"/>
      <c r="J346" s="295"/>
      <c r="K346" s="295"/>
      <c r="L346" s="295"/>
      <c r="M346" s="295"/>
      <c r="N346" s="295">
        <f>N345</f>
        <v>12</v>
      </c>
      <c r="O346" s="823"/>
      <c r="P346" s="823"/>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ht="15" hidden="1" outlineLevel="1">
      <c r="B347" s="520"/>
      <c r="C347" s="291"/>
      <c r="D347" s="820"/>
      <c r="E347" s="820"/>
      <c r="F347" s="291"/>
      <c r="G347" s="291"/>
      <c r="H347" s="291"/>
      <c r="I347" s="291"/>
      <c r="J347" s="291"/>
      <c r="K347" s="291"/>
      <c r="L347" s="291"/>
      <c r="M347" s="291"/>
      <c r="N347" s="291"/>
      <c r="O347" s="822"/>
      <c r="P347" s="822"/>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821"/>
      <c r="E348" s="821"/>
      <c r="F348" s="295"/>
      <c r="G348" s="295"/>
      <c r="H348" s="295"/>
      <c r="I348" s="295"/>
      <c r="J348" s="295"/>
      <c r="K348" s="295"/>
      <c r="L348" s="295"/>
      <c r="M348" s="295"/>
      <c r="N348" s="295">
        <v>12</v>
      </c>
      <c r="O348" s="823"/>
      <c r="P348" s="823"/>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hidden="1" outlineLevel="1">
      <c r="B349" s="294" t="s">
        <v>290</v>
      </c>
      <c r="C349" s="291" t="s">
        <v>163</v>
      </c>
      <c r="D349" s="821"/>
      <c r="E349" s="821"/>
      <c r="F349" s="295"/>
      <c r="G349" s="295"/>
      <c r="H349" s="295"/>
      <c r="I349" s="295"/>
      <c r="J349" s="295"/>
      <c r="K349" s="295"/>
      <c r="L349" s="295"/>
      <c r="M349" s="295"/>
      <c r="N349" s="295">
        <f>N348</f>
        <v>12</v>
      </c>
      <c r="O349" s="823"/>
      <c r="P349" s="823"/>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ht="15" hidden="1" outlineLevel="1">
      <c r="B350" s="520"/>
      <c r="C350" s="291"/>
      <c r="D350" s="820"/>
      <c r="E350" s="820"/>
      <c r="F350" s="291"/>
      <c r="G350" s="291"/>
      <c r="H350" s="291"/>
      <c r="I350" s="291"/>
      <c r="J350" s="291"/>
      <c r="K350" s="291"/>
      <c r="L350" s="291"/>
      <c r="M350" s="291"/>
      <c r="N350" s="291"/>
      <c r="O350" s="822"/>
      <c r="P350" s="822"/>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hidden="1" outlineLevel="1">
      <c r="A351" s="522">
        <v>41</v>
      </c>
      <c r="B351" s="520" t="s">
        <v>133</v>
      </c>
      <c r="C351" s="291" t="s">
        <v>25</v>
      </c>
      <c r="D351" s="821"/>
      <c r="E351" s="821"/>
      <c r="F351" s="295"/>
      <c r="G351" s="295"/>
      <c r="H351" s="295"/>
      <c r="I351" s="295"/>
      <c r="J351" s="295"/>
      <c r="K351" s="295"/>
      <c r="L351" s="295"/>
      <c r="M351" s="295"/>
      <c r="N351" s="295">
        <v>12</v>
      </c>
      <c r="O351" s="823"/>
      <c r="P351" s="823"/>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hidden="1" outlineLevel="1">
      <c r="B352" s="294" t="s">
        <v>290</v>
      </c>
      <c r="C352" s="291" t="s">
        <v>163</v>
      </c>
      <c r="D352" s="821"/>
      <c r="E352" s="821"/>
      <c r="F352" s="295"/>
      <c r="G352" s="295"/>
      <c r="H352" s="295"/>
      <c r="I352" s="295"/>
      <c r="J352" s="295"/>
      <c r="K352" s="295"/>
      <c r="L352" s="295"/>
      <c r="M352" s="295"/>
      <c r="N352" s="295">
        <f>N351</f>
        <v>12</v>
      </c>
      <c r="O352" s="823"/>
      <c r="P352" s="823"/>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ht="15" hidden="1" outlineLevel="1">
      <c r="B353" s="520"/>
      <c r="C353" s="291"/>
      <c r="D353" s="820"/>
      <c r="E353" s="820"/>
      <c r="F353" s="291"/>
      <c r="G353" s="291"/>
      <c r="H353" s="291"/>
      <c r="I353" s="291"/>
      <c r="J353" s="291"/>
      <c r="K353" s="291"/>
      <c r="L353" s="291"/>
      <c r="M353" s="291"/>
      <c r="N353" s="291"/>
      <c r="O353" s="822"/>
      <c r="P353" s="822"/>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hidden="1" outlineLevel="1">
      <c r="A354" s="522">
        <v>42</v>
      </c>
      <c r="B354" s="520" t="s">
        <v>134</v>
      </c>
      <c r="C354" s="291" t="s">
        <v>25</v>
      </c>
      <c r="D354" s="821"/>
      <c r="E354" s="821"/>
      <c r="F354" s="295"/>
      <c r="G354" s="295"/>
      <c r="H354" s="295"/>
      <c r="I354" s="295"/>
      <c r="J354" s="295"/>
      <c r="K354" s="295"/>
      <c r="L354" s="295"/>
      <c r="M354" s="295"/>
      <c r="N354" s="291"/>
      <c r="O354" s="823"/>
      <c r="P354" s="823"/>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hidden="1" outlineLevel="1">
      <c r="B355" s="294" t="s">
        <v>290</v>
      </c>
      <c r="C355" s="291" t="s">
        <v>163</v>
      </c>
      <c r="D355" s="821"/>
      <c r="E355" s="821"/>
      <c r="F355" s="295"/>
      <c r="G355" s="295"/>
      <c r="H355" s="295"/>
      <c r="I355" s="295"/>
      <c r="J355" s="295"/>
      <c r="K355" s="295"/>
      <c r="L355" s="295"/>
      <c r="M355" s="295"/>
      <c r="N355" s="468"/>
      <c r="O355" s="823"/>
      <c r="P355" s="823"/>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ht="15" hidden="1" outlineLevel="1">
      <c r="B356" s="520"/>
      <c r="C356" s="291"/>
      <c r="D356" s="820"/>
      <c r="E356" s="820"/>
      <c r="F356" s="291"/>
      <c r="G356" s="291"/>
      <c r="H356" s="291"/>
      <c r="I356" s="291"/>
      <c r="J356" s="291"/>
      <c r="K356" s="291"/>
      <c r="L356" s="291"/>
      <c r="M356" s="291"/>
      <c r="N356" s="291"/>
      <c r="O356" s="822"/>
      <c r="P356" s="822"/>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hidden="1" outlineLevel="1">
      <c r="A357" s="522">
        <v>43</v>
      </c>
      <c r="B357" s="520" t="s">
        <v>135</v>
      </c>
      <c r="C357" s="291" t="s">
        <v>25</v>
      </c>
      <c r="D357" s="821"/>
      <c r="E357" s="821"/>
      <c r="F357" s="295"/>
      <c r="G357" s="295"/>
      <c r="H357" s="295"/>
      <c r="I357" s="295"/>
      <c r="J357" s="295"/>
      <c r="K357" s="295"/>
      <c r="L357" s="295"/>
      <c r="M357" s="295"/>
      <c r="N357" s="295">
        <v>12</v>
      </c>
      <c r="O357" s="823"/>
      <c r="P357" s="823"/>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hidden="1" outlineLevel="1">
      <c r="B358" s="294" t="s">
        <v>290</v>
      </c>
      <c r="C358" s="291" t="s">
        <v>163</v>
      </c>
      <c r="D358" s="821"/>
      <c r="E358" s="821"/>
      <c r="F358" s="295"/>
      <c r="G358" s="295"/>
      <c r="H358" s="295"/>
      <c r="I358" s="295"/>
      <c r="J358" s="295"/>
      <c r="K358" s="295"/>
      <c r="L358" s="295"/>
      <c r="M358" s="295"/>
      <c r="N358" s="295">
        <f>N357</f>
        <v>12</v>
      </c>
      <c r="O358" s="823"/>
      <c r="P358" s="823"/>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ht="15" hidden="1" outlineLevel="1">
      <c r="B359" s="520"/>
      <c r="C359" s="291"/>
      <c r="D359" s="820"/>
      <c r="E359" s="820"/>
      <c r="F359" s="291"/>
      <c r="G359" s="291"/>
      <c r="H359" s="291"/>
      <c r="I359" s="291"/>
      <c r="J359" s="291"/>
      <c r="K359" s="291"/>
      <c r="L359" s="291"/>
      <c r="M359" s="291"/>
      <c r="N359" s="291"/>
      <c r="O359" s="822"/>
      <c r="P359" s="822"/>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821"/>
      <c r="E360" s="821"/>
      <c r="F360" s="295"/>
      <c r="G360" s="295"/>
      <c r="H360" s="295"/>
      <c r="I360" s="295"/>
      <c r="J360" s="295"/>
      <c r="K360" s="295"/>
      <c r="L360" s="295"/>
      <c r="M360" s="295"/>
      <c r="N360" s="295">
        <v>12</v>
      </c>
      <c r="O360" s="823"/>
      <c r="P360" s="823"/>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hidden="1" outlineLevel="1">
      <c r="B361" s="294" t="s">
        <v>290</v>
      </c>
      <c r="C361" s="291" t="s">
        <v>163</v>
      </c>
      <c r="D361" s="821"/>
      <c r="E361" s="821"/>
      <c r="F361" s="295"/>
      <c r="G361" s="295"/>
      <c r="H361" s="295"/>
      <c r="I361" s="295"/>
      <c r="J361" s="295"/>
      <c r="K361" s="295"/>
      <c r="L361" s="295"/>
      <c r="M361" s="295"/>
      <c r="N361" s="295">
        <f>N360</f>
        <v>12</v>
      </c>
      <c r="O361" s="823"/>
      <c r="P361" s="823"/>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ht="15" hidden="1" outlineLevel="1">
      <c r="B362" s="520"/>
      <c r="C362" s="291"/>
      <c r="D362" s="820"/>
      <c r="E362" s="820"/>
      <c r="F362" s="291"/>
      <c r="G362" s="291"/>
      <c r="H362" s="291"/>
      <c r="I362" s="291"/>
      <c r="J362" s="291"/>
      <c r="K362" s="291"/>
      <c r="L362" s="291"/>
      <c r="M362" s="291"/>
      <c r="N362" s="291"/>
      <c r="O362" s="822"/>
      <c r="P362" s="822"/>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821"/>
      <c r="E363" s="821"/>
      <c r="F363" s="295"/>
      <c r="G363" s="295"/>
      <c r="H363" s="295"/>
      <c r="I363" s="295"/>
      <c r="J363" s="295"/>
      <c r="K363" s="295"/>
      <c r="L363" s="295"/>
      <c r="M363" s="295"/>
      <c r="N363" s="295">
        <v>12</v>
      </c>
      <c r="O363" s="823"/>
      <c r="P363" s="823"/>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hidden="1" outlineLevel="1">
      <c r="B364" s="294" t="s">
        <v>290</v>
      </c>
      <c r="C364" s="291" t="s">
        <v>163</v>
      </c>
      <c r="D364" s="821"/>
      <c r="E364" s="821"/>
      <c r="F364" s="295"/>
      <c r="G364" s="295"/>
      <c r="H364" s="295"/>
      <c r="I364" s="295"/>
      <c r="J364" s="295"/>
      <c r="K364" s="295"/>
      <c r="L364" s="295"/>
      <c r="M364" s="295"/>
      <c r="N364" s="295">
        <f>N363</f>
        <v>12</v>
      </c>
      <c r="O364" s="823"/>
      <c r="P364" s="823"/>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ht="15" hidden="1" outlineLevel="1">
      <c r="B365" s="520"/>
      <c r="C365" s="291"/>
      <c r="D365" s="820"/>
      <c r="E365" s="820"/>
      <c r="F365" s="291"/>
      <c r="G365" s="291"/>
      <c r="H365" s="291"/>
      <c r="I365" s="291"/>
      <c r="J365" s="291"/>
      <c r="K365" s="291"/>
      <c r="L365" s="291"/>
      <c r="M365" s="291"/>
      <c r="N365" s="291"/>
      <c r="O365" s="822"/>
      <c r="P365" s="822"/>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821"/>
      <c r="E366" s="821"/>
      <c r="F366" s="295"/>
      <c r="G366" s="295"/>
      <c r="H366" s="295"/>
      <c r="I366" s="295"/>
      <c r="J366" s="295"/>
      <c r="K366" s="295"/>
      <c r="L366" s="295"/>
      <c r="M366" s="295"/>
      <c r="N366" s="295">
        <v>12</v>
      </c>
      <c r="O366" s="823"/>
      <c r="P366" s="823"/>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hidden="1" outlineLevel="1">
      <c r="B367" s="294" t="s">
        <v>290</v>
      </c>
      <c r="C367" s="291" t="s">
        <v>163</v>
      </c>
      <c r="D367" s="821"/>
      <c r="E367" s="821"/>
      <c r="F367" s="295"/>
      <c r="G367" s="295"/>
      <c r="H367" s="295"/>
      <c r="I367" s="295"/>
      <c r="J367" s="295"/>
      <c r="K367" s="295"/>
      <c r="L367" s="295"/>
      <c r="M367" s="295"/>
      <c r="N367" s="295">
        <f>N366</f>
        <v>12</v>
      </c>
      <c r="O367" s="823"/>
      <c r="P367" s="823"/>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ht="15" hidden="1" outlineLevel="1">
      <c r="B368" s="520"/>
      <c r="C368" s="291"/>
      <c r="D368" s="820"/>
      <c r="E368" s="820"/>
      <c r="F368" s="291"/>
      <c r="G368" s="291"/>
      <c r="H368" s="291"/>
      <c r="I368" s="291"/>
      <c r="J368" s="291"/>
      <c r="K368" s="291"/>
      <c r="L368" s="291"/>
      <c r="M368" s="291"/>
      <c r="N368" s="291"/>
      <c r="O368" s="822"/>
      <c r="P368" s="822"/>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821"/>
      <c r="E369" s="821"/>
      <c r="F369" s="295"/>
      <c r="G369" s="295"/>
      <c r="H369" s="295"/>
      <c r="I369" s="295"/>
      <c r="J369" s="295"/>
      <c r="K369" s="295"/>
      <c r="L369" s="295"/>
      <c r="M369" s="295"/>
      <c r="N369" s="295">
        <v>12</v>
      </c>
      <c r="O369" s="823"/>
      <c r="P369" s="823"/>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hidden="1" outlineLevel="1">
      <c r="B370" s="294" t="s">
        <v>290</v>
      </c>
      <c r="C370" s="291" t="s">
        <v>163</v>
      </c>
      <c r="D370" s="821"/>
      <c r="E370" s="821"/>
      <c r="F370" s="295"/>
      <c r="G370" s="295"/>
      <c r="H370" s="295"/>
      <c r="I370" s="295"/>
      <c r="J370" s="295"/>
      <c r="K370" s="295"/>
      <c r="L370" s="295"/>
      <c r="M370" s="295"/>
      <c r="N370" s="295">
        <f>N369</f>
        <v>12</v>
      </c>
      <c r="O370" s="823"/>
      <c r="P370" s="823"/>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ht="15" hidden="1" outlineLevel="1">
      <c r="B371" s="520"/>
      <c r="C371" s="291"/>
      <c r="D371" s="820"/>
      <c r="E371" s="820"/>
      <c r="F371" s="291"/>
      <c r="G371" s="291"/>
      <c r="H371" s="291"/>
      <c r="I371" s="291"/>
      <c r="J371" s="291"/>
      <c r="K371" s="291"/>
      <c r="L371" s="291"/>
      <c r="M371" s="291"/>
      <c r="N371" s="291"/>
      <c r="O371" s="822"/>
      <c r="P371" s="822"/>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hidden="1" outlineLevel="1">
      <c r="A372" s="522">
        <v>48</v>
      </c>
      <c r="B372" s="520" t="s">
        <v>140</v>
      </c>
      <c r="C372" s="291" t="s">
        <v>25</v>
      </c>
      <c r="D372" s="821"/>
      <c r="E372" s="821"/>
      <c r="F372" s="295"/>
      <c r="G372" s="295"/>
      <c r="H372" s="295"/>
      <c r="I372" s="295"/>
      <c r="J372" s="295"/>
      <c r="K372" s="295"/>
      <c r="L372" s="295"/>
      <c r="M372" s="295"/>
      <c r="N372" s="295">
        <v>12</v>
      </c>
      <c r="O372" s="823"/>
      <c r="P372" s="823"/>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hidden="1" outlineLevel="1">
      <c r="B373" s="294" t="s">
        <v>290</v>
      </c>
      <c r="C373" s="291" t="s">
        <v>163</v>
      </c>
      <c r="D373" s="821"/>
      <c r="E373" s="821"/>
      <c r="F373" s="295"/>
      <c r="G373" s="295"/>
      <c r="H373" s="295"/>
      <c r="I373" s="295"/>
      <c r="J373" s="295"/>
      <c r="K373" s="295"/>
      <c r="L373" s="295"/>
      <c r="M373" s="295"/>
      <c r="N373" s="295">
        <f>N372</f>
        <v>12</v>
      </c>
      <c r="O373" s="823"/>
      <c r="P373" s="823"/>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ht="15" hidden="1" outlineLevel="1">
      <c r="B374" s="520"/>
      <c r="C374" s="291"/>
      <c r="D374" s="820"/>
      <c r="E374" s="820"/>
      <c r="F374" s="291"/>
      <c r="G374" s="291"/>
      <c r="H374" s="291"/>
      <c r="I374" s="291"/>
      <c r="J374" s="291"/>
      <c r="K374" s="291"/>
      <c r="L374" s="291"/>
      <c r="M374" s="291"/>
      <c r="N374" s="291"/>
      <c r="O374" s="822"/>
      <c r="P374" s="822"/>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821"/>
      <c r="E375" s="821"/>
      <c r="F375" s="295"/>
      <c r="G375" s="295"/>
      <c r="H375" s="295"/>
      <c r="I375" s="295"/>
      <c r="J375" s="295"/>
      <c r="K375" s="295"/>
      <c r="L375" s="295"/>
      <c r="M375" s="295"/>
      <c r="N375" s="295">
        <v>12</v>
      </c>
      <c r="O375" s="823"/>
      <c r="P375" s="823"/>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hidden="1" outlineLevel="1">
      <c r="B376" s="294" t="s">
        <v>290</v>
      </c>
      <c r="C376" s="291" t="s">
        <v>163</v>
      </c>
      <c r="D376" s="821"/>
      <c r="E376" s="821"/>
      <c r="F376" s="295"/>
      <c r="G376" s="295"/>
      <c r="H376" s="295"/>
      <c r="I376" s="295"/>
      <c r="J376" s="295"/>
      <c r="K376" s="295"/>
      <c r="L376" s="295"/>
      <c r="M376" s="295"/>
      <c r="N376" s="295">
        <f>N375</f>
        <v>12</v>
      </c>
      <c r="O376" s="823"/>
      <c r="P376" s="823"/>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ht="15"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 collapsed="1">
      <c r="B378" s="327" t="s">
        <v>275</v>
      </c>
      <c r="C378" s="329"/>
      <c r="D378" s="329">
        <f>SUM(D221:D376)</f>
        <v>12181475</v>
      </c>
      <c r="E378" s="329"/>
      <c r="F378" s="329"/>
      <c r="G378" s="329"/>
      <c r="H378" s="329"/>
      <c r="I378" s="329"/>
      <c r="J378" s="329"/>
      <c r="K378" s="329"/>
      <c r="L378" s="329"/>
      <c r="M378" s="329"/>
      <c r="N378" s="329"/>
      <c r="O378" s="329">
        <f>SUM(O221:O376)</f>
        <v>1420</v>
      </c>
      <c r="P378" s="329"/>
      <c r="Q378" s="329"/>
      <c r="R378" s="329"/>
      <c r="S378" s="329"/>
      <c r="T378" s="329"/>
      <c r="U378" s="329"/>
      <c r="V378" s="329"/>
      <c r="W378" s="329"/>
      <c r="X378" s="329"/>
      <c r="Y378" s="329">
        <f>IF(Y219="kWh",SUMPRODUCT(D221:D376,Y221:Y376))</f>
        <v>4127686</v>
      </c>
      <c r="Z378" s="329">
        <f>IF(Z219="kWh",SUMPRODUCT(D221:D376,Z221:Z376))</f>
        <v>1929966.8900000001</v>
      </c>
      <c r="AA378" s="329">
        <f>IF(AA219="kw",SUMPRODUCT(N221:N376,O221:O376,AA221:AA376),SUMPRODUCT(D221:D376,AA221:AA376))</f>
        <v>9227.52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3928130.3</v>
      </c>
      <c r="Z379" s="392">
        <f>HLOOKUP(Z218,'2. LRAMVA Threshold'!$B$42:$Q$53,8,FALSE)</f>
        <v>5278065.33</v>
      </c>
      <c r="AA379" s="392">
        <f>HLOOKUP(AA218,'2. LRAMVA Threshold'!$B$42:$Q$53,8,FALSE)</f>
        <v>14263.65</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1.0999999999999999E-2</v>
      </c>
      <c r="Z381" s="341">
        <f>HLOOKUP(Z$35,'3.  Distribution Rates'!$C$122:$P$133,8,FALSE)</f>
        <v>6.8999999999999999E-3</v>
      </c>
      <c r="AA381" s="341">
        <f>HLOOKUP(AA$35,'3.  Distribution Rates'!$C$122:$P$133,8,FALSE)</f>
        <v>3.0605000000000002</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8468.351474000001</v>
      </c>
      <c r="Z382" s="378">
        <f>'4.  2011-2014 LRAM'!Z139*Z381</f>
        <v>16176.924679440001</v>
      </c>
      <c r="AA382" s="378">
        <f>'4.  2011-2014 LRAM'!AA139*AA381</f>
        <v>5072.7758199997206</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5">SUM(Y382:AL382)</f>
        <v>29718.051973439724</v>
      </c>
    </row>
    <row r="383" spans="1:42" ht="15">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9719.6279261399995</v>
      </c>
      <c r="Z383" s="378">
        <f>'4.  2011-2014 LRAM'!Z268*Z381</f>
        <v>6050.6984937143989</v>
      </c>
      <c r="AA383" s="378">
        <f>'4.  2011-2014 LRAM'!AA268*AA381</f>
        <v>21673.113763003203</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5"/>
        <v>37443.440182857601</v>
      </c>
    </row>
    <row r="384" spans="1:42" ht="15">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8493.9402900000005</v>
      </c>
      <c r="Z384" s="378">
        <f>'4.  2011-2014 LRAM'!Z397*Z381</f>
        <v>10142.140623630001</v>
      </c>
      <c r="AA384" s="378">
        <f>'4.  2011-2014 LRAM'!AA397*AA381</f>
        <v>32147.860239360009</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5"/>
        <v>50783.94115299001</v>
      </c>
    </row>
    <row r="385" spans="2:39" ht="15">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17544.591899999999</v>
      </c>
      <c r="Z385" s="378">
        <f>'4.  2011-2014 LRAM'!Z527*Z381</f>
        <v>8229.3466446000002</v>
      </c>
      <c r="AA385" s="378">
        <f>'4.  2011-2014 LRAM'!AA527*AA381</f>
        <v>129987.49023599998</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5"/>
        <v>155761.42878059999</v>
      </c>
    </row>
    <row r="386" spans="2:39" ht="15">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6">Y208*Y381</f>
        <v>19616.894</v>
      </c>
      <c r="Z386" s="378">
        <f t="shared" si="1126"/>
        <v>47576.256998999997</v>
      </c>
      <c r="AA386" s="378">
        <f t="shared" si="1126"/>
        <v>510.49140000000006</v>
      </c>
      <c r="AB386" s="378">
        <f t="shared" si="1126"/>
        <v>0</v>
      </c>
      <c r="AC386" s="378">
        <f t="shared" si="1126"/>
        <v>0</v>
      </c>
      <c r="AD386" s="378">
        <f t="shared" si="1126"/>
        <v>0</v>
      </c>
      <c r="AE386" s="378">
        <f t="shared" si="1126"/>
        <v>0</v>
      </c>
      <c r="AF386" s="378">
        <f t="shared" si="1126"/>
        <v>0</v>
      </c>
      <c r="AG386" s="378">
        <f t="shared" si="1126"/>
        <v>0</v>
      </c>
      <c r="AH386" s="378">
        <f t="shared" si="1126"/>
        <v>0</v>
      </c>
      <c r="AI386" s="378">
        <f t="shared" si="1126"/>
        <v>0</v>
      </c>
      <c r="AJ386" s="378">
        <f t="shared" si="1126"/>
        <v>0</v>
      </c>
      <c r="AK386" s="378">
        <f t="shared" si="1126"/>
        <v>0</v>
      </c>
      <c r="AL386" s="378">
        <f t="shared" si="1126"/>
        <v>0</v>
      </c>
      <c r="AM386" s="629">
        <f t="shared" si="1125"/>
        <v>67703.642399000004</v>
      </c>
    </row>
    <row r="387" spans="2:39" ht="15">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45404.545999999995</v>
      </c>
      <c r="Z387" s="378">
        <f t="shared" ref="Z387:AL387" si="1127">Z378*Z381</f>
        <v>13316.771541</v>
      </c>
      <c r="AA387" s="378">
        <f t="shared" si="1127"/>
        <v>28240.824960000002</v>
      </c>
      <c r="AB387" s="378">
        <f t="shared" si="1127"/>
        <v>0</v>
      </c>
      <c r="AC387" s="378">
        <f t="shared" si="1127"/>
        <v>0</v>
      </c>
      <c r="AD387" s="378">
        <f t="shared" si="1127"/>
        <v>0</v>
      </c>
      <c r="AE387" s="378">
        <f t="shared" si="1127"/>
        <v>0</v>
      </c>
      <c r="AF387" s="378">
        <f t="shared" si="1127"/>
        <v>0</v>
      </c>
      <c r="AG387" s="378">
        <f t="shared" si="1127"/>
        <v>0</v>
      </c>
      <c r="AH387" s="378">
        <f t="shared" si="1127"/>
        <v>0</v>
      </c>
      <c r="AI387" s="378">
        <f t="shared" si="1127"/>
        <v>0</v>
      </c>
      <c r="AJ387" s="378">
        <f t="shared" si="1127"/>
        <v>0</v>
      </c>
      <c r="AK387" s="378">
        <f t="shared" si="1127"/>
        <v>0</v>
      </c>
      <c r="AL387" s="378">
        <f t="shared" si="1127"/>
        <v>0</v>
      </c>
      <c r="AM387" s="629">
        <f t="shared" si="1125"/>
        <v>86962.142500999995</v>
      </c>
    </row>
    <row r="388" spans="2:39" ht="1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109247.95159014</v>
      </c>
      <c r="Z388" s="346">
        <f t="shared" ref="Z388:AE388" si="1128">SUM(Z382:Z387)</f>
        <v>101492.1389813844</v>
      </c>
      <c r="AA388" s="346">
        <f t="shared" si="1128"/>
        <v>217632.55641836292</v>
      </c>
      <c r="AB388" s="346">
        <f t="shared" si="1128"/>
        <v>0</v>
      </c>
      <c r="AC388" s="346">
        <f t="shared" si="1128"/>
        <v>0</v>
      </c>
      <c r="AD388" s="346">
        <f t="shared" si="1128"/>
        <v>0</v>
      </c>
      <c r="AE388" s="346">
        <f t="shared" si="1128"/>
        <v>0</v>
      </c>
      <c r="AF388" s="346">
        <f>SUM(AF382:AF387)</f>
        <v>0</v>
      </c>
      <c r="AG388" s="346">
        <f t="shared" ref="AG388:AL388" si="1129">SUM(AG382:AG387)</f>
        <v>0</v>
      </c>
      <c r="AH388" s="346">
        <f t="shared" si="1129"/>
        <v>0</v>
      </c>
      <c r="AI388" s="346">
        <f t="shared" si="1129"/>
        <v>0</v>
      </c>
      <c r="AJ388" s="346">
        <f t="shared" si="1129"/>
        <v>0</v>
      </c>
      <c r="AK388" s="346">
        <f t="shared" si="1129"/>
        <v>0</v>
      </c>
      <c r="AL388" s="346">
        <f t="shared" si="1129"/>
        <v>0</v>
      </c>
      <c r="AM388" s="407">
        <f>SUM(AM382:AM387)</f>
        <v>428372.64698988735</v>
      </c>
    </row>
    <row r="389" spans="2:39" ht="1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43209.433299999997</v>
      </c>
      <c r="Z389" s="347">
        <f t="shared" ref="Z389:AE389" si="1130">Z379*Z381</f>
        <v>36418.650777000003</v>
      </c>
      <c r="AA389" s="347">
        <f t="shared" si="1130"/>
        <v>43653.900825000004</v>
      </c>
      <c r="AB389" s="347">
        <f t="shared" si="1130"/>
        <v>0</v>
      </c>
      <c r="AC389" s="347">
        <f t="shared" si="1130"/>
        <v>0</v>
      </c>
      <c r="AD389" s="347">
        <f t="shared" si="1130"/>
        <v>0</v>
      </c>
      <c r="AE389" s="347">
        <f t="shared" si="1130"/>
        <v>0</v>
      </c>
      <c r="AF389" s="347">
        <f>AF379*AF381</f>
        <v>0</v>
      </c>
      <c r="AG389" s="347">
        <f t="shared" ref="AG389:AL389" si="1131">AG379*AG381</f>
        <v>0</v>
      </c>
      <c r="AH389" s="347">
        <f t="shared" si="1131"/>
        <v>0</v>
      </c>
      <c r="AI389" s="347">
        <f t="shared" si="1131"/>
        <v>0</v>
      </c>
      <c r="AJ389" s="347">
        <f t="shared" si="1131"/>
        <v>0</v>
      </c>
      <c r="AK389" s="347">
        <f t="shared" si="1131"/>
        <v>0</v>
      </c>
      <c r="AL389" s="347">
        <f t="shared" si="1131"/>
        <v>0</v>
      </c>
      <c r="AM389" s="407">
        <f>SUM(Y389:AL389)</f>
        <v>123281.98490200001</v>
      </c>
    </row>
    <row r="390" spans="2:39" ht="1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305090.66208788735</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4127553</v>
      </c>
      <c r="Z392" s="291">
        <f>SUMPRODUCT(E221:E376,Z221:Z376)</f>
        <v>1929966.8900000001</v>
      </c>
      <c r="AA392" s="291">
        <f t="shared" ref="AA392:AL392" si="1132">IF(AA219="kw",SUMPRODUCT($N$221:$N$376,$P$221:$P$376,AA221:AA376),SUMPRODUCT($E$221:$E$376,AA221:AA376))</f>
        <v>9216.84</v>
      </c>
      <c r="AB392" s="291">
        <f t="shared" si="1132"/>
        <v>0</v>
      </c>
      <c r="AC392" s="291">
        <f t="shared" si="1132"/>
        <v>0</v>
      </c>
      <c r="AD392" s="291">
        <f t="shared" si="1132"/>
        <v>0</v>
      </c>
      <c r="AE392" s="291">
        <f t="shared" si="1132"/>
        <v>0</v>
      </c>
      <c r="AF392" s="291">
        <f t="shared" si="1132"/>
        <v>0</v>
      </c>
      <c r="AG392" s="291">
        <f t="shared" si="1132"/>
        <v>0</v>
      </c>
      <c r="AH392" s="291">
        <f t="shared" si="1132"/>
        <v>0</v>
      </c>
      <c r="AI392" s="291">
        <f t="shared" si="1132"/>
        <v>0</v>
      </c>
      <c r="AJ392" s="291">
        <f t="shared" si="1132"/>
        <v>0</v>
      </c>
      <c r="AK392" s="291">
        <f t="shared" si="1132"/>
        <v>0</v>
      </c>
      <c r="AL392" s="291">
        <f t="shared" si="1132"/>
        <v>0</v>
      </c>
      <c r="AM392" s="348"/>
    </row>
    <row r="393" spans="2:39" ht="15">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3">IF(AA219="kw",SUMPRODUCT($N$221:$N$376,$Q$221:$Q$376,AA221:AA376),SUMPRODUCT($F$221:$F$376,AA221:AA376))</f>
        <v>0</v>
      </c>
      <c r="AB393" s="291">
        <f t="shared" si="1133"/>
        <v>0</v>
      </c>
      <c r="AC393" s="291">
        <f t="shared" si="1133"/>
        <v>0</v>
      </c>
      <c r="AD393" s="291">
        <f t="shared" si="1133"/>
        <v>0</v>
      </c>
      <c r="AE393" s="291">
        <f t="shared" si="1133"/>
        <v>0</v>
      </c>
      <c r="AF393" s="291">
        <f t="shared" si="1133"/>
        <v>0</v>
      </c>
      <c r="AG393" s="291">
        <f t="shared" si="1133"/>
        <v>0</v>
      </c>
      <c r="AH393" s="291">
        <f t="shared" si="1133"/>
        <v>0</v>
      </c>
      <c r="AI393" s="291">
        <f t="shared" si="1133"/>
        <v>0</v>
      </c>
      <c r="AJ393" s="291">
        <f t="shared" si="1133"/>
        <v>0</v>
      </c>
      <c r="AK393" s="291">
        <f t="shared" si="1133"/>
        <v>0</v>
      </c>
      <c r="AL393" s="291">
        <f t="shared" si="1133"/>
        <v>0</v>
      </c>
      <c r="AM393" s="337"/>
    </row>
    <row r="394" spans="2:39" ht="15">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4">IF(AA219="kw",SUMPRODUCT($N$221:$N$376,$R$221:$R$376,AA221:AA376),SUMPRODUCT($G$221:$G$376,AA221:AA376))</f>
        <v>0</v>
      </c>
      <c r="AB394" s="291">
        <f t="shared" si="1134"/>
        <v>0</v>
      </c>
      <c r="AC394" s="291">
        <f t="shared" si="1134"/>
        <v>0</v>
      </c>
      <c r="AD394" s="291">
        <f t="shared" si="1134"/>
        <v>0</v>
      </c>
      <c r="AE394" s="291">
        <f t="shared" si="1134"/>
        <v>0</v>
      </c>
      <c r="AF394" s="291">
        <f t="shared" si="1134"/>
        <v>0</v>
      </c>
      <c r="AG394" s="291">
        <f t="shared" si="1134"/>
        <v>0</v>
      </c>
      <c r="AH394" s="291">
        <f t="shared" si="1134"/>
        <v>0</v>
      </c>
      <c r="AI394" s="291">
        <f t="shared" si="1134"/>
        <v>0</v>
      </c>
      <c r="AJ394" s="291">
        <f t="shared" si="1134"/>
        <v>0</v>
      </c>
      <c r="AK394" s="291">
        <f t="shared" si="1134"/>
        <v>0</v>
      </c>
      <c r="AL394" s="291">
        <f t="shared" si="1134"/>
        <v>0</v>
      </c>
      <c r="AM394" s="337"/>
    </row>
    <row r="395" spans="2:39" ht="15">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5">IF(AA219="kw",SUMPRODUCT($N$221:$N$376,$S$221:$S$376,AA221:AA376),SUMPRODUCT($H$221:$H$376,AA221:AA376))</f>
        <v>0</v>
      </c>
      <c r="AB395" s="326">
        <f t="shared" si="1135"/>
        <v>0</v>
      </c>
      <c r="AC395" s="326">
        <f t="shared" si="1135"/>
        <v>0</v>
      </c>
      <c r="AD395" s="326">
        <f t="shared" si="1135"/>
        <v>0</v>
      </c>
      <c r="AE395" s="326">
        <f t="shared" si="1135"/>
        <v>0</v>
      </c>
      <c r="AF395" s="326">
        <f t="shared" si="1135"/>
        <v>0</v>
      </c>
      <c r="AG395" s="326">
        <f t="shared" si="1135"/>
        <v>0</v>
      </c>
      <c r="AH395" s="326">
        <f t="shared" si="1135"/>
        <v>0</v>
      </c>
      <c r="AI395" s="326">
        <f t="shared" si="1135"/>
        <v>0</v>
      </c>
      <c r="AJ395" s="326">
        <f t="shared" si="1135"/>
        <v>0</v>
      </c>
      <c r="AK395" s="326">
        <f t="shared" si="1135"/>
        <v>0</v>
      </c>
      <c r="AL395" s="326">
        <f t="shared" si="1135"/>
        <v>0</v>
      </c>
      <c r="AM395" s="386"/>
    </row>
    <row r="396" spans="2:39" ht="21" customHeight="1">
      <c r="B396" s="368" t="s">
        <v>597</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4">
      <c r="B399" s="280" t="s">
        <v>292</v>
      </c>
      <c r="C399" s="281"/>
      <c r="D399" s="590" t="s">
        <v>528</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40" t="s">
        <v>211</v>
      </c>
      <c r="C400" s="942" t="s">
        <v>33</v>
      </c>
      <c r="D400" s="284" t="s">
        <v>422</v>
      </c>
      <c r="E400" s="944" t="s">
        <v>209</v>
      </c>
      <c r="F400" s="945"/>
      <c r="G400" s="945"/>
      <c r="H400" s="945"/>
      <c r="I400" s="945"/>
      <c r="J400" s="945"/>
      <c r="K400" s="945"/>
      <c r="L400" s="945"/>
      <c r="M400" s="946"/>
      <c r="N400" s="950" t="s">
        <v>213</v>
      </c>
      <c r="O400" s="284" t="s">
        <v>423</v>
      </c>
      <c r="P400" s="944" t="s">
        <v>212</v>
      </c>
      <c r="Q400" s="945"/>
      <c r="R400" s="945"/>
      <c r="S400" s="945"/>
      <c r="T400" s="945"/>
      <c r="U400" s="945"/>
      <c r="V400" s="945"/>
      <c r="W400" s="945"/>
      <c r="X400" s="946"/>
      <c r="Y400" s="947" t="s">
        <v>244</v>
      </c>
      <c r="Z400" s="948"/>
      <c r="AA400" s="948"/>
      <c r="AB400" s="948"/>
      <c r="AC400" s="948"/>
      <c r="AD400" s="948"/>
      <c r="AE400" s="948"/>
      <c r="AF400" s="948"/>
      <c r="AG400" s="948"/>
      <c r="AH400" s="948"/>
      <c r="AI400" s="948"/>
      <c r="AJ400" s="948"/>
      <c r="AK400" s="948"/>
      <c r="AL400" s="948"/>
      <c r="AM400" s="949"/>
    </row>
    <row r="401" spans="1:39" ht="61.5" customHeight="1">
      <c r="B401" s="941"/>
      <c r="C401" s="943"/>
      <c r="D401" s="285">
        <v>2017</v>
      </c>
      <c r="E401" s="285">
        <v>2018</v>
      </c>
      <c r="F401" s="285">
        <v>2019</v>
      </c>
      <c r="G401" s="285">
        <v>2020</v>
      </c>
      <c r="H401" s="285">
        <v>2021</v>
      </c>
      <c r="I401" s="285">
        <v>2022</v>
      </c>
      <c r="J401" s="285">
        <v>2023</v>
      </c>
      <c r="K401" s="285">
        <v>2024</v>
      </c>
      <c r="L401" s="285">
        <v>2025</v>
      </c>
      <c r="M401" s="285">
        <v>2026</v>
      </c>
      <c r="N401" s="95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f>'1.  LRAMVA Summary'!G53</f>
        <v>0</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hidden="1"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6">Z404</f>
        <v>0</v>
      </c>
      <c r="AA405" s="411">
        <f t="shared" ref="AA405" si="1137">AA404</f>
        <v>0</v>
      </c>
      <c r="AB405" s="411">
        <f t="shared" ref="AB405" si="1138">AB404</f>
        <v>0</v>
      </c>
      <c r="AC405" s="411">
        <f t="shared" ref="AC405" si="1139">AC404</f>
        <v>0</v>
      </c>
      <c r="AD405" s="411">
        <f t="shared" ref="AD405" si="1140">AD404</f>
        <v>0</v>
      </c>
      <c r="AE405" s="411">
        <f t="shared" ref="AE405" si="1141">AE404</f>
        <v>0</v>
      </c>
      <c r="AF405" s="411">
        <f t="shared" ref="AF405" si="1142">AF404</f>
        <v>0</v>
      </c>
      <c r="AG405" s="411">
        <f t="shared" ref="AG405" si="1143">AG404</f>
        <v>0</v>
      </c>
      <c r="AH405" s="411">
        <f t="shared" ref="AH405" si="1144">AH404</f>
        <v>0</v>
      </c>
      <c r="AI405" s="411">
        <f t="shared" ref="AI405" si="1145">AI404</f>
        <v>0</v>
      </c>
      <c r="AJ405" s="411">
        <f t="shared" ref="AJ405" si="1146">AJ404</f>
        <v>0</v>
      </c>
      <c r="AK405" s="411">
        <f t="shared" ref="AK405" si="1147">AK404</f>
        <v>0</v>
      </c>
      <c r="AL405" s="411">
        <f t="shared" ref="AL405" si="1148">AL404</f>
        <v>0</v>
      </c>
      <c r="AM405" s="297"/>
    </row>
    <row r="406" spans="1:39" ht="1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hidden="1"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9">Z407</f>
        <v>0</v>
      </c>
      <c r="AA408" s="411">
        <f t="shared" ref="AA408" si="1150">AA407</f>
        <v>0</v>
      </c>
      <c r="AB408" s="411">
        <f t="shared" ref="AB408" si="1151">AB407</f>
        <v>0</v>
      </c>
      <c r="AC408" s="411">
        <f t="shared" ref="AC408" si="1152">AC407</f>
        <v>0</v>
      </c>
      <c r="AD408" s="411">
        <f t="shared" ref="AD408" si="1153">AD407</f>
        <v>0</v>
      </c>
      <c r="AE408" s="411">
        <f t="shared" ref="AE408" si="1154">AE407</f>
        <v>0</v>
      </c>
      <c r="AF408" s="411">
        <f t="shared" ref="AF408" si="1155">AF407</f>
        <v>0</v>
      </c>
      <c r="AG408" s="411">
        <f t="shared" ref="AG408" si="1156">AG407</f>
        <v>0</v>
      </c>
      <c r="AH408" s="411">
        <f t="shared" ref="AH408" si="1157">AH407</f>
        <v>0</v>
      </c>
      <c r="AI408" s="411">
        <f t="shared" ref="AI408" si="1158">AI407</f>
        <v>0</v>
      </c>
      <c r="AJ408" s="411">
        <f t="shared" ref="AJ408" si="1159">AJ407</f>
        <v>0</v>
      </c>
      <c r="AK408" s="411">
        <f t="shared" ref="AK408" si="1160">AK407</f>
        <v>0</v>
      </c>
      <c r="AL408" s="411">
        <f t="shared" ref="AL408" si="1161">AL407</f>
        <v>0</v>
      </c>
      <c r="AM408" s="297"/>
    </row>
    <row r="409" spans="1:39" ht="1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hidden="1"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2">Z410</f>
        <v>0</v>
      </c>
      <c r="AA411" s="411">
        <f t="shared" ref="AA411" si="1163">AA410</f>
        <v>0</v>
      </c>
      <c r="AB411" s="411">
        <f t="shared" ref="AB411" si="1164">AB410</f>
        <v>0</v>
      </c>
      <c r="AC411" s="411">
        <f t="shared" ref="AC411" si="1165">AC410</f>
        <v>0</v>
      </c>
      <c r="AD411" s="411">
        <f t="shared" ref="AD411" si="1166">AD410</f>
        <v>0</v>
      </c>
      <c r="AE411" s="411">
        <f t="shared" ref="AE411" si="1167">AE410</f>
        <v>0</v>
      </c>
      <c r="AF411" s="411">
        <f t="shared" ref="AF411" si="1168">AF410</f>
        <v>0</v>
      </c>
      <c r="AG411" s="411">
        <f t="shared" ref="AG411" si="1169">AG410</f>
        <v>0</v>
      </c>
      <c r="AH411" s="411">
        <f t="shared" ref="AH411" si="1170">AH410</f>
        <v>0</v>
      </c>
      <c r="AI411" s="411">
        <f t="shared" ref="AI411" si="1171">AI410</f>
        <v>0</v>
      </c>
      <c r="AJ411" s="411">
        <f t="shared" ref="AJ411" si="1172">AJ410</f>
        <v>0</v>
      </c>
      <c r="AK411" s="411">
        <f t="shared" ref="AK411" si="1173">AK410</f>
        <v>0</v>
      </c>
      <c r="AL411" s="411">
        <f t="shared" ref="AL411" si="1174">AL410</f>
        <v>0</v>
      </c>
      <c r="AM411" s="297"/>
    </row>
    <row r="412" spans="1:39" ht="15"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hidden="1" outlineLevel="1">
      <c r="A413" s="532">
        <v>4</v>
      </c>
      <c r="B413" s="520" t="s">
        <v>690</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hidden="1"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5">Z413</f>
        <v>0</v>
      </c>
      <c r="AA414" s="411">
        <f t="shared" ref="AA414" si="1176">AA413</f>
        <v>0</v>
      </c>
      <c r="AB414" s="411">
        <f t="shared" ref="AB414" si="1177">AB413</f>
        <v>0</v>
      </c>
      <c r="AC414" s="411">
        <f t="shared" ref="AC414" si="1178">AC413</f>
        <v>0</v>
      </c>
      <c r="AD414" s="411">
        <f t="shared" ref="AD414" si="1179">AD413</f>
        <v>0</v>
      </c>
      <c r="AE414" s="411">
        <f t="shared" ref="AE414" si="1180">AE413</f>
        <v>0</v>
      </c>
      <c r="AF414" s="411">
        <f t="shared" ref="AF414" si="1181">AF413</f>
        <v>0</v>
      </c>
      <c r="AG414" s="411">
        <f t="shared" ref="AG414" si="1182">AG413</f>
        <v>0</v>
      </c>
      <c r="AH414" s="411">
        <f t="shared" ref="AH414" si="1183">AH413</f>
        <v>0</v>
      </c>
      <c r="AI414" s="411">
        <f t="shared" ref="AI414" si="1184">AI413</f>
        <v>0</v>
      </c>
      <c r="AJ414" s="411">
        <f t="shared" ref="AJ414" si="1185">AJ413</f>
        <v>0</v>
      </c>
      <c r="AK414" s="411">
        <f t="shared" ref="AK414" si="1186">AK413</f>
        <v>0</v>
      </c>
      <c r="AL414" s="411">
        <f t="shared" ref="AL414" si="1187">AL413</f>
        <v>0</v>
      </c>
      <c r="AM414" s="297"/>
    </row>
    <row r="415" spans="1:39" ht="15"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hidden="1"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8">Z416</f>
        <v>0</v>
      </c>
      <c r="AA417" s="411">
        <f t="shared" ref="AA417" si="1189">AA416</f>
        <v>0</v>
      </c>
      <c r="AB417" s="411">
        <f t="shared" ref="AB417" si="1190">AB416</f>
        <v>0</v>
      </c>
      <c r="AC417" s="411">
        <f t="shared" ref="AC417" si="1191">AC416</f>
        <v>0</v>
      </c>
      <c r="AD417" s="411">
        <f t="shared" ref="AD417" si="1192">AD416</f>
        <v>0</v>
      </c>
      <c r="AE417" s="411">
        <f t="shared" ref="AE417" si="1193">AE416</f>
        <v>0</v>
      </c>
      <c r="AF417" s="411">
        <f t="shared" ref="AF417" si="1194">AF416</f>
        <v>0</v>
      </c>
      <c r="AG417" s="411">
        <f t="shared" ref="AG417" si="1195">AG416</f>
        <v>0</v>
      </c>
      <c r="AH417" s="411">
        <f t="shared" ref="AH417" si="1196">AH416</f>
        <v>0</v>
      </c>
      <c r="AI417" s="411">
        <f t="shared" ref="AI417" si="1197">AI416</f>
        <v>0</v>
      </c>
      <c r="AJ417" s="411">
        <f t="shared" ref="AJ417" si="1198">AJ416</f>
        <v>0</v>
      </c>
      <c r="AK417" s="411">
        <f t="shared" ref="AK417" si="1199">AK416</f>
        <v>0</v>
      </c>
      <c r="AL417" s="411">
        <f t="shared" ref="AL417" si="1200">AL416</f>
        <v>0</v>
      </c>
      <c r="AM417" s="297"/>
    </row>
    <row r="418" spans="1:39" ht="15"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hidden="1"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1">Z420</f>
        <v>0</v>
      </c>
      <c r="AA421" s="411">
        <f t="shared" ref="AA421" si="1202">AA420</f>
        <v>0</v>
      </c>
      <c r="AB421" s="411">
        <f t="shared" ref="AB421" si="1203">AB420</f>
        <v>0</v>
      </c>
      <c r="AC421" s="411">
        <f t="shared" ref="AC421" si="1204">AC420</f>
        <v>0</v>
      </c>
      <c r="AD421" s="411">
        <f t="shared" ref="AD421" si="1205">AD420</f>
        <v>0</v>
      </c>
      <c r="AE421" s="411">
        <f t="shared" ref="AE421" si="1206">AE420</f>
        <v>0</v>
      </c>
      <c r="AF421" s="411">
        <f t="shared" ref="AF421" si="1207">AF420</f>
        <v>0</v>
      </c>
      <c r="AG421" s="411">
        <f t="shared" ref="AG421" si="1208">AG420</f>
        <v>0</v>
      </c>
      <c r="AH421" s="411">
        <f t="shared" ref="AH421" si="1209">AH420</f>
        <v>0</v>
      </c>
      <c r="AI421" s="411">
        <f t="shared" ref="AI421" si="1210">AI420</f>
        <v>0</v>
      </c>
      <c r="AJ421" s="411">
        <f t="shared" ref="AJ421" si="1211">AJ420</f>
        <v>0</v>
      </c>
      <c r="AK421" s="411">
        <f t="shared" ref="AK421" si="1212">AK420</f>
        <v>0</v>
      </c>
      <c r="AL421" s="411">
        <f t="shared" ref="AL421" si="1213">AL420</f>
        <v>0</v>
      </c>
      <c r="AM421" s="311"/>
    </row>
    <row r="422" spans="1:39" ht="15"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hidden="1"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4">Z423</f>
        <v>0</v>
      </c>
      <c r="AA424" s="411">
        <f t="shared" ref="AA424" si="1215">AA423</f>
        <v>0</v>
      </c>
      <c r="AB424" s="411">
        <f t="shared" ref="AB424" si="1216">AB423</f>
        <v>0</v>
      </c>
      <c r="AC424" s="411">
        <f t="shared" ref="AC424" si="1217">AC423</f>
        <v>0</v>
      </c>
      <c r="AD424" s="411">
        <f t="shared" ref="AD424" si="1218">AD423</f>
        <v>0</v>
      </c>
      <c r="AE424" s="411">
        <f t="shared" ref="AE424" si="1219">AE423</f>
        <v>0</v>
      </c>
      <c r="AF424" s="411">
        <f t="shared" ref="AF424" si="1220">AF423</f>
        <v>0</v>
      </c>
      <c r="AG424" s="411">
        <f t="shared" ref="AG424" si="1221">AG423</f>
        <v>0</v>
      </c>
      <c r="AH424" s="411">
        <f t="shared" ref="AH424" si="1222">AH423</f>
        <v>0</v>
      </c>
      <c r="AI424" s="411">
        <f t="shared" ref="AI424" si="1223">AI423</f>
        <v>0</v>
      </c>
      <c r="AJ424" s="411">
        <f t="shared" ref="AJ424" si="1224">AJ423</f>
        <v>0</v>
      </c>
      <c r="AK424" s="411">
        <f t="shared" ref="AK424" si="1225">AK423</f>
        <v>0</v>
      </c>
      <c r="AL424" s="411">
        <f t="shared" ref="AL424" si="1226">AL423</f>
        <v>0</v>
      </c>
      <c r="AM424" s="311"/>
    </row>
    <row r="425" spans="1:39" ht="15"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hidden="1"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7">Z426</f>
        <v>0</v>
      </c>
      <c r="AA427" s="411">
        <f t="shared" ref="AA427" si="1228">AA426</f>
        <v>0</v>
      </c>
      <c r="AB427" s="411">
        <f t="shared" ref="AB427" si="1229">AB426</f>
        <v>0</v>
      </c>
      <c r="AC427" s="411">
        <f t="shared" ref="AC427" si="1230">AC426</f>
        <v>0</v>
      </c>
      <c r="AD427" s="411">
        <f t="shared" ref="AD427" si="1231">AD426</f>
        <v>0</v>
      </c>
      <c r="AE427" s="411">
        <f t="shared" ref="AE427" si="1232">AE426</f>
        <v>0</v>
      </c>
      <c r="AF427" s="411">
        <f t="shared" ref="AF427" si="1233">AF426</f>
        <v>0</v>
      </c>
      <c r="AG427" s="411">
        <f t="shared" ref="AG427" si="1234">AG426</f>
        <v>0</v>
      </c>
      <c r="AH427" s="411">
        <f t="shared" ref="AH427" si="1235">AH426</f>
        <v>0</v>
      </c>
      <c r="AI427" s="411">
        <f t="shared" ref="AI427" si="1236">AI426</f>
        <v>0</v>
      </c>
      <c r="AJ427" s="411">
        <f t="shared" ref="AJ427" si="1237">AJ426</f>
        <v>0</v>
      </c>
      <c r="AK427" s="411">
        <f t="shared" ref="AK427" si="1238">AK426</f>
        <v>0</v>
      </c>
      <c r="AL427" s="411">
        <f t="shared" ref="AL427" si="1239">AL426</f>
        <v>0</v>
      </c>
      <c r="AM427" s="311"/>
    </row>
    <row r="428" spans="1:39" ht="15"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hidden="1"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0">Z429</f>
        <v>0</v>
      </c>
      <c r="AA430" s="411">
        <f t="shared" ref="AA430" si="1241">AA429</f>
        <v>0</v>
      </c>
      <c r="AB430" s="411">
        <f t="shared" ref="AB430" si="1242">AB429</f>
        <v>0</v>
      </c>
      <c r="AC430" s="411">
        <f t="shared" ref="AC430" si="1243">AC429</f>
        <v>0</v>
      </c>
      <c r="AD430" s="411">
        <f t="shared" ref="AD430" si="1244">AD429</f>
        <v>0</v>
      </c>
      <c r="AE430" s="411">
        <f t="shared" ref="AE430" si="1245">AE429</f>
        <v>0</v>
      </c>
      <c r="AF430" s="411">
        <f t="shared" ref="AF430" si="1246">AF429</f>
        <v>0</v>
      </c>
      <c r="AG430" s="411">
        <f t="shared" ref="AG430" si="1247">AG429</f>
        <v>0</v>
      </c>
      <c r="AH430" s="411">
        <f t="shared" ref="AH430" si="1248">AH429</f>
        <v>0</v>
      </c>
      <c r="AI430" s="411">
        <f t="shared" ref="AI430" si="1249">AI429</f>
        <v>0</v>
      </c>
      <c r="AJ430" s="411">
        <f t="shared" ref="AJ430" si="1250">AJ429</f>
        <v>0</v>
      </c>
      <c r="AK430" s="411">
        <f t="shared" ref="AK430" si="1251">AK429</f>
        <v>0</v>
      </c>
      <c r="AL430" s="411">
        <f t="shared" ref="AL430" si="1252">AL429</f>
        <v>0</v>
      </c>
      <c r="AM430" s="311"/>
    </row>
    <row r="431" spans="1:39" ht="15"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hidden="1"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3">Z432</f>
        <v>0</v>
      </c>
      <c r="AA433" s="411">
        <f t="shared" ref="AA433" si="1254">AA432</f>
        <v>0</v>
      </c>
      <c r="AB433" s="411">
        <f t="shared" ref="AB433" si="1255">AB432</f>
        <v>0</v>
      </c>
      <c r="AC433" s="411">
        <f t="shared" ref="AC433" si="1256">AC432</f>
        <v>0</v>
      </c>
      <c r="AD433" s="411">
        <f t="shared" ref="AD433" si="1257">AD432</f>
        <v>0</v>
      </c>
      <c r="AE433" s="411">
        <f t="shared" ref="AE433" si="1258">AE432</f>
        <v>0</v>
      </c>
      <c r="AF433" s="411">
        <f t="shared" ref="AF433" si="1259">AF432</f>
        <v>0</v>
      </c>
      <c r="AG433" s="411">
        <f t="shared" ref="AG433" si="1260">AG432</f>
        <v>0</v>
      </c>
      <c r="AH433" s="411">
        <f t="shared" ref="AH433" si="1261">AH432</f>
        <v>0</v>
      </c>
      <c r="AI433" s="411">
        <f t="shared" ref="AI433" si="1262">AI432</f>
        <v>0</v>
      </c>
      <c r="AJ433" s="411">
        <f t="shared" ref="AJ433" si="1263">AJ432</f>
        <v>0</v>
      </c>
      <c r="AK433" s="411">
        <f t="shared" ref="AK433" si="1264">AK432</f>
        <v>0</v>
      </c>
      <c r="AL433" s="411">
        <f t="shared" ref="AL433" si="1265">AL432</f>
        <v>0</v>
      </c>
      <c r="AM433" s="311"/>
    </row>
    <row r="434" spans="1:40" ht="15"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hidden="1"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6">Z436</f>
        <v>0</v>
      </c>
      <c r="AA437" s="411">
        <f t="shared" ref="AA437" si="1267">AA436</f>
        <v>0</v>
      </c>
      <c r="AB437" s="411">
        <f t="shared" ref="AB437" si="1268">AB436</f>
        <v>0</v>
      </c>
      <c r="AC437" s="411">
        <f t="shared" ref="AC437" si="1269">AC436</f>
        <v>0</v>
      </c>
      <c r="AD437" s="411">
        <f t="shared" ref="AD437" si="1270">AD436</f>
        <v>0</v>
      </c>
      <c r="AE437" s="411">
        <f t="shared" ref="AE437" si="1271">AE436</f>
        <v>0</v>
      </c>
      <c r="AF437" s="411">
        <f t="shared" ref="AF437" si="1272">AF436</f>
        <v>0</v>
      </c>
      <c r="AG437" s="411">
        <f t="shared" ref="AG437" si="1273">AG436</f>
        <v>0</v>
      </c>
      <c r="AH437" s="411">
        <f t="shared" ref="AH437" si="1274">AH436</f>
        <v>0</v>
      </c>
      <c r="AI437" s="411">
        <f t="shared" ref="AI437" si="1275">AI436</f>
        <v>0</v>
      </c>
      <c r="AJ437" s="411">
        <f t="shared" ref="AJ437" si="1276">AJ436</f>
        <v>0</v>
      </c>
      <c r="AK437" s="411">
        <f t="shared" ref="AK437" si="1277">AK436</f>
        <v>0</v>
      </c>
      <c r="AL437" s="411">
        <f t="shared" ref="AL437" si="1278">AL436</f>
        <v>0</v>
      </c>
      <c r="AM437" s="297"/>
    </row>
    <row r="438" spans="1:40" ht="15"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hidden="1"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9">Z439</f>
        <v>0</v>
      </c>
      <c r="AA440" s="411">
        <f t="shared" ref="AA440" si="1280">AA439</f>
        <v>0</v>
      </c>
      <c r="AB440" s="411">
        <f t="shared" ref="AB440" si="1281">AB439</f>
        <v>0</v>
      </c>
      <c r="AC440" s="411">
        <f t="shared" ref="AC440" si="1282">AC439</f>
        <v>0</v>
      </c>
      <c r="AD440" s="411">
        <f t="shared" ref="AD440" si="1283">AD439</f>
        <v>0</v>
      </c>
      <c r="AE440" s="411">
        <f t="shared" ref="AE440" si="1284">AE439</f>
        <v>0</v>
      </c>
      <c r="AF440" s="411">
        <f t="shared" ref="AF440" si="1285">AF439</f>
        <v>0</v>
      </c>
      <c r="AG440" s="411">
        <f t="shared" ref="AG440" si="1286">AG439</f>
        <v>0</v>
      </c>
      <c r="AH440" s="411">
        <f t="shared" ref="AH440" si="1287">AH439</f>
        <v>0</v>
      </c>
      <c r="AI440" s="411">
        <f t="shared" ref="AI440" si="1288">AI439</f>
        <v>0</v>
      </c>
      <c r="AJ440" s="411">
        <f t="shared" ref="AJ440" si="1289">AJ439</f>
        <v>0</v>
      </c>
      <c r="AK440" s="411">
        <f t="shared" ref="AK440" si="1290">AK439</f>
        <v>0</v>
      </c>
      <c r="AL440" s="411">
        <f t="shared" ref="AL440" si="1291">AL439</f>
        <v>0</v>
      </c>
      <c r="AM440" s="297"/>
    </row>
    <row r="441" spans="1:40" ht="15"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hidden="1"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2">Z442</f>
        <v>0</v>
      </c>
      <c r="AA443" s="411">
        <f t="shared" ref="AA443" si="1293">AA442</f>
        <v>0</v>
      </c>
      <c r="AB443" s="411">
        <f t="shared" ref="AB443" si="1294">AB442</f>
        <v>0</v>
      </c>
      <c r="AC443" s="411">
        <f t="shared" ref="AC443" si="1295">AC442</f>
        <v>0</v>
      </c>
      <c r="AD443" s="411">
        <f t="shared" ref="AD443" si="1296">AD442</f>
        <v>0</v>
      </c>
      <c r="AE443" s="411">
        <f t="shared" ref="AE443" si="1297">AE442</f>
        <v>0</v>
      </c>
      <c r="AF443" s="411">
        <f t="shared" ref="AF443" si="1298">AF442</f>
        <v>0</v>
      </c>
      <c r="AG443" s="411">
        <f t="shared" ref="AG443" si="1299">AG442</f>
        <v>0</v>
      </c>
      <c r="AH443" s="411">
        <f t="shared" ref="AH443" si="1300">AH442</f>
        <v>0</v>
      </c>
      <c r="AI443" s="411">
        <f t="shared" ref="AI443" si="1301">AI442</f>
        <v>0</v>
      </c>
      <c r="AJ443" s="411">
        <f t="shared" ref="AJ443" si="1302">AJ442</f>
        <v>0</v>
      </c>
      <c r="AK443" s="411">
        <f t="shared" ref="AK443" si="1303">AK442</f>
        <v>0</v>
      </c>
      <c r="AL443" s="411">
        <f t="shared" ref="AL443" si="1304">AL442</f>
        <v>0</v>
      </c>
      <c r="AM443" s="306"/>
    </row>
    <row r="444" spans="1:40" ht="15"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hidden="1"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5">Z446</f>
        <v>0</v>
      </c>
      <c r="AA447" s="411">
        <f t="shared" ref="AA447" si="1306">AA446</f>
        <v>0</v>
      </c>
      <c r="AB447" s="411">
        <f t="shared" ref="AB447" si="1307">AB446</f>
        <v>0</v>
      </c>
      <c r="AC447" s="411">
        <f t="shared" ref="AC447" si="1308">AC446</f>
        <v>0</v>
      </c>
      <c r="AD447" s="411">
        <f t="shared" ref="AD447" si="1309">AD446</f>
        <v>0</v>
      </c>
      <c r="AE447" s="411">
        <f t="shared" ref="AE447" si="1310">AE446</f>
        <v>0</v>
      </c>
      <c r="AF447" s="411">
        <f t="shared" ref="AF447" si="1311">AF446</f>
        <v>0</v>
      </c>
      <c r="AG447" s="411">
        <f t="shared" ref="AG447" si="1312">AG446</f>
        <v>0</v>
      </c>
      <c r="AH447" s="411">
        <f t="shared" ref="AH447" si="1313">AH446</f>
        <v>0</v>
      </c>
      <c r="AI447" s="411">
        <f t="shared" ref="AI447" si="1314">AI446</f>
        <v>0</v>
      </c>
      <c r="AJ447" s="411">
        <f t="shared" ref="AJ447" si="1315">AJ446</f>
        <v>0</v>
      </c>
      <c r="AK447" s="411">
        <f t="shared" ref="AK447" si="1316">AK446</f>
        <v>0</v>
      </c>
      <c r="AL447" s="411">
        <f t="shared" ref="AL447" si="1317">AL446</f>
        <v>0</v>
      </c>
      <c r="AM447" s="297"/>
    </row>
    <row r="448" spans="1:40" ht="15"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hidden="1"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8">Z450</f>
        <v>0</v>
      </c>
      <c r="AA451" s="411">
        <f t="shared" si="1318"/>
        <v>0</v>
      </c>
      <c r="AB451" s="411">
        <f t="shared" si="1318"/>
        <v>0</v>
      </c>
      <c r="AC451" s="411">
        <f t="shared" si="1318"/>
        <v>0</v>
      </c>
      <c r="AD451" s="411">
        <f t="shared" si="1318"/>
        <v>0</v>
      </c>
      <c r="AE451" s="411">
        <f t="shared" si="1318"/>
        <v>0</v>
      </c>
      <c r="AF451" s="411">
        <f t="shared" si="1318"/>
        <v>0</v>
      </c>
      <c r="AG451" s="411">
        <f t="shared" si="1318"/>
        <v>0</v>
      </c>
      <c r="AH451" s="411">
        <f t="shared" si="1318"/>
        <v>0</v>
      </c>
      <c r="AI451" s="411">
        <f t="shared" si="1318"/>
        <v>0</v>
      </c>
      <c r="AJ451" s="411">
        <f t="shared" si="1318"/>
        <v>0</v>
      </c>
      <c r="AK451" s="411">
        <f t="shared" si="1318"/>
        <v>0</v>
      </c>
      <c r="AL451" s="411">
        <f t="shared" si="1318"/>
        <v>0</v>
      </c>
      <c r="AM451" s="297"/>
    </row>
    <row r="452" spans="1:40" ht="15"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hidden="1"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9">Z453</f>
        <v>0</v>
      </c>
      <c r="AA454" s="411">
        <f t="shared" si="1319"/>
        <v>0</v>
      </c>
      <c r="AB454" s="411">
        <f t="shared" si="1319"/>
        <v>0</v>
      </c>
      <c r="AC454" s="411">
        <f t="shared" si="1319"/>
        <v>0</v>
      </c>
      <c r="AD454" s="411">
        <f t="shared" si="1319"/>
        <v>0</v>
      </c>
      <c r="AE454" s="411">
        <f t="shared" si="1319"/>
        <v>0</v>
      </c>
      <c r="AF454" s="411">
        <f t="shared" si="1319"/>
        <v>0</v>
      </c>
      <c r="AG454" s="411">
        <f t="shared" si="1319"/>
        <v>0</v>
      </c>
      <c r="AH454" s="411">
        <f t="shared" si="1319"/>
        <v>0</v>
      </c>
      <c r="AI454" s="411">
        <f t="shared" si="1319"/>
        <v>0</v>
      </c>
      <c r="AJ454" s="411">
        <f t="shared" si="1319"/>
        <v>0</v>
      </c>
      <c r="AK454" s="411">
        <f t="shared" si="1319"/>
        <v>0</v>
      </c>
      <c r="AL454" s="411">
        <f t="shared" si="1319"/>
        <v>0</v>
      </c>
      <c r="AM454" s="297"/>
    </row>
    <row r="455" spans="1:40" s="283" customFormat="1" ht="15"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hidden="1"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0">Z457</f>
        <v>0</v>
      </c>
      <c r="AA458" s="411">
        <f t="shared" si="1320"/>
        <v>0</v>
      </c>
      <c r="AB458" s="411">
        <f t="shared" si="1320"/>
        <v>0</v>
      </c>
      <c r="AC458" s="411">
        <f t="shared" si="1320"/>
        <v>0</v>
      </c>
      <c r="AD458" s="411">
        <f t="shared" si="1320"/>
        <v>0</v>
      </c>
      <c r="AE458" s="411">
        <f t="shared" si="1320"/>
        <v>0</v>
      </c>
      <c r="AF458" s="411">
        <f t="shared" si="1320"/>
        <v>0</v>
      </c>
      <c r="AG458" s="411">
        <f t="shared" si="1320"/>
        <v>0</v>
      </c>
      <c r="AH458" s="411">
        <f t="shared" si="1320"/>
        <v>0</v>
      </c>
      <c r="AI458" s="411">
        <f t="shared" si="1320"/>
        <v>0</v>
      </c>
      <c r="AJ458" s="411">
        <f t="shared" si="1320"/>
        <v>0</v>
      </c>
      <c r="AK458" s="411">
        <f t="shared" si="1320"/>
        <v>0</v>
      </c>
      <c r="AL458" s="411">
        <f t="shared" si="1320"/>
        <v>0</v>
      </c>
      <c r="AM458" s="306"/>
    </row>
    <row r="459" spans="1:40" ht="15"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hidden="1"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1">Z460</f>
        <v>0</v>
      </c>
      <c r="AA461" s="411">
        <f t="shared" si="1321"/>
        <v>0</v>
      </c>
      <c r="AB461" s="411">
        <f t="shared" si="1321"/>
        <v>0</v>
      </c>
      <c r="AC461" s="411">
        <f t="shared" si="1321"/>
        <v>0</v>
      </c>
      <c r="AD461" s="411">
        <f t="shared" si="1321"/>
        <v>0</v>
      </c>
      <c r="AE461" s="411">
        <f t="shared" si="1321"/>
        <v>0</v>
      </c>
      <c r="AF461" s="411">
        <f t="shared" si="1321"/>
        <v>0</v>
      </c>
      <c r="AG461" s="411">
        <f t="shared" si="1321"/>
        <v>0</v>
      </c>
      <c r="AH461" s="411">
        <f t="shared" si="1321"/>
        <v>0</v>
      </c>
      <c r="AI461" s="411">
        <f t="shared" si="1321"/>
        <v>0</v>
      </c>
      <c r="AJ461" s="411">
        <f t="shared" si="1321"/>
        <v>0</v>
      </c>
      <c r="AK461" s="411">
        <f t="shared" si="1321"/>
        <v>0</v>
      </c>
      <c r="AL461" s="411">
        <f t="shared" si="1321"/>
        <v>0</v>
      </c>
      <c r="AM461" s="306"/>
    </row>
    <row r="462" spans="1:40" ht="15"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hidden="1"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2">Z463</f>
        <v>0</v>
      </c>
      <c r="AA464" s="411">
        <f t="shared" si="1322"/>
        <v>0</v>
      </c>
      <c r="AB464" s="411">
        <f t="shared" si="1322"/>
        <v>0</v>
      </c>
      <c r="AC464" s="411">
        <f t="shared" si="1322"/>
        <v>0</v>
      </c>
      <c r="AD464" s="411">
        <f t="shared" si="1322"/>
        <v>0</v>
      </c>
      <c r="AE464" s="411">
        <f t="shared" si="1322"/>
        <v>0</v>
      </c>
      <c r="AF464" s="411">
        <f t="shared" si="1322"/>
        <v>0</v>
      </c>
      <c r="AG464" s="411">
        <f t="shared" si="1322"/>
        <v>0</v>
      </c>
      <c r="AH464" s="411">
        <f t="shared" si="1322"/>
        <v>0</v>
      </c>
      <c r="AI464" s="411">
        <f t="shared" si="1322"/>
        <v>0</v>
      </c>
      <c r="AJ464" s="411">
        <f t="shared" si="1322"/>
        <v>0</v>
      </c>
      <c r="AK464" s="411">
        <f t="shared" si="1322"/>
        <v>0</v>
      </c>
      <c r="AL464" s="411">
        <f t="shared" si="1322"/>
        <v>0</v>
      </c>
      <c r="AM464" s="297"/>
    </row>
    <row r="465" spans="1:39" ht="15"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hidden="1"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3">Y466</f>
        <v>0</v>
      </c>
      <c r="Z467" s="411">
        <f t="shared" si="1323"/>
        <v>0</v>
      </c>
      <c r="AA467" s="411">
        <f t="shared" si="1323"/>
        <v>0</v>
      </c>
      <c r="AB467" s="411">
        <f t="shared" si="1323"/>
        <v>0</v>
      </c>
      <c r="AC467" s="411">
        <f t="shared" si="1323"/>
        <v>0</v>
      </c>
      <c r="AD467" s="411">
        <f t="shared" si="1323"/>
        <v>0</v>
      </c>
      <c r="AE467" s="411">
        <f t="shared" si="1323"/>
        <v>0</v>
      </c>
      <c r="AF467" s="411">
        <f t="shared" si="1323"/>
        <v>0</v>
      </c>
      <c r="AG467" s="411">
        <f t="shared" si="1323"/>
        <v>0</v>
      </c>
      <c r="AH467" s="411">
        <f t="shared" si="1323"/>
        <v>0</v>
      </c>
      <c r="AI467" s="411">
        <f t="shared" si="1323"/>
        <v>0</v>
      </c>
      <c r="AJ467" s="411">
        <f t="shared" si="1323"/>
        <v>0</v>
      </c>
      <c r="AK467" s="411">
        <f t="shared" si="1323"/>
        <v>0</v>
      </c>
      <c r="AL467" s="411">
        <f t="shared" si="1323"/>
        <v>0</v>
      </c>
      <c r="AM467" s="306"/>
    </row>
    <row r="468" spans="1:39" ht="1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hidden="1" outlineLevel="1">
      <c r="A471" s="532">
        <v>21</v>
      </c>
      <c r="B471" s="428" t="s">
        <v>113</v>
      </c>
      <c r="C471" s="291" t="s">
        <v>25</v>
      </c>
      <c r="D471" s="295">
        <f>3330658+2973651</f>
        <v>6304309</v>
      </c>
      <c r="E471" s="295"/>
      <c r="F471" s="295"/>
      <c r="G471" s="295"/>
      <c r="H471" s="295"/>
      <c r="I471" s="295"/>
      <c r="J471" s="295"/>
      <c r="K471" s="295"/>
      <c r="L471" s="295"/>
      <c r="M471" s="295"/>
      <c r="N471" s="291"/>
      <c r="O471" s="295">
        <f>233+204</f>
        <v>437</v>
      </c>
      <c r="P471" s="295"/>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 hidden="1"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ht="15"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825">
        <v>528740</v>
      </c>
      <c r="E474" s="295"/>
      <c r="F474" s="295"/>
      <c r="G474" s="295"/>
      <c r="H474" s="295"/>
      <c r="I474" s="295"/>
      <c r="J474" s="295"/>
      <c r="K474" s="295"/>
      <c r="L474" s="295"/>
      <c r="M474" s="295"/>
      <c r="N474" s="291"/>
      <c r="O474" s="827">
        <v>153</v>
      </c>
      <c r="P474" s="295"/>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 hidden="1" outlineLevel="1">
      <c r="A475" s="532"/>
      <c r="B475" s="431" t="s">
        <v>309</v>
      </c>
      <c r="C475" s="291" t="s">
        <v>163</v>
      </c>
      <c r="D475" s="825"/>
      <c r="E475" s="295"/>
      <c r="F475" s="295"/>
      <c r="G475" s="295"/>
      <c r="H475" s="295"/>
      <c r="I475" s="295"/>
      <c r="J475" s="295"/>
      <c r="K475" s="295"/>
      <c r="L475" s="295"/>
      <c r="M475" s="295"/>
      <c r="N475" s="291"/>
      <c r="O475" s="827"/>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ht="15" hidden="1" outlineLevel="1">
      <c r="A476" s="532"/>
      <c r="B476" s="431"/>
      <c r="C476" s="291"/>
      <c r="D476" s="824"/>
      <c r="E476" s="291"/>
      <c r="F476" s="291"/>
      <c r="G476" s="291"/>
      <c r="H476" s="291"/>
      <c r="I476" s="291"/>
      <c r="J476" s="291"/>
      <c r="K476" s="291"/>
      <c r="L476" s="291"/>
      <c r="M476" s="291"/>
      <c r="N476" s="291"/>
      <c r="O476" s="826"/>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hidden="1" outlineLevel="1">
      <c r="A477" s="532">
        <v>23</v>
      </c>
      <c r="B477" s="428" t="s">
        <v>115</v>
      </c>
      <c r="C477" s="291" t="s">
        <v>25</v>
      </c>
      <c r="D477" s="825"/>
      <c r="E477" s="295"/>
      <c r="F477" s="295"/>
      <c r="G477" s="295"/>
      <c r="H477" s="295"/>
      <c r="I477" s="295"/>
      <c r="J477" s="295"/>
      <c r="K477" s="295"/>
      <c r="L477" s="295"/>
      <c r="M477" s="295"/>
      <c r="N477" s="291"/>
      <c r="O477" s="827"/>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hidden="1" outlineLevel="1">
      <c r="A478" s="532"/>
      <c r="B478" s="431" t="s">
        <v>309</v>
      </c>
      <c r="C478" s="291" t="s">
        <v>163</v>
      </c>
      <c r="D478" s="825"/>
      <c r="E478" s="295"/>
      <c r="F478" s="295"/>
      <c r="G478" s="295"/>
      <c r="H478" s="295"/>
      <c r="I478" s="295"/>
      <c r="J478" s="295"/>
      <c r="K478" s="295"/>
      <c r="L478" s="295"/>
      <c r="M478" s="295"/>
      <c r="N478" s="291"/>
      <c r="O478" s="827"/>
      <c r="P478" s="295"/>
      <c r="Q478" s="295"/>
      <c r="R478" s="295"/>
      <c r="S478" s="295"/>
      <c r="T478" s="295"/>
      <c r="U478" s="295"/>
      <c r="V478" s="295"/>
      <c r="W478" s="295"/>
      <c r="X478" s="295"/>
      <c r="Y478" s="411">
        <f>Y477</f>
        <v>0</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ht="15" hidden="1" outlineLevel="1">
      <c r="A479" s="532"/>
      <c r="B479" s="430"/>
      <c r="C479" s="291"/>
      <c r="D479" s="824"/>
      <c r="E479" s="291"/>
      <c r="F479" s="291"/>
      <c r="G479" s="291"/>
      <c r="H479" s="291"/>
      <c r="I479" s="291"/>
      <c r="J479" s="291"/>
      <c r="K479" s="291"/>
      <c r="L479" s="291"/>
      <c r="M479" s="291"/>
      <c r="N479" s="291"/>
      <c r="O479" s="826"/>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hidden="1" outlineLevel="1">
      <c r="A480" s="532">
        <v>24</v>
      </c>
      <c r="B480" s="428" t="s">
        <v>116</v>
      </c>
      <c r="C480" s="291" t="s">
        <v>25</v>
      </c>
      <c r="D480" s="825">
        <v>14700</v>
      </c>
      <c r="E480" s="295"/>
      <c r="F480" s="295"/>
      <c r="G480" s="295"/>
      <c r="H480" s="295"/>
      <c r="I480" s="295"/>
      <c r="J480" s="295"/>
      <c r="K480" s="295"/>
      <c r="L480" s="295"/>
      <c r="M480" s="295"/>
      <c r="N480" s="291"/>
      <c r="O480" s="827">
        <v>4</v>
      </c>
      <c r="P480" s="295"/>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 hidden="1" outlineLevel="1">
      <c r="A481" s="532"/>
      <c r="B481" s="431" t="s">
        <v>309</v>
      </c>
      <c r="C481" s="291" t="s">
        <v>163</v>
      </c>
      <c r="D481" s="825"/>
      <c r="E481" s="295"/>
      <c r="F481" s="295"/>
      <c r="G481" s="295"/>
      <c r="H481" s="295"/>
      <c r="I481" s="295"/>
      <c r="J481" s="295"/>
      <c r="K481" s="295"/>
      <c r="L481" s="295"/>
      <c r="M481" s="295"/>
      <c r="N481" s="291"/>
      <c r="O481" s="827"/>
      <c r="P481" s="295"/>
      <c r="Q481" s="295"/>
      <c r="R481" s="295"/>
      <c r="S481" s="295"/>
      <c r="T481" s="295"/>
      <c r="U481" s="295"/>
      <c r="V481" s="295"/>
      <c r="W481" s="295"/>
      <c r="X481" s="295"/>
      <c r="Y481" s="411">
        <f>Y480</f>
        <v>1</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ht="15" hidden="1" outlineLevel="1">
      <c r="A482" s="532"/>
      <c r="B482" s="431"/>
      <c r="C482" s="291"/>
      <c r="D482" s="824"/>
      <c r="E482" s="291"/>
      <c r="F482" s="291"/>
      <c r="G482" s="291"/>
      <c r="H482" s="291"/>
      <c r="I482" s="291"/>
      <c r="J482" s="291"/>
      <c r="K482" s="291"/>
      <c r="L482" s="291"/>
      <c r="M482" s="291"/>
      <c r="N482" s="291"/>
      <c r="O482" s="826"/>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 hidden="1" outlineLevel="1">
      <c r="A483" s="532"/>
      <c r="B483" s="504" t="s">
        <v>500</v>
      </c>
      <c r="C483" s="291"/>
      <c r="D483" s="824"/>
      <c r="E483" s="291"/>
      <c r="F483" s="291"/>
      <c r="G483" s="291"/>
      <c r="H483" s="291"/>
      <c r="I483" s="291"/>
      <c r="J483" s="291"/>
      <c r="K483" s="291"/>
      <c r="L483" s="291"/>
      <c r="M483" s="291"/>
      <c r="N483" s="291"/>
      <c r="O483" s="826"/>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hidden="1" outlineLevel="1">
      <c r="A484" s="532">
        <v>25</v>
      </c>
      <c r="B484" s="428" t="s">
        <v>117</v>
      </c>
      <c r="C484" s="291" t="s">
        <v>25</v>
      </c>
      <c r="D484" s="825"/>
      <c r="E484" s="295"/>
      <c r="F484" s="295"/>
      <c r="G484" s="295"/>
      <c r="H484" s="295"/>
      <c r="I484" s="295"/>
      <c r="J484" s="295"/>
      <c r="K484" s="295"/>
      <c r="L484" s="295"/>
      <c r="M484" s="295"/>
      <c r="N484" s="295">
        <v>12</v>
      </c>
      <c r="O484" s="827"/>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hidden="1" outlineLevel="1">
      <c r="A485" s="532"/>
      <c r="B485" s="431" t="s">
        <v>309</v>
      </c>
      <c r="C485" s="291" t="s">
        <v>163</v>
      </c>
      <c r="D485" s="825"/>
      <c r="E485" s="295"/>
      <c r="F485" s="295"/>
      <c r="G485" s="295"/>
      <c r="H485" s="295"/>
      <c r="I485" s="295"/>
      <c r="J485" s="295"/>
      <c r="K485" s="295"/>
      <c r="L485" s="295"/>
      <c r="M485" s="295"/>
      <c r="N485" s="295">
        <f>N484</f>
        <v>12</v>
      </c>
      <c r="O485" s="827"/>
      <c r="P485" s="295"/>
      <c r="Q485" s="295"/>
      <c r="R485" s="295"/>
      <c r="S485" s="295"/>
      <c r="T485" s="295"/>
      <c r="U485" s="295"/>
      <c r="V485" s="295"/>
      <c r="W485" s="295"/>
      <c r="X485" s="295"/>
      <c r="Y485" s="411">
        <f>Y484</f>
        <v>0</v>
      </c>
      <c r="Z485" s="411">
        <f t="shared" ref="Z485" si="1376">Z484</f>
        <v>0</v>
      </c>
      <c r="AA485" s="411">
        <f t="shared" ref="AA485" si="1377">AA484</f>
        <v>0</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ht="15" hidden="1" outlineLevel="1">
      <c r="A486" s="532"/>
      <c r="B486" s="431"/>
      <c r="C486" s="291"/>
      <c r="D486" s="824"/>
      <c r="E486" s="291"/>
      <c r="F486" s="291"/>
      <c r="G486" s="291"/>
      <c r="H486" s="291"/>
      <c r="I486" s="291"/>
      <c r="J486" s="291"/>
      <c r="K486" s="291"/>
      <c r="L486" s="291"/>
      <c r="M486" s="291"/>
      <c r="N486" s="291"/>
      <c r="O486" s="826"/>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hidden="1" outlineLevel="1">
      <c r="A487" s="532">
        <v>26</v>
      </c>
      <c r="B487" s="428" t="s">
        <v>118</v>
      </c>
      <c r="C487" s="291" t="s">
        <v>25</v>
      </c>
      <c r="D487" s="825">
        <v>7682800</v>
      </c>
      <c r="E487" s="295"/>
      <c r="F487" s="295"/>
      <c r="G487" s="295"/>
      <c r="H487" s="295"/>
      <c r="I487" s="295"/>
      <c r="J487" s="295"/>
      <c r="K487" s="295"/>
      <c r="L487" s="295"/>
      <c r="M487" s="295"/>
      <c r="N487" s="295">
        <v>12</v>
      </c>
      <c r="O487" s="827">
        <v>2024</v>
      </c>
      <c r="P487" s="295"/>
      <c r="Q487" s="295"/>
      <c r="R487" s="295"/>
      <c r="S487" s="295"/>
      <c r="T487" s="295"/>
      <c r="U487" s="295"/>
      <c r="V487" s="295"/>
      <c r="W487" s="295"/>
      <c r="X487" s="295"/>
      <c r="Y487" s="426"/>
      <c r="Z487" s="410">
        <v>0.11</v>
      </c>
      <c r="AA487" s="410">
        <v>0.89</v>
      </c>
      <c r="AB487" s="410"/>
      <c r="AC487" s="410"/>
      <c r="AD487" s="410"/>
      <c r="AE487" s="410"/>
      <c r="AF487" s="415"/>
      <c r="AG487" s="415"/>
      <c r="AH487" s="415"/>
      <c r="AI487" s="415"/>
      <c r="AJ487" s="415"/>
      <c r="AK487" s="415"/>
      <c r="AL487" s="415"/>
      <c r="AM487" s="296">
        <f>SUM(Y487:AL487)</f>
        <v>1</v>
      </c>
    </row>
    <row r="488" spans="1:39" ht="15" hidden="1" outlineLevel="1">
      <c r="A488" s="532"/>
      <c r="B488" s="431" t="s">
        <v>309</v>
      </c>
      <c r="C488" s="291" t="s">
        <v>163</v>
      </c>
      <c r="D488" s="825"/>
      <c r="E488" s="295"/>
      <c r="F488" s="295"/>
      <c r="G488" s="295"/>
      <c r="H488" s="295"/>
      <c r="I488" s="295"/>
      <c r="J488" s="295"/>
      <c r="K488" s="295"/>
      <c r="L488" s="295"/>
      <c r="M488" s="295"/>
      <c r="N488" s="295">
        <f>N487</f>
        <v>12</v>
      </c>
      <c r="O488" s="827"/>
      <c r="P488" s="295"/>
      <c r="Q488" s="295"/>
      <c r="R488" s="295"/>
      <c r="S488" s="295"/>
      <c r="T488" s="295"/>
      <c r="U488" s="295"/>
      <c r="V488" s="295"/>
      <c r="W488" s="295"/>
      <c r="X488" s="295"/>
      <c r="Y488" s="411">
        <f>Y487</f>
        <v>0</v>
      </c>
      <c r="Z488" s="411">
        <f t="shared" ref="Z488" si="1389">Z487</f>
        <v>0.11</v>
      </c>
      <c r="AA488" s="411">
        <f t="shared" ref="AA488" si="1390">AA487</f>
        <v>0.89</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ht="15" hidden="1" outlineLevel="1">
      <c r="A489" s="532"/>
      <c r="B489" s="431"/>
      <c r="C489" s="291"/>
      <c r="D489" s="824"/>
      <c r="E489" s="291"/>
      <c r="F489" s="291"/>
      <c r="G489" s="291"/>
      <c r="H489" s="291"/>
      <c r="I489" s="291"/>
      <c r="J489" s="291"/>
      <c r="K489" s="291"/>
      <c r="L489" s="291"/>
      <c r="M489" s="291"/>
      <c r="N489" s="291"/>
      <c r="O489" s="826"/>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825">
        <v>411066</v>
      </c>
      <c r="E490" s="295"/>
      <c r="F490" s="295"/>
      <c r="G490" s="295"/>
      <c r="H490" s="295"/>
      <c r="I490" s="295"/>
      <c r="J490" s="295"/>
      <c r="K490" s="295"/>
      <c r="L490" s="295"/>
      <c r="M490" s="295"/>
      <c r="N490" s="295">
        <v>12</v>
      </c>
      <c r="O490" s="827">
        <v>74</v>
      </c>
      <c r="P490" s="295"/>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 hidden="1" outlineLevel="1">
      <c r="A491" s="532"/>
      <c r="B491" s="431" t="s">
        <v>309</v>
      </c>
      <c r="C491" s="291" t="s">
        <v>163</v>
      </c>
      <c r="D491" s="825"/>
      <c r="E491" s="295"/>
      <c r="F491" s="295"/>
      <c r="G491" s="295"/>
      <c r="H491" s="295"/>
      <c r="I491" s="295"/>
      <c r="J491" s="295"/>
      <c r="K491" s="295"/>
      <c r="L491" s="295"/>
      <c r="M491" s="295"/>
      <c r="N491" s="295">
        <f>N490</f>
        <v>12</v>
      </c>
      <c r="O491" s="827"/>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ht="15" hidden="1" outlineLevel="1">
      <c r="A492" s="532"/>
      <c r="B492" s="431"/>
      <c r="C492" s="291"/>
      <c r="D492" s="824"/>
      <c r="E492" s="291"/>
      <c r="F492" s="291"/>
      <c r="G492" s="291"/>
      <c r="H492" s="291"/>
      <c r="I492" s="291"/>
      <c r="J492" s="291"/>
      <c r="K492" s="291"/>
      <c r="L492" s="291"/>
      <c r="M492" s="291"/>
      <c r="N492" s="291"/>
      <c r="O492" s="826"/>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825">
        <v>452226</v>
      </c>
      <c r="E493" s="295"/>
      <c r="F493" s="295"/>
      <c r="G493" s="295"/>
      <c r="H493" s="295"/>
      <c r="I493" s="295"/>
      <c r="J493" s="295"/>
      <c r="K493" s="295"/>
      <c r="L493" s="295"/>
      <c r="M493" s="295"/>
      <c r="N493" s="295">
        <v>12</v>
      </c>
      <c r="O493" s="827">
        <v>42</v>
      </c>
      <c r="P493" s="295"/>
      <c r="Q493" s="295"/>
      <c r="R493" s="295"/>
      <c r="S493" s="295"/>
      <c r="T493" s="295"/>
      <c r="U493" s="295"/>
      <c r="V493" s="295"/>
      <c r="W493" s="295"/>
      <c r="X493" s="295"/>
      <c r="Y493" s="426"/>
      <c r="Z493" s="410">
        <v>1</v>
      </c>
      <c r="AA493" s="410"/>
      <c r="AB493" s="410"/>
      <c r="AC493" s="410"/>
      <c r="AD493" s="410"/>
      <c r="AE493" s="410"/>
      <c r="AF493" s="415"/>
      <c r="AG493" s="415"/>
      <c r="AH493" s="415"/>
      <c r="AI493" s="415"/>
      <c r="AJ493" s="415"/>
      <c r="AK493" s="415"/>
      <c r="AL493" s="415"/>
      <c r="AM493" s="296">
        <f>SUM(Y493:AL493)</f>
        <v>1</v>
      </c>
    </row>
    <row r="494" spans="1:39" ht="15" hidden="1" outlineLevel="1">
      <c r="A494" s="532"/>
      <c r="B494" s="431" t="s">
        <v>309</v>
      </c>
      <c r="C494" s="291" t="s">
        <v>163</v>
      </c>
      <c r="D494" s="825"/>
      <c r="E494" s="295"/>
      <c r="F494" s="295"/>
      <c r="G494" s="295"/>
      <c r="H494" s="295"/>
      <c r="I494" s="295"/>
      <c r="J494" s="295"/>
      <c r="K494" s="295"/>
      <c r="L494" s="295"/>
      <c r="M494" s="295"/>
      <c r="N494" s="295">
        <f>N493</f>
        <v>12</v>
      </c>
      <c r="O494" s="827"/>
      <c r="P494" s="295"/>
      <c r="Q494" s="295"/>
      <c r="R494" s="295"/>
      <c r="S494" s="295"/>
      <c r="T494" s="295"/>
      <c r="U494" s="295"/>
      <c r="V494" s="295"/>
      <c r="W494" s="295"/>
      <c r="X494" s="295"/>
      <c r="Y494" s="411">
        <f>Y493</f>
        <v>0</v>
      </c>
      <c r="Z494" s="411">
        <f t="shared" ref="Z494" si="1415">Z493</f>
        <v>1</v>
      </c>
      <c r="AA494" s="411">
        <f t="shared" ref="AA494" si="1416">AA493</f>
        <v>0</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ht="15" hidden="1" outlineLevel="1">
      <c r="A495" s="532"/>
      <c r="B495" s="431"/>
      <c r="C495" s="291"/>
      <c r="D495" s="824"/>
      <c r="E495" s="291"/>
      <c r="F495" s="291"/>
      <c r="G495" s="291"/>
      <c r="H495" s="291"/>
      <c r="I495" s="291"/>
      <c r="J495" s="291"/>
      <c r="K495" s="291"/>
      <c r="L495" s="291"/>
      <c r="M495" s="291"/>
      <c r="N495" s="291"/>
      <c r="O495" s="826"/>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825"/>
      <c r="E496" s="295"/>
      <c r="F496" s="295"/>
      <c r="G496" s="295"/>
      <c r="H496" s="295"/>
      <c r="I496" s="295"/>
      <c r="J496" s="295"/>
      <c r="K496" s="295"/>
      <c r="L496" s="295"/>
      <c r="M496" s="295"/>
      <c r="N496" s="295">
        <v>3</v>
      </c>
      <c r="O496" s="827"/>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hidden="1" outlineLevel="1">
      <c r="A497" s="532"/>
      <c r="B497" s="431" t="s">
        <v>309</v>
      </c>
      <c r="C497" s="291" t="s">
        <v>163</v>
      </c>
      <c r="D497" s="825"/>
      <c r="E497" s="295"/>
      <c r="F497" s="295"/>
      <c r="G497" s="295"/>
      <c r="H497" s="295"/>
      <c r="I497" s="295"/>
      <c r="J497" s="295"/>
      <c r="K497" s="295"/>
      <c r="L497" s="295"/>
      <c r="M497" s="295"/>
      <c r="N497" s="295">
        <f>N496</f>
        <v>3</v>
      </c>
      <c r="O497" s="827"/>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ht="15" hidden="1" outlineLevel="1">
      <c r="A498" s="532"/>
      <c r="B498" s="431"/>
      <c r="C498" s="291"/>
      <c r="D498" s="824"/>
      <c r="E498" s="291"/>
      <c r="F498" s="291"/>
      <c r="G498" s="291"/>
      <c r="H498" s="291"/>
      <c r="I498" s="291"/>
      <c r="J498" s="291"/>
      <c r="K498" s="291"/>
      <c r="L498" s="291"/>
      <c r="M498" s="291"/>
      <c r="N498" s="291"/>
      <c r="O498" s="826"/>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825">
        <v>745606</v>
      </c>
      <c r="E499" s="295"/>
      <c r="F499" s="295"/>
      <c r="G499" s="295"/>
      <c r="H499" s="295"/>
      <c r="I499" s="295"/>
      <c r="J499" s="295"/>
      <c r="K499" s="295"/>
      <c r="L499" s="295"/>
      <c r="M499" s="295"/>
      <c r="N499" s="295">
        <v>12</v>
      </c>
      <c r="O499" s="827">
        <v>46</v>
      </c>
      <c r="P499" s="295"/>
      <c r="Q499" s="295"/>
      <c r="R499" s="295"/>
      <c r="S499" s="295"/>
      <c r="T499" s="295"/>
      <c r="U499" s="295"/>
      <c r="V499" s="295"/>
      <c r="W499" s="295"/>
      <c r="X499" s="295"/>
      <c r="Y499" s="426"/>
      <c r="Z499" s="410"/>
      <c r="AA499" s="410">
        <v>1</v>
      </c>
      <c r="AB499" s="410"/>
      <c r="AC499" s="410"/>
      <c r="AD499" s="410"/>
      <c r="AE499" s="410"/>
      <c r="AF499" s="415"/>
      <c r="AG499" s="415"/>
      <c r="AH499" s="415"/>
      <c r="AI499" s="415"/>
      <c r="AJ499" s="415"/>
      <c r="AK499" s="415"/>
      <c r="AL499" s="415"/>
      <c r="AM499" s="296">
        <f>SUM(Y499:AL499)</f>
        <v>1</v>
      </c>
    </row>
    <row r="500" spans="1:39" ht="15" hidden="1" outlineLevel="1">
      <c r="A500" s="532"/>
      <c r="B500" s="431" t="s">
        <v>309</v>
      </c>
      <c r="C500" s="291" t="s">
        <v>163</v>
      </c>
      <c r="D500" s="825"/>
      <c r="E500" s="295"/>
      <c r="F500" s="295"/>
      <c r="G500" s="295"/>
      <c r="H500" s="295"/>
      <c r="I500" s="295"/>
      <c r="J500" s="295"/>
      <c r="K500" s="295"/>
      <c r="L500" s="295"/>
      <c r="M500" s="295"/>
      <c r="N500" s="295">
        <f>N499</f>
        <v>12</v>
      </c>
      <c r="O500" s="827"/>
      <c r="P500" s="295"/>
      <c r="Q500" s="295"/>
      <c r="R500" s="295"/>
      <c r="S500" s="295"/>
      <c r="T500" s="295"/>
      <c r="U500" s="295"/>
      <c r="V500" s="295"/>
      <c r="W500" s="295"/>
      <c r="X500" s="295"/>
      <c r="Y500" s="411">
        <f>Y499</f>
        <v>0</v>
      </c>
      <c r="Z500" s="411">
        <f t="shared" ref="Z500" si="1441">Z499</f>
        <v>0</v>
      </c>
      <c r="AA500" s="411">
        <f t="shared" ref="AA500" si="1442">AA499</f>
        <v>1</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ht="15" hidden="1" outlineLevel="1">
      <c r="A501" s="532"/>
      <c r="B501" s="431"/>
      <c r="C501" s="291"/>
      <c r="D501" s="824"/>
      <c r="E501" s="291"/>
      <c r="F501" s="291"/>
      <c r="G501" s="291"/>
      <c r="H501" s="291"/>
      <c r="I501" s="291"/>
      <c r="J501" s="291"/>
      <c r="K501" s="291"/>
      <c r="L501" s="291"/>
      <c r="M501" s="291"/>
      <c r="N501" s="291"/>
      <c r="O501" s="826"/>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123</v>
      </c>
      <c r="C502" s="291" t="s">
        <v>25</v>
      </c>
      <c r="D502" s="825"/>
      <c r="E502" s="295"/>
      <c r="F502" s="295"/>
      <c r="G502" s="295"/>
      <c r="H502" s="295"/>
      <c r="I502" s="295"/>
      <c r="J502" s="295"/>
      <c r="K502" s="295"/>
      <c r="L502" s="295"/>
      <c r="M502" s="295"/>
      <c r="N502" s="295">
        <v>12</v>
      </c>
      <c r="O502" s="827"/>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hidden="1" outlineLevel="1">
      <c r="A503" s="532"/>
      <c r="B503" s="431" t="s">
        <v>309</v>
      </c>
      <c r="C503" s="291" t="s">
        <v>163</v>
      </c>
      <c r="D503" s="825"/>
      <c r="E503" s="295"/>
      <c r="F503" s="295"/>
      <c r="G503" s="295"/>
      <c r="H503" s="295"/>
      <c r="I503" s="295"/>
      <c r="J503" s="295"/>
      <c r="K503" s="295"/>
      <c r="L503" s="295"/>
      <c r="M503" s="295"/>
      <c r="N503" s="295">
        <f>N502</f>
        <v>12</v>
      </c>
      <c r="O503" s="827"/>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ht="15" hidden="1" outlineLevel="1">
      <c r="A504" s="532"/>
      <c r="B504" s="428"/>
      <c r="C504" s="291"/>
      <c r="D504" s="824"/>
      <c r="E504" s="291"/>
      <c r="F504" s="291"/>
      <c r="G504" s="291"/>
      <c r="H504" s="291"/>
      <c r="I504" s="291"/>
      <c r="J504" s="291"/>
      <c r="K504" s="291"/>
      <c r="L504" s="291"/>
      <c r="M504" s="291"/>
      <c r="N504" s="291"/>
      <c r="O504" s="826"/>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hidden="1" outlineLevel="1">
      <c r="A505" s="532">
        <v>32</v>
      </c>
      <c r="B505" s="428" t="s">
        <v>124</v>
      </c>
      <c r="C505" s="291" t="s">
        <v>25</v>
      </c>
      <c r="D505" s="825">
        <v>187784</v>
      </c>
      <c r="E505" s="295"/>
      <c r="F505" s="295"/>
      <c r="G505" s="295"/>
      <c r="H505" s="295"/>
      <c r="I505" s="295"/>
      <c r="J505" s="295"/>
      <c r="K505" s="295"/>
      <c r="L505" s="295"/>
      <c r="M505" s="295"/>
      <c r="N505" s="295">
        <v>12</v>
      </c>
      <c r="O505" s="827">
        <v>21</v>
      </c>
      <c r="P505" s="295"/>
      <c r="Q505" s="295"/>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t="15" hidden="1" outlineLevel="1">
      <c r="A506" s="532"/>
      <c r="B506" s="431" t="s">
        <v>309</v>
      </c>
      <c r="C506" s="291" t="s">
        <v>163</v>
      </c>
      <c r="D506" s="825"/>
      <c r="E506" s="295"/>
      <c r="F506" s="295"/>
      <c r="G506" s="295"/>
      <c r="H506" s="295"/>
      <c r="I506" s="295"/>
      <c r="J506" s="295"/>
      <c r="K506" s="295"/>
      <c r="L506" s="295"/>
      <c r="M506" s="295"/>
      <c r="N506" s="295">
        <f>N505</f>
        <v>12</v>
      </c>
      <c r="O506" s="827"/>
      <c r="P506" s="295"/>
      <c r="Q506" s="295"/>
      <c r="R506" s="295"/>
      <c r="S506" s="295"/>
      <c r="T506" s="295"/>
      <c r="U506" s="295"/>
      <c r="V506" s="295"/>
      <c r="W506" s="295"/>
      <c r="X506" s="295"/>
      <c r="Y506" s="411">
        <f>Y505</f>
        <v>0</v>
      </c>
      <c r="Z506" s="411">
        <f t="shared" ref="Z506" si="1467">Z505</f>
        <v>0</v>
      </c>
      <c r="AA506" s="411">
        <f t="shared" ref="AA506" si="1468">AA505</f>
        <v>1</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ht="15" hidden="1" outlineLevel="1">
      <c r="A507" s="532"/>
      <c r="B507" s="428"/>
      <c r="C507" s="291"/>
      <c r="D507" s="824"/>
      <c r="E507" s="291"/>
      <c r="F507" s="291"/>
      <c r="G507" s="291"/>
      <c r="H507" s="291"/>
      <c r="I507" s="291"/>
      <c r="J507" s="291"/>
      <c r="K507" s="291"/>
      <c r="L507" s="291"/>
      <c r="M507" s="291"/>
      <c r="N507" s="291"/>
      <c r="O507" s="826"/>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 hidden="1" outlineLevel="1">
      <c r="A508" s="532"/>
      <c r="B508" s="504" t="s">
        <v>501</v>
      </c>
      <c r="C508" s="291"/>
      <c r="D508" s="824"/>
      <c r="E508" s="291"/>
      <c r="F508" s="291"/>
      <c r="G508" s="291"/>
      <c r="H508" s="291"/>
      <c r="I508" s="291"/>
      <c r="J508" s="291"/>
      <c r="K508" s="291"/>
      <c r="L508" s="291"/>
      <c r="M508" s="291"/>
      <c r="N508" s="291"/>
      <c r="O508" s="826"/>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hidden="1" outlineLevel="1">
      <c r="A509" s="532">
        <v>33</v>
      </c>
      <c r="B509" s="428" t="s">
        <v>125</v>
      </c>
      <c r="C509" s="291" t="s">
        <v>25</v>
      </c>
      <c r="D509" s="825"/>
      <c r="E509" s="295"/>
      <c r="F509" s="295"/>
      <c r="G509" s="295"/>
      <c r="H509" s="295"/>
      <c r="I509" s="295"/>
      <c r="J509" s="295"/>
      <c r="K509" s="295"/>
      <c r="L509" s="295"/>
      <c r="M509" s="295"/>
      <c r="N509" s="295">
        <v>0</v>
      </c>
      <c r="O509" s="827"/>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hidden="1" outlineLevel="1">
      <c r="A510" s="532"/>
      <c r="B510" s="431" t="s">
        <v>309</v>
      </c>
      <c r="C510" s="291" t="s">
        <v>163</v>
      </c>
      <c r="D510" s="825"/>
      <c r="E510" s="295"/>
      <c r="F510" s="295"/>
      <c r="G510" s="295"/>
      <c r="H510" s="295"/>
      <c r="I510" s="295"/>
      <c r="J510" s="295"/>
      <c r="K510" s="295"/>
      <c r="L510" s="295"/>
      <c r="M510" s="295"/>
      <c r="N510" s="295">
        <f>N509</f>
        <v>0</v>
      </c>
      <c r="O510" s="827"/>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ht="15" hidden="1" outlineLevel="1">
      <c r="A511" s="532"/>
      <c r="B511" s="428"/>
      <c r="C511" s="291"/>
      <c r="D511" s="824"/>
      <c r="E511" s="291"/>
      <c r="F511" s="291"/>
      <c r="G511" s="291"/>
      <c r="H511" s="291"/>
      <c r="I511" s="291"/>
      <c r="J511" s="291"/>
      <c r="K511" s="291"/>
      <c r="L511" s="291"/>
      <c r="M511" s="291"/>
      <c r="N511" s="291"/>
      <c r="O511" s="826"/>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hidden="1" outlineLevel="1">
      <c r="A512" s="532">
        <v>34</v>
      </c>
      <c r="B512" s="428" t="s">
        <v>126</v>
      </c>
      <c r="C512" s="291" t="s">
        <v>25</v>
      </c>
      <c r="D512" s="825"/>
      <c r="E512" s="295"/>
      <c r="F512" s="295"/>
      <c r="G512" s="295"/>
      <c r="H512" s="295"/>
      <c r="I512" s="295"/>
      <c r="J512" s="295"/>
      <c r="K512" s="295"/>
      <c r="L512" s="295"/>
      <c r="M512" s="295"/>
      <c r="N512" s="295">
        <v>0</v>
      </c>
      <c r="O512" s="827"/>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hidden="1" outlineLevel="1">
      <c r="A513" s="532"/>
      <c r="B513" s="431" t="s">
        <v>309</v>
      </c>
      <c r="C513" s="291" t="s">
        <v>163</v>
      </c>
      <c r="D513" s="825"/>
      <c r="E513" s="295"/>
      <c r="F513" s="295"/>
      <c r="G513" s="295"/>
      <c r="H513" s="295"/>
      <c r="I513" s="295"/>
      <c r="J513" s="295"/>
      <c r="K513" s="295"/>
      <c r="L513" s="295"/>
      <c r="M513" s="295"/>
      <c r="N513" s="295">
        <f>N512</f>
        <v>0</v>
      </c>
      <c r="O513" s="827"/>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ht="15" hidden="1" outlineLevel="1">
      <c r="A514" s="532"/>
      <c r="B514" s="428"/>
      <c r="C514" s="291"/>
      <c r="D514" s="824"/>
      <c r="E514" s="291"/>
      <c r="F514" s="291"/>
      <c r="G514" s="291"/>
      <c r="H514" s="291"/>
      <c r="I514" s="291"/>
      <c r="J514" s="291"/>
      <c r="K514" s="291"/>
      <c r="L514" s="291"/>
      <c r="M514" s="291"/>
      <c r="N514" s="291"/>
      <c r="O514" s="826"/>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hidden="1" outlineLevel="1">
      <c r="A515" s="532">
        <v>35</v>
      </c>
      <c r="B515" s="428" t="s">
        <v>127</v>
      </c>
      <c r="C515" s="291" t="s">
        <v>25</v>
      </c>
      <c r="D515" s="825"/>
      <c r="E515" s="295"/>
      <c r="F515" s="295"/>
      <c r="G515" s="295"/>
      <c r="H515" s="295"/>
      <c r="I515" s="295"/>
      <c r="J515" s="295"/>
      <c r="K515" s="295"/>
      <c r="L515" s="295"/>
      <c r="M515" s="295"/>
      <c r="N515" s="295">
        <v>0</v>
      </c>
      <c r="O515" s="827"/>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hidden="1" outlineLevel="1">
      <c r="A516" s="532"/>
      <c r="B516" s="431" t="s">
        <v>309</v>
      </c>
      <c r="C516" s="291" t="s">
        <v>163</v>
      </c>
      <c r="D516" s="825"/>
      <c r="E516" s="295"/>
      <c r="F516" s="295"/>
      <c r="G516" s="295"/>
      <c r="H516" s="295"/>
      <c r="I516" s="295"/>
      <c r="J516" s="295"/>
      <c r="K516" s="295"/>
      <c r="L516" s="295"/>
      <c r="M516" s="295"/>
      <c r="N516" s="295">
        <f>N515</f>
        <v>0</v>
      </c>
      <c r="O516" s="827"/>
      <c r="P516" s="295"/>
      <c r="Q516" s="295"/>
      <c r="R516" s="295"/>
      <c r="S516" s="295"/>
      <c r="T516" s="295"/>
      <c r="U516" s="295"/>
      <c r="V516" s="295"/>
      <c r="W516" s="295"/>
      <c r="X516" s="295"/>
      <c r="Y516" s="411">
        <f>Y515</f>
        <v>0</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ht="15" hidden="1" outlineLevel="1">
      <c r="A517" s="532"/>
      <c r="B517" s="431"/>
      <c r="C517" s="291"/>
      <c r="D517" s="824"/>
      <c r="E517" s="291"/>
      <c r="F517" s="291"/>
      <c r="G517" s="291"/>
      <c r="H517" s="291"/>
      <c r="I517" s="291"/>
      <c r="J517" s="291"/>
      <c r="K517" s="291"/>
      <c r="L517" s="291"/>
      <c r="M517" s="291"/>
      <c r="N517" s="291"/>
      <c r="O517" s="826"/>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 hidden="1" outlineLevel="1">
      <c r="A518" s="532"/>
      <c r="B518" s="504" t="s">
        <v>502</v>
      </c>
      <c r="C518" s="291"/>
      <c r="D518" s="824"/>
      <c r="E518" s="291"/>
      <c r="F518" s="291"/>
      <c r="G518" s="291"/>
      <c r="H518" s="291"/>
      <c r="I518" s="291"/>
      <c r="J518" s="291"/>
      <c r="K518" s="291"/>
      <c r="L518" s="291"/>
      <c r="M518" s="291"/>
      <c r="N518" s="291"/>
      <c r="O518" s="826"/>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 hidden="1" outlineLevel="1">
      <c r="A519" s="532">
        <v>36</v>
      </c>
      <c r="B519" s="864" t="s">
        <v>728</v>
      </c>
      <c r="C519" s="291" t="s">
        <v>25</v>
      </c>
      <c r="D519" s="825">
        <v>60017</v>
      </c>
      <c r="E519" s="295"/>
      <c r="F519" s="295"/>
      <c r="G519" s="295"/>
      <c r="H519" s="295"/>
      <c r="I519" s="295"/>
      <c r="J519" s="295"/>
      <c r="K519" s="295"/>
      <c r="L519" s="295"/>
      <c r="M519" s="295"/>
      <c r="N519" s="295">
        <v>12</v>
      </c>
      <c r="O519" s="827">
        <v>8</v>
      </c>
      <c r="P519" s="295"/>
      <c r="Q519" s="295"/>
      <c r="R519" s="295"/>
      <c r="S519" s="295"/>
      <c r="T519" s="295"/>
      <c r="U519" s="295"/>
      <c r="V519" s="295"/>
      <c r="W519" s="295"/>
      <c r="X519" s="295"/>
      <c r="Y519" s="426">
        <v>1</v>
      </c>
      <c r="Z519" s="410"/>
      <c r="AA519" s="410"/>
      <c r="AB519" s="410"/>
      <c r="AC519" s="410"/>
      <c r="AD519" s="410"/>
      <c r="AE519" s="410"/>
      <c r="AF519" s="415"/>
      <c r="AG519" s="415"/>
      <c r="AH519" s="415"/>
      <c r="AI519" s="415"/>
      <c r="AJ519" s="415"/>
      <c r="AK519" s="415"/>
      <c r="AL519" s="415"/>
      <c r="AM519" s="296">
        <f>SUM(Y519:AL519)</f>
        <v>1</v>
      </c>
    </row>
    <row r="520" spans="1:39" ht="15" hidden="1" outlineLevel="1">
      <c r="A520" s="532"/>
      <c r="B520" s="431" t="s">
        <v>309</v>
      </c>
      <c r="C520" s="291" t="s">
        <v>163</v>
      </c>
      <c r="D520" s="825"/>
      <c r="E520" s="295"/>
      <c r="F520" s="295"/>
      <c r="G520" s="295"/>
      <c r="H520" s="295"/>
      <c r="I520" s="295"/>
      <c r="J520" s="295"/>
      <c r="K520" s="295"/>
      <c r="L520" s="295"/>
      <c r="M520" s="295"/>
      <c r="N520" s="295">
        <f>N519</f>
        <v>12</v>
      </c>
      <c r="O520" s="827"/>
      <c r="P520" s="295"/>
      <c r="Q520" s="295"/>
      <c r="R520" s="295"/>
      <c r="S520" s="295"/>
      <c r="T520" s="295"/>
      <c r="U520" s="295"/>
      <c r="V520" s="295"/>
      <c r="W520" s="295"/>
      <c r="X520" s="295"/>
      <c r="Y520" s="411">
        <f>Y519</f>
        <v>1</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ht="15" hidden="1" outlineLevel="1">
      <c r="A521" s="532"/>
      <c r="B521" s="428"/>
      <c r="C521" s="291"/>
      <c r="D521" s="824"/>
      <c r="E521" s="291"/>
      <c r="F521" s="291"/>
      <c r="G521" s="291"/>
      <c r="H521" s="291"/>
      <c r="I521" s="291"/>
      <c r="J521" s="291"/>
      <c r="K521" s="291"/>
      <c r="L521" s="291"/>
      <c r="M521" s="291"/>
      <c r="N521" s="291"/>
      <c r="O521" s="826"/>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825"/>
      <c r="E522" s="295"/>
      <c r="F522" s="295"/>
      <c r="G522" s="295"/>
      <c r="H522" s="295"/>
      <c r="I522" s="295"/>
      <c r="J522" s="295"/>
      <c r="K522" s="295"/>
      <c r="L522" s="295"/>
      <c r="M522" s="295"/>
      <c r="N522" s="295">
        <v>12</v>
      </c>
      <c r="O522" s="827"/>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hidden="1" outlineLevel="1">
      <c r="A523" s="532"/>
      <c r="B523" s="431" t="s">
        <v>309</v>
      </c>
      <c r="C523" s="291" t="s">
        <v>163</v>
      </c>
      <c r="D523" s="825"/>
      <c r="E523" s="295"/>
      <c r="F523" s="295"/>
      <c r="G523" s="295"/>
      <c r="H523" s="295"/>
      <c r="I523" s="295"/>
      <c r="J523" s="295"/>
      <c r="K523" s="295"/>
      <c r="L523" s="295"/>
      <c r="M523" s="295"/>
      <c r="N523" s="295">
        <f>N522</f>
        <v>12</v>
      </c>
      <c r="O523" s="827"/>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ht="15" hidden="1" outlineLevel="1">
      <c r="A524" s="532"/>
      <c r="B524" s="428"/>
      <c r="C524" s="291"/>
      <c r="D524" s="824"/>
      <c r="E524" s="291"/>
      <c r="F524" s="291"/>
      <c r="G524" s="291"/>
      <c r="H524" s="291"/>
      <c r="I524" s="291"/>
      <c r="J524" s="291"/>
      <c r="K524" s="291"/>
      <c r="L524" s="291"/>
      <c r="M524" s="291"/>
      <c r="N524" s="291"/>
      <c r="O524" s="826"/>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hidden="1" outlineLevel="1">
      <c r="A525" s="532">
        <v>38</v>
      </c>
      <c r="B525" s="428" t="s">
        <v>130</v>
      </c>
      <c r="C525" s="291" t="s">
        <v>25</v>
      </c>
      <c r="D525" s="825"/>
      <c r="E525" s="295"/>
      <c r="F525" s="295"/>
      <c r="G525" s="295"/>
      <c r="H525" s="295"/>
      <c r="I525" s="295"/>
      <c r="J525" s="295"/>
      <c r="K525" s="295"/>
      <c r="L525" s="295"/>
      <c r="M525" s="295"/>
      <c r="N525" s="295">
        <v>12</v>
      </c>
      <c r="O525" s="827"/>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hidden="1" outlineLevel="1">
      <c r="A526" s="532"/>
      <c r="B526" s="431" t="s">
        <v>309</v>
      </c>
      <c r="C526" s="291" t="s">
        <v>163</v>
      </c>
      <c r="D526" s="825"/>
      <c r="E526" s="295"/>
      <c r="F526" s="295"/>
      <c r="G526" s="295"/>
      <c r="H526" s="295"/>
      <c r="I526" s="295"/>
      <c r="J526" s="295"/>
      <c r="K526" s="295"/>
      <c r="L526" s="295"/>
      <c r="M526" s="295"/>
      <c r="N526" s="295">
        <f>N525</f>
        <v>12</v>
      </c>
      <c r="O526" s="827"/>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ht="15" hidden="1" outlineLevel="1">
      <c r="A527" s="532"/>
      <c r="B527" s="428"/>
      <c r="C527" s="291"/>
      <c r="D527" s="824"/>
      <c r="E527" s="291"/>
      <c r="F527" s="291"/>
      <c r="G527" s="291"/>
      <c r="H527" s="291"/>
      <c r="I527" s="291"/>
      <c r="J527" s="291"/>
      <c r="K527" s="291"/>
      <c r="L527" s="291"/>
      <c r="M527" s="291"/>
      <c r="N527" s="291"/>
      <c r="O527" s="826"/>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825"/>
      <c r="E528" s="295"/>
      <c r="F528" s="295"/>
      <c r="G528" s="295"/>
      <c r="H528" s="295"/>
      <c r="I528" s="295"/>
      <c r="J528" s="295"/>
      <c r="K528" s="295"/>
      <c r="L528" s="295"/>
      <c r="M528" s="295"/>
      <c r="N528" s="295">
        <v>12</v>
      </c>
      <c r="O528" s="827"/>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hidden="1" outlineLevel="1">
      <c r="A529" s="532"/>
      <c r="B529" s="431" t="s">
        <v>309</v>
      </c>
      <c r="C529" s="291" t="s">
        <v>163</v>
      </c>
      <c r="D529" s="825"/>
      <c r="E529" s="295"/>
      <c r="F529" s="295"/>
      <c r="G529" s="295"/>
      <c r="H529" s="295"/>
      <c r="I529" s="295"/>
      <c r="J529" s="295"/>
      <c r="K529" s="295"/>
      <c r="L529" s="295"/>
      <c r="M529" s="295"/>
      <c r="N529" s="295">
        <f>N528</f>
        <v>12</v>
      </c>
      <c r="O529" s="827"/>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ht="15" hidden="1" outlineLevel="1">
      <c r="A530" s="532"/>
      <c r="B530" s="428"/>
      <c r="C530" s="291"/>
      <c r="D530" s="824"/>
      <c r="E530" s="291"/>
      <c r="F530" s="291"/>
      <c r="G530" s="291"/>
      <c r="H530" s="291"/>
      <c r="I530" s="291"/>
      <c r="J530" s="291"/>
      <c r="K530" s="291"/>
      <c r="L530" s="291"/>
      <c r="M530" s="291"/>
      <c r="N530" s="291"/>
      <c r="O530" s="826"/>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825"/>
      <c r="E531" s="295"/>
      <c r="F531" s="295"/>
      <c r="G531" s="295"/>
      <c r="H531" s="295"/>
      <c r="I531" s="295"/>
      <c r="J531" s="295"/>
      <c r="K531" s="295"/>
      <c r="L531" s="295"/>
      <c r="M531" s="295"/>
      <c r="N531" s="295">
        <v>12</v>
      </c>
      <c r="O531" s="827"/>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hidden="1" outlineLevel="1">
      <c r="A532" s="532"/>
      <c r="B532" s="431" t="s">
        <v>309</v>
      </c>
      <c r="C532" s="291" t="s">
        <v>163</v>
      </c>
      <c r="D532" s="825"/>
      <c r="E532" s="295"/>
      <c r="F532" s="295"/>
      <c r="G532" s="295"/>
      <c r="H532" s="295"/>
      <c r="I532" s="295"/>
      <c r="J532" s="295"/>
      <c r="K532" s="295"/>
      <c r="L532" s="295"/>
      <c r="M532" s="295"/>
      <c r="N532" s="295">
        <f>N531</f>
        <v>12</v>
      </c>
      <c r="O532" s="827"/>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ht="15" hidden="1" outlineLevel="1">
      <c r="A533" s="532"/>
      <c r="B533" s="428"/>
      <c r="C533" s="291"/>
      <c r="D533" s="824"/>
      <c r="E533" s="291"/>
      <c r="F533" s="291"/>
      <c r="G533" s="291"/>
      <c r="H533" s="291"/>
      <c r="I533" s="291"/>
      <c r="J533" s="291"/>
      <c r="K533" s="291"/>
      <c r="L533" s="291"/>
      <c r="M533" s="291"/>
      <c r="N533" s="291"/>
      <c r="O533" s="826"/>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hidden="1" outlineLevel="1">
      <c r="A534" s="532">
        <v>41</v>
      </c>
      <c r="B534" s="428" t="s">
        <v>133</v>
      </c>
      <c r="C534" s="291" t="s">
        <v>25</v>
      </c>
      <c r="D534" s="825"/>
      <c r="E534" s="295"/>
      <c r="F534" s="295"/>
      <c r="G534" s="295"/>
      <c r="H534" s="295"/>
      <c r="I534" s="295"/>
      <c r="J534" s="295"/>
      <c r="K534" s="295"/>
      <c r="L534" s="295"/>
      <c r="M534" s="295"/>
      <c r="N534" s="295">
        <v>12</v>
      </c>
      <c r="O534" s="827"/>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hidden="1" outlineLevel="1">
      <c r="A535" s="532"/>
      <c r="B535" s="431" t="s">
        <v>309</v>
      </c>
      <c r="C535" s="291" t="s">
        <v>163</v>
      </c>
      <c r="D535" s="825"/>
      <c r="E535" s="295"/>
      <c r="F535" s="295"/>
      <c r="G535" s="295"/>
      <c r="H535" s="295"/>
      <c r="I535" s="295"/>
      <c r="J535" s="295"/>
      <c r="K535" s="295"/>
      <c r="L535" s="295"/>
      <c r="M535" s="295"/>
      <c r="N535" s="295">
        <f>N534</f>
        <v>12</v>
      </c>
      <c r="O535" s="827"/>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ht="15" hidden="1" outlineLevel="1">
      <c r="A536" s="532"/>
      <c r="B536" s="428"/>
      <c r="C536" s="291"/>
      <c r="D536" s="824"/>
      <c r="E536" s="291"/>
      <c r="F536" s="291"/>
      <c r="G536" s="291"/>
      <c r="H536" s="291"/>
      <c r="I536" s="291"/>
      <c r="J536" s="291"/>
      <c r="K536" s="291"/>
      <c r="L536" s="291"/>
      <c r="M536" s="291"/>
      <c r="N536" s="291"/>
      <c r="O536" s="826"/>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hidden="1" outlineLevel="1">
      <c r="A537" s="532">
        <v>42</v>
      </c>
      <c r="B537" s="428" t="s">
        <v>134</v>
      </c>
      <c r="C537" s="291" t="s">
        <v>25</v>
      </c>
      <c r="D537" s="825"/>
      <c r="E537" s="295"/>
      <c r="F537" s="295"/>
      <c r="G537" s="295"/>
      <c r="H537" s="295"/>
      <c r="I537" s="295"/>
      <c r="J537" s="295"/>
      <c r="K537" s="295"/>
      <c r="L537" s="295"/>
      <c r="M537" s="295"/>
      <c r="N537" s="291"/>
      <c r="O537" s="827"/>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hidden="1" outlineLevel="1">
      <c r="A538" s="532"/>
      <c r="B538" s="431" t="s">
        <v>309</v>
      </c>
      <c r="C538" s="291" t="s">
        <v>163</v>
      </c>
      <c r="D538" s="825"/>
      <c r="E538" s="295"/>
      <c r="F538" s="295"/>
      <c r="G538" s="295"/>
      <c r="H538" s="295"/>
      <c r="I538" s="295"/>
      <c r="J538" s="295"/>
      <c r="K538" s="295"/>
      <c r="L538" s="295"/>
      <c r="M538" s="295"/>
      <c r="N538" s="468"/>
      <c r="O538" s="827"/>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ht="15" hidden="1" outlineLevel="1">
      <c r="A539" s="532"/>
      <c r="B539" s="428"/>
      <c r="C539" s="291"/>
      <c r="D539" s="824"/>
      <c r="E539" s="291"/>
      <c r="F539" s="291"/>
      <c r="G539" s="291"/>
      <c r="H539" s="291"/>
      <c r="I539" s="291"/>
      <c r="J539" s="291"/>
      <c r="K539" s="291"/>
      <c r="L539" s="291"/>
      <c r="M539" s="291"/>
      <c r="N539" s="291"/>
      <c r="O539" s="826"/>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hidden="1" outlineLevel="1">
      <c r="A540" s="532">
        <v>43</v>
      </c>
      <c r="B540" s="428" t="s">
        <v>135</v>
      </c>
      <c r="C540" s="291" t="s">
        <v>25</v>
      </c>
      <c r="D540" s="825"/>
      <c r="E540" s="295"/>
      <c r="F540" s="295"/>
      <c r="G540" s="295"/>
      <c r="H540" s="295"/>
      <c r="I540" s="295"/>
      <c r="J540" s="295"/>
      <c r="K540" s="295"/>
      <c r="L540" s="295"/>
      <c r="M540" s="295"/>
      <c r="N540" s="295">
        <v>12</v>
      </c>
      <c r="O540" s="827"/>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hidden="1" outlineLevel="1">
      <c r="A541" s="532"/>
      <c r="B541" s="431" t="s">
        <v>309</v>
      </c>
      <c r="C541" s="291" t="s">
        <v>163</v>
      </c>
      <c r="D541" s="825"/>
      <c r="E541" s="295"/>
      <c r="F541" s="295"/>
      <c r="G541" s="295"/>
      <c r="H541" s="295"/>
      <c r="I541" s="295"/>
      <c r="J541" s="295"/>
      <c r="K541" s="295"/>
      <c r="L541" s="295"/>
      <c r="M541" s="295"/>
      <c r="N541" s="295">
        <f>N540</f>
        <v>12</v>
      </c>
      <c r="O541" s="827"/>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ht="15" hidden="1" outlineLevel="1">
      <c r="A542" s="532"/>
      <c r="B542" s="428"/>
      <c r="C542" s="291"/>
      <c r="D542" s="824"/>
      <c r="E542" s="291"/>
      <c r="F542" s="291"/>
      <c r="G542" s="291"/>
      <c r="H542" s="291"/>
      <c r="I542" s="291"/>
      <c r="J542" s="291"/>
      <c r="K542" s="291"/>
      <c r="L542" s="291"/>
      <c r="M542" s="291"/>
      <c r="N542" s="291"/>
      <c r="O542" s="826"/>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825"/>
      <c r="E543" s="295"/>
      <c r="F543" s="295"/>
      <c r="G543" s="295"/>
      <c r="H543" s="295"/>
      <c r="I543" s="295"/>
      <c r="J543" s="295"/>
      <c r="K543" s="295"/>
      <c r="L543" s="295"/>
      <c r="M543" s="295"/>
      <c r="N543" s="295">
        <v>12</v>
      </c>
      <c r="O543" s="827"/>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hidden="1" outlineLevel="1">
      <c r="A544" s="532"/>
      <c r="B544" s="431" t="s">
        <v>309</v>
      </c>
      <c r="C544" s="291" t="s">
        <v>163</v>
      </c>
      <c r="D544" s="825"/>
      <c r="E544" s="295"/>
      <c r="F544" s="295"/>
      <c r="G544" s="295"/>
      <c r="H544" s="295"/>
      <c r="I544" s="295"/>
      <c r="J544" s="295"/>
      <c r="K544" s="295"/>
      <c r="L544" s="295"/>
      <c r="M544" s="295"/>
      <c r="N544" s="295">
        <f>N543</f>
        <v>12</v>
      </c>
      <c r="O544" s="827"/>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ht="15" hidden="1" outlineLevel="1">
      <c r="A545" s="532"/>
      <c r="B545" s="428"/>
      <c r="C545" s="291"/>
      <c r="D545" s="824"/>
      <c r="E545" s="291"/>
      <c r="F545" s="291"/>
      <c r="G545" s="291"/>
      <c r="H545" s="291"/>
      <c r="I545" s="291"/>
      <c r="J545" s="291"/>
      <c r="K545" s="291"/>
      <c r="L545" s="291"/>
      <c r="M545" s="291"/>
      <c r="N545" s="291"/>
      <c r="O545" s="826"/>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825"/>
      <c r="E546" s="295"/>
      <c r="F546" s="295"/>
      <c r="G546" s="295"/>
      <c r="H546" s="295"/>
      <c r="I546" s="295"/>
      <c r="J546" s="295"/>
      <c r="K546" s="295"/>
      <c r="L546" s="295"/>
      <c r="M546" s="295"/>
      <c r="N546" s="295">
        <v>12</v>
      </c>
      <c r="O546" s="827"/>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hidden="1" outlineLevel="1">
      <c r="A547" s="532"/>
      <c r="B547" s="431" t="s">
        <v>309</v>
      </c>
      <c r="C547" s="291" t="s">
        <v>163</v>
      </c>
      <c r="D547" s="825"/>
      <c r="E547" s="295"/>
      <c r="F547" s="295"/>
      <c r="G547" s="295"/>
      <c r="H547" s="295"/>
      <c r="I547" s="295"/>
      <c r="J547" s="295"/>
      <c r="K547" s="295"/>
      <c r="L547" s="295"/>
      <c r="M547" s="295"/>
      <c r="N547" s="295">
        <f>N546</f>
        <v>12</v>
      </c>
      <c r="O547" s="827"/>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ht="15" hidden="1" outlineLevel="1">
      <c r="A548" s="532"/>
      <c r="B548" s="428"/>
      <c r="C548" s="291"/>
      <c r="D548" s="824"/>
      <c r="E548" s="291"/>
      <c r="F548" s="291"/>
      <c r="G548" s="291"/>
      <c r="H548" s="291"/>
      <c r="I548" s="291"/>
      <c r="J548" s="291"/>
      <c r="K548" s="291"/>
      <c r="L548" s="291"/>
      <c r="M548" s="291"/>
      <c r="N548" s="291"/>
      <c r="O548" s="826"/>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825"/>
      <c r="E549" s="295"/>
      <c r="F549" s="295"/>
      <c r="G549" s="295"/>
      <c r="H549" s="295"/>
      <c r="I549" s="295"/>
      <c r="J549" s="295"/>
      <c r="K549" s="295"/>
      <c r="L549" s="295"/>
      <c r="M549" s="295"/>
      <c r="N549" s="295">
        <v>12</v>
      </c>
      <c r="O549" s="827"/>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hidden="1" outlineLevel="1">
      <c r="A550" s="532"/>
      <c r="B550" s="431" t="s">
        <v>309</v>
      </c>
      <c r="C550" s="291" t="s">
        <v>163</v>
      </c>
      <c r="D550" s="825"/>
      <c r="E550" s="295"/>
      <c r="F550" s="295"/>
      <c r="G550" s="295"/>
      <c r="H550" s="295"/>
      <c r="I550" s="295"/>
      <c r="J550" s="295"/>
      <c r="K550" s="295"/>
      <c r="L550" s="295"/>
      <c r="M550" s="295"/>
      <c r="N550" s="295">
        <f>N549</f>
        <v>12</v>
      </c>
      <c r="O550" s="827"/>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ht="15" hidden="1" outlineLevel="1">
      <c r="A551" s="532"/>
      <c r="B551" s="428"/>
      <c r="C551" s="291"/>
      <c r="D551" s="824"/>
      <c r="E551" s="291"/>
      <c r="F551" s="291"/>
      <c r="G551" s="291"/>
      <c r="H551" s="291"/>
      <c r="I551" s="291"/>
      <c r="J551" s="291"/>
      <c r="K551" s="291"/>
      <c r="L551" s="291"/>
      <c r="M551" s="291"/>
      <c r="N551" s="291"/>
      <c r="O551" s="826"/>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825"/>
      <c r="E552" s="295"/>
      <c r="F552" s="295"/>
      <c r="G552" s="295"/>
      <c r="H552" s="295"/>
      <c r="I552" s="295"/>
      <c r="J552" s="295"/>
      <c r="K552" s="295"/>
      <c r="L552" s="295"/>
      <c r="M552" s="295"/>
      <c r="N552" s="295">
        <v>12</v>
      </c>
      <c r="O552" s="827"/>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hidden="1" outlineLevel="1">
      <c r="A553" s="532"/>
      <c r="B553" s="431" t="s">
        <v>309</v>
      </c>
      <c r="C553" s="291" t="s">
        <v>163</v>
      </c>
      <c r="D553" s="825"/>
      <c r="E553" s="295"/>
      <c r="F553" s="295"/>
      <c r="G553" s="295"/>
      <c r="H553" s="295"/>
      <c r="I553" s="295"/>
      <c r="J553" s="295"/>
      <c r="K553" s="295"/>
      <c r="L553" s="295"/>
      <c r="M553" s="295"/>
      <c r="N553" s="295">
        <f>N552</f>
        <v>12</v>
      </c>
      <c r="O553" s="827"/>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ht="15" hidden="1" outlineLevel="1">
      <c r="A554" s="532"/>
      <c r="B554" s="428"/>
      <c r="C554" s="291"/>
      <c r="D554" s="824"/>
      <c r="E554" s="291"/>
      <c r="F554" s="291"/>
      <c r="G554" s="291"/>
      <c r="H554" s="291"/>
      <c r="I554" s="291"/>
      <c r="J554" s="291"/>
      <c r="K554" s="291"/>
      <c r="L554" s="291"/>
      <c r="M554" s="291"/>
      <c r="N554" s="291"/>
      <c r="O554" s="826"/>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hidden="1" outlineLevel="1">
      <c r="A555" s="532">
        <v>48</v>
      </c>
      <c r="B555" s="428" t="s">
        <v>140</v>
      </c>
      <c r="C555" s="291" t="s">
        <v>25</v>
      </c>
      <c r="D555" s="825"/>
      <c r="E555" s="295"/>
      <c r="F555" s="295"/>
      <c r="G555" s="295"/>
      <c r="H555" s="295"/>
      <c r="I555" s="295"/>
      <c r="J555" s="295"/>
      <c r="K555" s="295"/>
      <c r="L555" s="295"/>
      <c r="M555" s="295"/>
      <c r="N555" s="295">
        <v>12</v>
      </c>
      <c r="O555" s="827"/>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hidden="1" outlineLevel="1">
      <c r="A556" s="532"/>
      <c r="B556" s="431" t="s">
        <v>309</v>
      </c>
      <c r="C556" s="291" t="s">
        <v>163</v>
      </c>
      <c r="D556" s="825"/>
      <c r="E556" s="295"/>
      <c r="F556" s="295"/>
      <c r="G556" s="295"/>
      <c r="H556" s="295"/>
      <c r="I556" s="295"/>
      <c r="J556" s="295"/>
      <c r="K556" s="295"/>
      <c r="L556" s="295"/>
      <c r="M556" s="295"/>
      <c r="N556" s="295">
        <f>N555</f>
        <v>12</v>
      </c>
      <c r="O556" s="827"/>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ht="15" hidden="1" outlineLevel="1">
      <c r="A557" s="532"/>
      <c r="B557" s="428"/>
      <c r="C557" s="291"/>
      <c r="D557" s="824"/>
      <c r="E557" s="291"/>
      <c r="F557" s="291"/>
      <c r="G557" s="291"/>
      <c r="H557" s="291"/>
      <c r="I557" s="291"/>
      <c r="J557" s="291"/>
      <c r="K557" s="291"/>
      <c r="L557" s="291"/>
      <c r="M557" s="291"/>
      <c r="N557" s="291"/>
      <c r="O557" s="826"/>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825"/>
      <c r="E558" s="295"/>
      <c r="F558" s="295"/>
      <c r="G558" s="295"/>
      <c r="H558" s="295"/>
      <c r="I558" s="295"/>
      <c r="J558" s="295"/>
      <c r="K558" s="295"/>
      <c r="L558" s="295"/>
      <c r="M558" s="295"/>
      <c r="N558" s="295">
        <v>12</v>
      </c>
      <c r="O558" s="827"/>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hidden="1" outlineLevel="1">
      <c r="A559" s="532"/>
      <c r="B559" s="431" t="s">
        <v>309</v>
      </c>
      <c r="C559" s="291" t="s">
        <v>163</v>
      </c>
      <c r="D559" s="825"/>
      <c r="E559" s="295"/>
      <c r="F559" s="295"/>
      <c r="G559" s="295"/>
      <c r="H559" s="295"/>
      <c r="I559" s="295"/>
      <c r="J559" s="295"/>
      <c r="K559" s="295"/>
      <c r="L559" s="295"/>
      <c r="M559" s="295"/>
      <c r="N559" s="295">
        <f>N558</f>
        <v>12</v>
      </c>
      <c r="O559" s="827"/>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t="15"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 collapsed="1">
      <c r="B561" s="327" t="s">
        <v>293</v>
      </c>
      <c r="C561" s="329"/>
      <c r="D561" s="329">
        <f>SUM(D404:D559)</f>
        <v>16387248</v>
      </c>
      <c r="E561" s="329"/>
      <c r="F561" s="329"/>
      <c r="G561" s="329"/>
      <c r="H561" s="329"/>
      <c r="I561" s="329"/>
      <c r="J561" s="329"/>
      <c r="K561" s="329"/>
      <c r="L561" s="329"/>
      <c r="M561" s="329"/>
      <c r="N561" s="329"/>
      <c r="O561" s="329">
        <f>SUM(O404:O559)</f>
        <v>2809</v>
      </c>
      <c r="P561" s="329"/>
      <c r="Q561" s="329"/>
      <c r="R561" s="329"/>
      <c r="S561" s="329"/>
      <c r="T561" s="329"/>
      <c r="U561" s="329"/>
      <c r="V561" s="329"/>
      <c r="W561" s="329"/>
      <c r="X561" s="329"/>
      <c r="Y561" s="329">
        <f>IF(Y402="kWh",SUMPRODUCT(D404:D559,Y404:Y559))</f>
        <v>6907766</v>
      </c>
      <c r="Z561" s="329">
        <f>IF(Z402="kWh",SUMPRODUCT(D404:D559,Z404:Z559))</f>
        <v>1708400</v>
      </c>
      <c r="AA561" s="329">
        <f>IF(AA402="kw",SUMPRODUCT(N404:N559,O404:O559,AA404:AA559),SUMPRODUCT(D404:D559,AA404:AA559))</f>
        <v>22420.32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1262919</v>
      </c>
      <c r="Z562" s="392">
        <f>HLOOKUP(Z218,'2. LRAMVA Threshold'!$B$42:$Q$53,9,FALSE)</f>
        <v>1210217</v>
      </c>
      <c r="AA562" s="392">
        <f>HLOOKUP(AA218,'2. LRAMVA Threshold'!$B$42:$Q$53,9,FALSE)</f>
        <v>56673</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7.6E-3</v>
      </c>
      <c r="Z564" s="341">
        <f>HLOOKUP(Z$35,'3.  Distribution Rates'!$C$122:$P$133,9,FALSE)</f>
        <v>7.9000000000000008E-3</v>
      </c>
      <c r="AA564" s="341">
        <f>HLOOKUP(AA$35,'3.  Distribution Rates'!$C$122:$P$133,9,FALSE)</f>
        <v>2.8050999999999999</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1">SUM(Y565:AL565)</f>
        <v>0</v>
      </c>
    </row>
    <row r="566" spans="2:39" ht="15">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1"/>
        <v>0</v>
      </c>
    </row>
    <row r="567" spans="2:39" ht="15">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1"/>
        <v>0</v>
      </c>
    </row>
    <row r="568" spans="2:39" ht="15">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1"/>
        <v>0</v>
      </c>
    </row>
    <row r="569" spans="2:39" ht="15">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2">Y209*Y564</f>
        <v>0</v>
      </c>
      <c r="Z569" s="378">
        <f t="shared" si="1702"/>
        <v>0</v>
      </c>
      <c r="AA569" s="378">
        <f t="shared" si="1702"/>
        <v>0</v>
      </c>
      <c r="AB569" s="378">
        <f>AB209*AB564</f>
        <v>0</v>
      </c>
      <c r="AC569" s="378">
        <f t="shared" si="1702"/>
        <v>0</v>
      </c>
      <c r="AD569" s="378">
        <f t="shared" si="1702"/>
        <v>0</v>
      </c>
      <c r="AE569" s="378">
        <f t="shared" si="1702"/>
        <v>0</v>
      </c>
      <c r="AF569" s="378">
        <f t="shared" si="1702"/>
        <v>0</v>
      </c>
      <c r="AG569" s="378">
        <f t="shared" si="1702"/>
        <v>0</v>
      </c>
      <c r="AH569" s="378">
        <f t="shared" si="1702"/>
        <v>0</v>
      </c>
      <c r="AI569" s="378">
        <f t="shared" si="1702"/>
        <v>0</v>
      </c>
      <c r="AJ569" s="378">
        <f t="shared" si="1702"/>
        <v>0</v>
      </c>
      <c r="AK569" s="378">
        <f t="shared" si="1702"/>
        <v>0</v>
      </c>
      <c r="AL569" s="378">
        <f t="shared" si="1702"/>
        <v>0</v>
      </c>
      <c r="AM569" s="629">
        <f t="shared" si="1701"/>
        <v>0</v>
      </c>
    </row>
    <row r="570" spans="2:39" ht="15">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31369.4028</v>
      </c>
      <c r="Z570" s="378">
        <f>Z392*Z564</f>
        <v>15246.738431000003</v>
      </c>
      <c r="AA570" s="378">
        <f t="shared" ref="AA570:AL570" si="1703">AA392*AA564</f>
        <v>25854.157884</v>
      </c>
      <c r="AB570" s="378">
        <f>AB392*AB564</f>
        <v>0</v>
      </c>
      <c r="AC570" s="378">
        <f t="shared" si="1703"/>
        <v>0</v>
      </c>
      <c r="AD570" s="378">
        <f t="shared" si="1703"/>
        <v>0</v>
      </c>
      <c r="AE570" s="378">
        <f t="shared" si="1703"/>
        <v>0</v>
      </c>
      <c r="AF570" s="378">
        <f t="shared" si="1703"/>
        <v>0</v>
      </c>
      <c r="AG570" s="378">
        <f t="shared" si="1703"/>
        <v>0</v>
      </c>
      <c r="AH570" s="378">
        <f t="shared" si="1703"/>
        <v>0</v>
      </c>
      <c r="AI570" s="378">
        <f t="shared" si="1703"/>
        <v>0</v>
      </c>
      <c r="AJ570" s="378">
        <f t="shared" si="1703"/>
        <v>0</v>
      </c>
      <c r="AK570" s="378">
        <f t="shared" si="1703"/>
        <v>0</v>
      </c>
      <c r="AL570" s="378">
        <f t="shared" si="1703"/>
        <v>0</v>
      </c>
      <c r="AM570" s="629">
        <f t="shared" si="1701"/>
        <v>72470.299115000002</v>
      </c>
    </row>
    <row r="571" spans="2:39" ht="15">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52499.0216</v>
      </c>
      <c r="Z571" s="378">
        <f t="shared" ref="Z571:AL571" si="1704">Z561*Z564</f>
        <v>13496.36</v>
      </c>
      <c r="AA571" s="378">
        <f t="shared" si="1704"/>
        <v>62891.239631999997</v>
      </c>
      <c r="AB571" s="378">
        <f t="shared" si="1704"/>
        <v>0</v>
      </c>
      <c r="AC571" s="378">
        <f t="shared" si="1704"/>
        <v>0</v>
      </c>
      <c r="AD571" s="378">
        <f t="shared" si="1704"/>
        <v>0</v>
      </c>
      <c r="AE571" s="378">
        <f t="shared" si="1704"/>
        <v>0</v>
      </c>
      <c r="AF571" s="378">
        <f t="shared" si="1704"/>
        <v>0</v>
      </c>
      <c r="AG571" s="378">
        <f t="shared" si="1704"/>
        <v>0</v>
      </c>
      <c r="AH571" s="378">
        <f t="shared" si="1704"/>
        <v>0</v>
      </c>
      <c r="AI571" s="378">
        <f t="shared" si="1704"/>
        <v>0</v>
      </c>
      <c r="AJ571" s="378">
        <f t="shared" si="1704"/>
        <v>0</v>
      </c>
      <c r="AK571" s="378">
        <f t="shared" si="1704"/>
        <v>0</v>
      </c>
      <c r="AL571" s="378">
        <f t="shared" si="1704"/>
        <v>0</v>
      </c>
      <c r="AM571" s="629">
        <f t="shared" si="1701"/>
        <v>128886.62123199999</v>
      </c>
    </row>
    <row r="572" spans="2:39" ht="1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83868.424400000004</v>
      </c>
      <c r="Z572" s="346">
        <f>SUM(Z565:Z571)</f>
        <v>28743.098431000006</v>
      </c>
      <c r="AA572" s="346">
        <f t="shared" ref="AA572:AE572" si="1705">SUM(AA565:AA571)</f>
        <v>88745.397515999997</v>
      </c>
      <c r="AB572" s="346">
        <f t="shared" si="1705"/>
        <v>0</v>
      </c>
      <c r="AC572" s="346">
        <f t="shared" si="1705"/>
        <v>0</v>
      </c>
      <c r="AD572" s="346">
        <f>SUM(AD565:AD571)</f>
        <v>0</v>
      </c>
      <c r="AE572" s="346">
        <f t="shared" si="1705"/>
        <v>0</v>
      </c>
      <c r="AF572" s="346">
        <f>SUM(AF565:AF571)</f>
        <v>0</v>
      </c>
      <c r="AG572" s="346">
        <f>SUM(AG565:AG571)</f>
        <v>0</v>
      </c>
      <c r="AH572" s="346">
        <f t="shared" ref="AH572:AL572" si="1706">SUM(AH565:AH571)</f>
        <v>0</v>
      </c>
      <c r="AI572" s="346">
        <f t="shared" si="1706"/>
        <v>0</v>
      </c>
      <c r="AJ572" s="346">
        <f>SUM(AJ565:AJ571)</f>
        <v>0</v>
      </c>
      <c r="AK572" s="346">
        <f t="shared" si="1706"/>
        <v>0</v>
      </c>
      <c r="AL572" s="346">
        <f t="shared" si="1706"/>
        <v>0</v>
      </c>
      <c r="AM572" s="407">
        <f>SUM(AM565:AM571)</f>
        <v>201356.92034700001</v>
      </c>
    </row>
    <row r="573" spans="2:39" ht="1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9598.1844000000001</v>
      </c>
      <c r="Z573" s="347">
        <f t="shared" ref="Z573:AE573" si="1707">Z562*Z564</f>
        <v>9560.7143000000015</v>
      </c>
      <c r="AA573" s="347">
        <f t="shared" si="1707"/>
        <v>158973.43229999999</v>
      </c>
      <c r="AB573" s="347">
        <f t="shared" si="1707"/>
        <v>0</v>
      </c>
      <c r="AC573" s="347">
        <f t="shared" si="1707"/>
        <v>0</v>
      </c>
      <c r="AD573" s="347">
        <f>AD562*AD564</f>
        <v>0</v>
      </c>
      <c r="AE573" s="347">
        <f t="shared" si="1707"/>
        <v>0</v>
      </c>
      <c r="AF573" s="347">
        <f>AF562*AF564</f>
        <v>0</v>
      </c>
      <c r="AG573" s="347">
        <f t="shared" ref="AG573:AL573" si="1708">AG562*AG564</f>
        <v>0</v>
      </c>
      <c r="AH573" s="347">
        <f t="shared" si="1708"/>
        <v>0</v>
      </c>
      <c r="AI573" s="347">
        <f t="shared" si="1708"/>
        <v>0</v>
      </c>
      <c r="AJ573" s="347">
        <f>AJ562*AJ564</f>
        <v>0</v>
      </c>
      <c r="AK573" s="347">
        <f>AK562*AK564</f>
        <v>0</v>
      </c>
      <c r="AL573" s="347">
        <f t="shared" si="1708"/>
        <v>0</v>
      </c>
      <c r="AM573" s="407">
        <f>SUM(Y573:AL573)</f>
        <v>178132.33099999998</v>
      </c>
    </row>
    <row r="574" spans="2:39" ht="1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23224.58934700003</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9">IF(AD402="kw",SUMPRODUCT($N$404:$N$559,$P$404:$P$559,AD404:AD559),SUMPRODUCT($E$404:$E$559,AD404:AD559))</f>
        <v>0</v>
      </c>
      <c r="AE576" s="291">
        <f t="shared" si="1709"/>
        <v>0</v>
      </c>
      <c r="AF576" s="291">
        <f t="shared" si="1709"/>
        <v>0</v>
      </c>
      <c r="AG576" s="291">
        <f t="shared" si="1709"/>
        <v>0</v>
      </c>
      <c r="AH576" s="291">
        <f t="shared" si="1709"/>
        <v>0</v>
      </c>
      <c r="AI576" s="291">
        <f t="shared" si="1709"/>
        <v>0</v>
      </c>
      <c r="AJ576" s="291">
        <f t="shared" si="1709"/>
        <v>0</v>
      </c>
      <c r="AK576" s="291">
        <f t="shared" si="1709"/>
        <v>0</v>
      </c>
      <c r="AL576" s="291">
        <f t="shared" si="1709"/>
        <v>0</v>
      </c>
      <c r="AM576" s="337"/>
    </row>
    <row r="577" spans="1:39" ht="15">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10">IF(AA402="kw",SUMPRODUCT($N$404:$N$559,$Q$404:$Q$559,AA404:AA559),SUMPRODUCT($F$404:$F$559,AA404:AA559))</f>
        <v>0</v>
      </c>
      <c r="AB577" s="291">
        <f t="shared" si="1710"/>
        <v>0</v>
      </c>
      <c r="AC577" s="291">
        <f>IF(AC402="kw",SUMPRODUCT($N$404:$N$559,$Q$404:$Q$559,AC404:AC559),SUMPRODUCT($F$404:$F$559,AC404:AC559))</f>
        <v>0</v>
      </c>
      <c r="AD577" s="291">
        <f t="shared" si="1710"/>
        <v>0</v>
      </c>
      <c r="AE577" s="291">
        <f t="shared" si="1710"/>
        <v>0</v>
      </c>
      <c r="AF577" s="291">
        <f t="shared" si="1710"/>
        <v>0</v>
      </c>
      <c r="AG577" s="291">
        <f t="shared" si="1710"/>
        <v>0</v>
      </c>
      <c r="AH577" s="291">
        <f t="shared" si="1710"/>
        <v>0</v>
      </c>
      <c r="AI577" s="291">
        <f t="shared" si="1710"/>
        <v>0</v>
      </c>
      <c r="AJ577" s="291">
        <f t="shared" si="1710"/>
        <v>0</v>
      </c>
      <c r="AK577" s="291">
        <f t="shared" si="1710"/>
        <v>0</v>
      </c>
      <c r="AL577" s="291">
        <f t="shared" si="1710"/>
        <v>0</v>
      </c>
      <c r="AM577" s="337"/>
    </row>
    <row r="578" spans="1:39" ht="15">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11">IF(AA402="kw",SUMPRODUCT($N$404:$N$559,$R$404:$R$559,AA404:AA559),SUMPRODUCT($G$404:$G$559,AA404:AA559))</f>
        <v>0</v>
      </c>
      <c r="AB578" s="326">
        <f t="shared" si="1711"/>
        <v>0</v>
      </c>
      <c r="AC578" s="326">
        <f>IF(AC402="kw",SUMPRODUCT($N$404:$N$559,$R$404:$R$559,AC404:AC559),SUMPRODUCT($G$404:$G$559,AC404:AC559))</f>
        <v>0</v>
      </c>
      <c r="AD578" s="326">
        <f t="shared" si="1711"/>
        <v>0</v>
      </c>
      <c r="AE578" s="326">
        <f t="shared" si="1711"/>
        <v>0</v>
      </c>
      <c r="AF578" s="326">
        <f t="shared" si="1711"/>
        <v>0</v>
      </c>
      <c r="AG578" s="326">
        <f t="shared" si="1711"/>
        <v>0</v>
      </c>
      <c r="AH578" s="326">
        <f t="shared" si="1711"/>
        <v>0</v>
      </c>
      <c r="AI578" s="326">
        <f t="shared" si="1711"/>
        <v>0</v>
      </c>
      <c r="AJ578" s="326">
        <f t="shared" si="1711"/>
        <v>0</v>
      </c>
      <c r="AK578" s="326">
        <f t="shared" si="1711"/>
        <v>0</v>
      </c>
      <c r="AL578" s="326">
        <f t="shared" si="1711"/>
        <v>0</v>
      </c>
      <c r="AM578" s="386"/>
    </row>
    <row r="579" spans="1:39" ht="22.5" customHeight="1">
      <c r="B579" s="368" t="s">
        <v>597</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4">
      <c r="B582" s="280" t="s">
        <v>310</v>
      </c>
      <c r="C582" s="281"/>
      <c r="D582" s="590" t="s">
        <v>528</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40" t="s">
        <v>211</v>
      </c>
      <c r="C583" s="942" t="s">
        <v>33</v>
      </c>
      <c r="D583" s="284" t="s">
        <v>422</v>
      </c>
      <c r="E583" s="944" t="s">
        <v>209</v>
      </c>
      <c r="F583" s="945"/>
      <c r="G583" s="945"/>
      <c r="H583" s="945"/>
      <c r="I583" s="945"/>
      <c r="J583" s="945"/>
      <c r="K583" s="945"/>
      <c r="L583" s="945"/>
      <c r="M583" s="946"/>
      <c r="N583" s="950" t="s">
        <v>213</v>
      </c>
      <c r="O583" s="284" t="s">
        <v>423</v>
      </c>
      <c r="P583" s="944" t="s">
        <v>212</v>
      </c>
      <c r="Q583" s="945"/>
      <c r="R583" s="945"/>
      <c r="S583" s="945"/>
      <c r="T583" s="945"/>
      <c r="U583" s="945"/>
      <c r="V583" s="945"/>
      <c r="W583" s="945"/>
      <c r="X583" s="946"/>
      <c r="Y583" s="947" t="s">
        <v>244</v>
      </c>
      <c r="Z583" s="948"/>
      <c r="AA583" s="948"/>
      <c r="AB583" s="948"/>
      <c r="AC583" s="948"/>
      <c r="AD583" s="948"/>
      <c r="AE583" s="948"/>
      <c r="AF583" s="948"/>
      <c r="AG583" s="948"/>
      <c r="AH583" s="948"/>
      <c r="AI583" s="948"/>
      <c r="AJ583" s="948"/>
      <c r="AK583" s="948"/>
      <c r="AL583" s="948"/>
      <c r="AM583" s="949"/>
    </row>
    <row r="584" spans="1:39" ht="68.25" customHeight="1">
      <c r="B584" s="941"/>
      <c r="C584" s="943"/>
      <c r="D584" s="285">
        <v>2018</v>
      </c>
      <c r="E584" s="285">
        <v>2019</v>
      </c>
      <c r="F584" s="285">
        <v>2020</v>
      </c>
      <c r="G584" s="285">
        <v>2021</v>
      </c>
      <c r="H584" s="285">
        <v>2022</v>
      </c>
      <c r="I584" s="285">
        <v>2023</v>
      </c>
      <c r="J584" s="285">
        <v>2024</v>
      </c>
      <c r="K584" s="285">
        <v>2025</v>
      </c>
      <c r="L584" s="285">
        <v>2026</v>
      </c>
      <c r="M584" s="285">
        <v>2027</v>
      </c>
      <c r="N584" s="95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f>'1.  LRAMVA Summary'!G53</f>
        <v>0</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hidden="1"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2">Z587</f>
        <v>0</v>
      </c>
      <c r="AA588" s="411">
        <f t="shared" ref="AA588" si="1713">AA587</f>
        <v>0</v>
      </c>
      <c r="AB588" s="411">
        <f t="shared" ref="AB588" si="1714">AB587</f>
        <v>0</v>
      </c>
      <c r="AC588" s="411">
        <f t="shared" ref="AC588" si="1715">AC587</f>
        <v>0</v>
      </c>
      <c r="AD588" s="411">
        <f t="shared" ref="AD588" si="1716">AD587</f>
        <v>0</v>
      </c>
      <c r="AE588" s="411">
        <f t="shared" ref="AE588" si="1717">AE587</f>
        <v>0</v>
      </c>
      <c r="AF588" s="411">
        <f t="shared" ref="AF588" si="1718">AF587</f>
        <v>0</v>
      </c>
      <c r="AG588" s="411">
        <f t="shared" ref="AG588" si="1719">AG587</f>
        <v>0</v>
      </c>
      <c r="AH588" s="411">
        <f t="shared" ref="AH588" si="1720">AH587</f>
        <v>0</v>
      </c>
      <c r="AI588" s="411">
        <f t="shared" ref="AI588" si="1721">AI587</f>
        <v>0</v>
      </c>
      <c r="AJ588" s="411">
        <f t="shared" ref="AJ588" si="1722">AJ587</f>
        <v>0</v>
      </c>
      <c r="AK588" s="411">
        <f t="shared" ref="AK588" si="1723">AK587</f>
        <v>0</v>
      </c>
      <c r="AL588" s="411">
        <f t="shared" ref="AL588" si="1724">AL587</f>
        <v>0</v>
      </c>
      <c r="AM588" s="297"/>
    </row>
    <row r="589" spans="1:39" ht="1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hidden="1"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5">Z590</f>
        <v>0</v>
      </c>
      <c r="AA591" s="411">
        <f t="shared" ref="AA591" si="1726">AA590</f>
        <v>0</v>
      </c>
      <c r="AB591" s="411">
        <f t="shared" ref="AB591" si="1727">AB590</f>
        <v>0</v>
      </c>
      <c r="AC591" s="411">
        <f t="shared" ref="AC591" si="1728">AC590</f>
        <v>0</v>
      </c>
      <c r="AD591" s="411">
        <f t="shared" ref="AD591" si="1729">AD590</f>
        <v>0</v>
      </c>
      <c r="AE591" s="411">
        <f t="shared" ref="AE591" si="1730">AE590</f>
        <v>0</v>
      </c>
      <c r="AF591" s="411">
        <f t="shared" ref="AF591" si="1731">AF590</f>
        <v>0</v>
      </c>
      <c r="AG591" s="411">
        <f t="shared" ref="AG591" si="1732">AG590</f>
        <v>0</v>
      </c>
      <c r="AH591" s="411">
        <f t="shared" ref="AH591" si="1733">AH590</f>
        <v>0</v>
      </c>
      <c r="AI591" s="411">
        <f t="shared" ref="AI591" si="1734">AI590</f>
        <v>0</v>
      </c>
      <c r="AJ591" s="411">
        <f t="shared" ref="AJ591" si="1735">AJ590</f>
        <v>0</v>
      </c>
      <c r="AK591" s="411">
        <f t="shared" ref="AK591" si="1736">AK590</f>
        <v>0</v>
      </c>
      <c r="AL591" s="411">
        <f t="shared" ref="AL591" si="1737">AL590</f>
        <v>0</v>
      </c>
      <c r="AM591" s="297"/>
    </row>
    <row r="592" spans="1:39" ht="1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hidden="1"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8">Z593</f>
        <v>0</v>
      </c>
      <c r="AA594" s="411">
        <f t="shared" ref="AA594" si="1739">AA593</f>
        <v>0</v>
      </c>
      <c r="AB594" s="411">
        <f t="shared" ref="AB594" si="1740">AB593</f>
        <v>0</v>
      </c>
      <c r="AC594" s="411">
        <f t="shared" ref="AC594" si="1741">AC593</f>
        <v>0</v>
      </c>
      <c r="AD594" s="411">
        <f t="shared" ref="AD594" si="1742">AD593</f>
        <v>0</v>
      </c>
      <c r="AE594" s="411">
        <f t="shared" ref="AE594" si="1743">AE593</f>
        <v>0</v>
      </c>
      <c r="AF594" s="411">
        <f t="shared" ref="AF594" si="1744">AF593</f>
        <v>0</v>
      </c>
      <c r="AG594" s="411">
        <f t="shared" ref="AG594" si="1745">AG593</f>
        <v>0</v>
      </c>
      <c r="AH594" s="411">
        <f t="shared" ref="AH594" si="1746">AH593</f>
        <v>0</v>
      </c>
      <c r="AI594" s="411">
        <f t="shared" ref="AI594" si="1747">AI593</f>
        <v>0</v>
      </c>
      <c r="AJ594" s="411">
        <f t="shared" ref="AJ594" si="1748">AJ593</f>
        <v>0</v>
      </c>
      <c r="AK594" s="411">
        <f t="shared" ref="AK594" si="1749">AK593</f>
        <v>0</v>
      </c>
      <c r="AL594" s="411">
        <f t="shared" ref="AL594" si="1750">AL593</f>
        <v>0</v>
      </c>
      <c r="AM594" s="297"/>
    </row>
    <row r="595" spans="1:39" ht="1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hidden="1" outlineLevel="1">
      <c r="A596" s="532">
        <v>4</v>
      </c>
      <c r="B596" s="520" t="s">
        <v>690</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hidden="1"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1">Z596</f>
        <v>0</v>
      </c>
      <c r="AA597" s="411">
        <f t="shared" ref="AA597" si="1752">AA596</f>
        <v>0</v>
      </c>
      <c r="AB597" s="411">
        <f t="shared" ref="AB597" si="1753">AB596</f>
        <v>0</v>
      </c>
      <c r="AC597" s="411">
        <f t="shared" ref="AC597" si="1754">AC596</f>
        <v>0</v>
      </c>
      <c r="AD597" s="411">
        <f t="shared" ref="AD597" si="1755">AD596</f>
        <v>0</v>
      </c>
      <c r="AE597" s="411">
        <f t="shared" ref="AE597" si="1756">AE596</f>
        <v>0</v>
      </c>
      <c r="AF597" s="411">
        <f t="shared" ref="AF597" si="1757">AF596</f>
        <v>0</v>
      </c>
      <c r="AG597" s="411">
        <f t="shared" ref="AG597" si="1758">AG596</f>
        <v>0</v>
      </c>
      <c r="AH597" s="411">
        <f t="shared" ref="AH597" si="1759">AH596</f>
        <v>0</v>
      </c>
      <c r="AI597" s="411">
        <f t="shared" ref="AI597" si="1760">AI596</f>
        <v>0</v>
      </c>
      <c r="AJ597" s="411">
        <f t="shared" ref="AJ597" si="1761">AJ596</f>
        <v>0</v>
      </c>
      <c r="AK597" s="411">
        <f t="shared" ref="AK597" si="1762">AK596</f>
        <v>0</v>
      </c>
      <c r="AL597" s="411">
        <f t="shared" ref="AL597" si="1763">AL596</f>
        <v>0</v>
      </c>
      <c r="AM597" s="297"/>
    </row>
    <row r="598" spans="1:39" ht="1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hidden="1"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4">Z599</f>
        <v>0</v>
      </c>
      <c r="AA600" s="411">
        <f t="shared" ref="AA600" si="1765">AA599</f>
        <v>0</v>
      </c>
      <c r="AB600" s="411">
        <f t="shared" ref="AB600" si="1766">AB599</f>
        <v>0</v>
      </c>
      <c r="AC600" s="411">
        <f t="shared" ref="AC600" si="1767">AC599</f>
        <v>0</v>
      </c>
      <c r="AD600" s="411">
        <f t="shared" ref="AD600" si="1768">AD599</f>
        <v>0</v>
      </c>
      <c r="AE600" s="411">
        <f t="shared" ref="AE600" si="1769">AE599</f>
        <v>0</v>
      </c>
      <c r="AF600" s="411">
        <f t="shared" ref="AF600" si="1770">AF599</f>
        <v>0</v>
      </c>
      <c r="AG600" s="411">
        <f t="shared" ref="AG600" si="1771">AG599</f>
        <v>0</v>
      </c>
      <c r="AH600" s="411">
        <f t="shared" ref="AH600" si="1772">AH599</f>
        <v>0</v>
      </c>
      <c r="AI600" s="411">
        <f t="shared" ref="AI600" si="1773">AI599</f>
        <v>0</v>
      </c>
      <c r="AJ600" s="411">
        <f t="shared" ref="AJ600" si="1774">AJ599</f>
        <v>0</v>
      </c>
      <c r="AK600" s="411">
        <f t="shared" ref="AK600" si="1775">AK599</f>
        <v>0</v>
      </c>
      <c r="AL600" s="411">
        <f t="shared" ref="AL600" si="1776">AL599</f>
        <v>0</v>
      </c>
      <c r="AM600" s="297"/>
    </row>
    <row r="601" spans="1:39" ht="1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hidden="1"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7">Z603</f>
        <v>0</v>
      </c>
      <c r="AA604" s="411">
        <f t="shared" ref="AA604" si="1778">AA603</f>
        <v>0</v>
      </c>
      <c r="AB604" s="411">
        <f t="shared" ref="AB604" si="1779">AB603</f>
        <v>0</v>
      </c>
      <c r="AC604" s="411">
        <f t="shared" ref="AC604" si="1780">AC603</f>
        <v>0</v>
      </c>
      <c r="AD604" s="411">
        <f t="shared" ref="AD604" si="1781">AD603</f>
        <v>0</v>
      </c>
      <c r="AE604" s="411">
        <f t="shared" ref="AE604" si="1782">AE603</f>
        <v>0</v>
      </c>
      <c r="AF604" s="411">
        <f t="shared" ref="AF604" si="1783">AF603</f>
        <v>0</v>
      </c>
      <c r="AG604" s="411">
        <f t="shared" ref="AG604" si="1784">AG603</f>
        <v>0</v>
      </c>
      <c r="AH604" s="411">
        <f t="shared" ref="AH604" si="1785">AH603</f>
        <v>0</v>
      </c>
      <c r="AI604" s="411">
        <f t="shared" ref="AI604" si="1786">AI603</f>
        <v>0</v>
      </c>
      <c r="AJ604" s="411">
        <f t="shared" ref="AJ604" si="1787">AJ603</f>
        <v>0</v>
      </c>
      <c r="AK604" s="411">
        <f t="shared" ref="AK604" si="1788">AK603</f>
        <v>0</v>
      </c>
      <c r="AL604" s="411">
        <f t="shared" ref="AL604" si="1789">AL603</f>
        <v>0</v>
      </c>
      <c r="AM604" s="311"/>
    </row>
    <row r="605" spans="1:39" ht="1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hidden="1"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0">Z606</f>
        <v>0</v>
      </c>
      <c r="AA607" s="411">
        <f t="shared" ref="AA607" si="1791">AA606</f>
        <v>0</v>
      </c>
      <c r="AB607" s="411">
        <f t="shared" ref="AB607" si="1792">AB606</f>
        <v>0</v>
      </c>
      <c r="AC607" s="411">
        <f t="shared" ref="AC607" si="1793">AC606</f>
        <v>0</v>
      </c>
      <c r="AD607" s="411">
        <f t="shared" ref="AD607" si="1794">AD606</f>
        <v>0</v>
      </c>
      <c r="AE607" s="411">
        <f t="shared" ref="AE607" si="1795">AE606</f>
        <v>0</v>
      </c>
      <c r="AF607" s="411">
        <f t="shared" ref="AF607" si="1796">AF606</f>
        <v>0</v>
      </c>
      <c r="AG607" s="411">
        <f t="shared" ref="AG607" si="1797">AG606</f>
        <v>0</v>
      </c>
      <c r="AH607" s="411">
        <f t="shared" ref="AH607" si="1798">AH606</f>
        <v>0</v>
      </c>
      <c r="AI607" s="411">
        <f t="shared" ref="AI607" si="1799">AI606</f>
        <v>0</v>
      </c>
      <c r="AJ607" s="411">
        <f t="shared" ref="AJ607" si="1800">AJ606</f>
        <v>0</v>
      </c>
      <c r="AK607" s="411">
        <f t="shared" ref="AK607" si="1801">AK606</f>
        <v>0</v>
      </c>
      <c r="AL607" s="411">
        <f t="shared" ref="AL607" si="1802">AL606</f>
        <v>0</v>
      </c>
      <c r="AM607" s="311"/>
    </row>
    <row r="608" spans="1:39" ht="1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hidden="1"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3">Z609</f>
        <v>0</v>
      </c>
      <c r="AA610" s="411">
        <f t="shared" ref="AA610" si="1804">AA609</f>
        <v>0</v>
      </c>
      <c r="AB610" s="411">
        <f t="shared" ref="AB610" si="1805">AB609</f>
        <v>0</v>
      </c>
      <c r="AC610" s="411">
        <f t="shared" ref="AC610" si="1806">AC609</f>
        <v>0</v>
      </c>
      <c r="AD610" s="411">
        <f t="shared" ref="AD610" si="1807">AD609</f>
        <v>0</v>
      </c>
      <c r="AE610" s="411">
        <f t="shared" ref="AE610" si="1808">AE609</f>
        <v>0</v>
      </c>
      <c r="AF610" s="411">
        <f t="shared" ref="AF610" si="1809">AF609</f>
        <v>0</v>
      </c>
      <c r="AG610" s="411">
        <f t="shared" ref="AG610" si="1810">AG609</f>
        <v>0</v>
      </c>
      <c r="AH610" s="411">
        <f t="shared" ref="AH610" si="1811">AH609</f>
        <v>0</v>
      </c>
      <c r="AI610" s="411">
        <f t="shared" ref="AI610" si="1812">AI609</f>
        <v>0</v>
      </c>
      <c r="AJ610" s="411">
        <f t="shared" ref="AJ610" si="1813">AJ609</f>
        <v>0</v>
      </c>
      <c r="AK610" s="411">
        <f t="shared" ref="AK610" si="1814">AK609</f>
        <v>0</v>
      </c>
      <c r="AL610" s="411">
        <f t="shared" ref="AL610" si="1815">AL609</f>
        <v>0</v>
      </c>
      <c r="AM610" s="311"/>
    </row>
    <row r="611" spans="1:39" ht="1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hidden="1"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6">Z612</f>
        <v>0</v>
      </c>
      <c r="AA613" s="411">
        <f t="shared" ref="AA613" si="1817">AA612</f>
        <v>0</v>
      </c>
      <c r="AB613" s="411">
        <f t="shared" ref="AB613" si="1818">AB612</f>
        <v>0</v>
      </c>
      <c r="AC613" s="411">
        <f t="shared" ref="AC613" si="1819">AC612</f>
        <v>0</v>
      </c>
      <c r="AD613" s="411">
        <f t="shared" ref="AD613" si="1820">AD612</f>
        <v>0</v>
      </c>
      <c r="AE613" s="411">
        <f t="shared" ref="AE613" si="1821">AE612</f>
        <v>0</v>
      </c>
      <c r="AF613" s="411">
        <f t="shared" ref="AF613" si="1822">AF612</f>
        <v>0</v>
      </c>
      <c r="AG613" s="411">
        <f t="shared" ref="AG613" si="1823">AG612</f>
        <v>0</v>
      </c>
      <c r="AH613" s="411">
        <f t="shared" ref="AH613" si="1824">AH612</f>
        <v>0</v>
      </c>
      <c r="AI613" s="411">
        <f t="shared" ref="AI613" si="1825">AI612</f>
        <v>0</v>
      </c>
      <c r="AJ613" s="411">
        <f t="shared" ref="AJ613" si="1826">AJ612</f>
        <v>0</v>
      </c>
      <c r="AK613" s="411">
        <f t="shared" ref="AK613" si="1827">AK612</f>
        <v>0</v>
      </c>
      <c r="AL613" s="411">
        <f t="shared" ref="AL613" si="1828">AL612</f>
        <v>0</v>
      </c>
      <c r="AM613" s="311"/>
    </row>
    <row r="614" spans="1:39" ht="1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hidden="1"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9">Z615</f>
        <v>0</v>
      </c>
      <c r="AA616" s="411">
        <f t="shared" ref="AA616" si="1830">AA615</f>
        <v>0</v>
      </c>
      <c r="AB616" s="411">
        <f t="shared" ref="AB616" si="1831">AB615</f>
        <v>0</v>
      </c>
      <c r="AC616" s="411">
        <f t="shared" ref="AC616" si="1832">AC615</f>
        <v>0</v>
      </c>
      <c r="AD616" s="411">
        <f t="shared" ref="AD616" si="1833">AD615</f>
        <v>0</v>
      </c>
      <c r="AE616" s="411">
        <f t="shared" ref="AE616" si="1834">AE615</f>
        <v>0</v>
      </c>
      <c r="AF616" s="411">
        <f t="shared" ref="AF616" si="1835">AF615</f>
        <v>0</v>
      </c>
      <c r="AG616" s="411">
        <f t="shared" ref="AG616" si="1836">AG615</f>
        <v>0</v>
      </c>
      <c r="AH616" s="411">
        <f t="shared" ref="AH616" si="1837">AH615</f>
        <v>0</v>
      </c>
      <c r="AI616" s="411">
        <f t="shared" ref="AI616" si="1838">AI615</f>
        <v>0</v>
      </c>
      <c r="AJ616" s="411">
        <f t="shared" ref="AJ616" si="1839">AJ615</f>
        <v>0</v>
      </c>
      <c r="AK616" s="411">
        <f t="shared" ref="AK616" si="1840">AK615</f>
        <v>0</v>
      </c>
      <c r="AL616" s="411">
        <f t="shared" ref="AL616" si="1841">AL615</f>
        <v>0</v>
      </c>
      <c r="AM616" s="311"/>
    </row>
    <row r="617" spans="1:39" ht="1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hidden="1"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2">Z619</f>
        <v>0</v>
      </c>
      <c r="AA620" s="411">
        <f t="shared" ref="AA620" si="1843">AA619</f>
        <v>0</v>
      </c>
      <c r="AB620" s="411">
        <f t="shared" ref="AB620" si="1844">AB619</f>
        <v>0</v>
      </c>
      <c r="AC620" s="411">
        <f t="shared" ref="AC620" si="1845">AC619</f>
        <v>0</v>
      </c>
      <c r="AD620" s="411">
        <f t="shared" ref="AD620" si="1846">AD619</f>
        <v>0</v>
      </c>
      <c r="AE620" s="411">
        <f t="shared" ref="AE620" si="1847">AE619</f>
        <v>0</v>
      </c>
      <c r="AF620" s="411">
        <f t="shared" ref="AF620" si="1848">AF619</f>
        <v>0</v>
      </c>
      <c r="AG620" s="411">
        <f t="shared" ref="AG620" si="1849">AG619</f>
        <v>0</v>
      </c>
      <c r="AH620" s="411">
        <f t="shared" ref="AH620" si="1850">AH619</f>
        <v>0</v>
      </c>
      <c r="AI620" s="411">
        <f t="shared" ref="AI620" si="1851">AI619</f>
        <v>0</v>
      </c>
      <c r="AJ620" s="411">
        <f t="shared" ref="AJ620" si="1852">AJ619</f>
        <v>0</v>
      </c>
      <c r="AK620" s="411">
        <f t="shared" ref="AK620" si="1853">AK619</f>
        <v>0</v>
      </c>
      <c r="AL620" s="411">
        <f t="shared" ref="AL620" si="1854">AL619</f>
        <v>0</v>
      </c>
      <c r="AM620" s="297"/>
    </row>
    <row r="621" spans="1:39" ht="1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hidden="1"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5">Z622</f>
        <v>0</v>
      </c>
      <c r="AA623" s="411">
        <f t="shared" ref="AA623" si="1856">AA622</f>
        <v>0</v>
      </c>
      <c r="AB623" s="411">
        <f t="shared" ref="AB623" si="1857">AB622</f>
        <v>0</v>
      </c>
      <c r="AC623" s="411">
        <f t="shared" ref="AC623" si="1858">AC622</f>
        <v>0</v>
      </c>
      <c r="AD623" s="411">
        <f t="shared" ref="AD623" si="1859">AD622</f>
        <v>0</v>
      </c>
      <c r="AE623" s="411">
        <f t="shared" ref="AE623" si="1860">AE622</f>
        <v>0</v>
      </c>
      <c r="AF623" s="411">
        <f t="shared" ref="AF623" si="1861">AF622</f>
        <v>0</v>
      </c>
      <c r="AG623" s="411">
        <f t="shared" ref="AG623" si="1862">AG622</f>
        <v>0</v>
      </c>
      <c r="AH623" s="411">
        <f t="shared" ref="AH623" si="1863">AH622</f>
        <v>0</v>
      </c>
      <c r="AI623" s="411">
        <f t="shared" ref="AI623" si="1864">AI622</f>
        <v>0</v>
      </c>
      <c r="AJ623" s="411">
        <f t="shared" ref="AJ623" si="1865">AJ622</f>
        <v>0</v>
      </c>
      <c r="AK623" s="411">
        <f t="shared" ref="AK623" si="1866">AK622</f>
        <v>0</v>
      </c>
      <c r="AL623" s="411">
        <f t="shared" ref="AL623" si="1867">AL622</f>
        <v>0</v>
      </c>
      <c r="AM623" s="297"/>
    </row>
    <row r="624" spans="1:39" ht="1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hidden="1"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8">Z625</f>
        <v>0</v>
      </c>
      <c r="AA626" s="411">
        <f t="shared" ref="AA626" si="1869">AA625</f>
        <v>0</v>
      </c>
      <c r="AB626" s="411">
        <f t="shared" ref="AB626" si="1870">AB625</f>
        <v>0</v>
      </c>
      <c r="AC626" s="411">
        <f t="shared" ref="AC626" si="1871">AC625</f>
        <v>0</v>
      </c>
      <c r="AD626" s="411">
        <f t="shared" ref="AD626" si="1872">AD625</f>
        <v>0</v>
      </c>
      <c r="AE626" s="411">
        <f t="shared" ref="AE626" si="1873">AE625</f>
        <v>0</v>
      </c>
      <c r="AF626" s="411">
        <f t="shared" ref="AF626" si="1874">AF625</f>
        <v>0</v>
      </c>
      <c r="AG626" s="411">
        <f t="shared" ref="AG626" si="1875">AG625</f>
        <v>0</v>
      </c>
      <c r="AH626" s="411">
        <f t="shared" ref="AH626" si="1876">AH625</f>
        <v>0</v>
      </c>
      <c r="AI626" s="411">
        <f t="shared" ref="AI626" si="1877">AI625</f>
        <v>0</v>
      </c>
      <c r="AJ626" s="411">
        <f t="shared" ref="AJ626" si="1878">AJ625</f>
        <v>0</v>
      </c>
      <c r="AK626" s="411">
        <f t="shared" ref="AK626" si="1879">AK625</f>
        <v>0</v>
      </c>
      <c r="AL626" s="411">
        <f t="shared" ref="AL626" si="1880">AL625</f>
        <v>0</v>
      </c>
      <c r="AM626" s="306"/>
    </row>
    <row r="627" spans="1:40" ht="1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hidden="1"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1">Z629</f>
        <v>0</v>
      </c>
      <c r="AA630" s="411">
        <f t="shared" ref="AA630" si="1882">AA629</f>
        <v>0</v>
      </c>
      <c r="AB630" s="411">
        <f t="shared" ref="AB630" si="1883">AB629</f>
        <v>0</v>
      </c>
      <c r="AC630" s="411">
        <f t="shared" ref="AC630" si="1884">AC629</f>
        <v>0</v>
      </c>
      <c r="AD630" s="411">
        <f t="shared" ref="AD630" si="1885">AD629</f>
        <v>0</v>
      </c>
      <c r="AE630" s="411">
        <f t="shared" ref="AE630" si="1886">AE629</f>
        <v>0</v>
      </c>
      <c r="AF630" s="411">
        <f t="shared" ref="AF630" si="1887">AF629</f>
        <v>0</v>
      </c>
      <c r="AG630" s="411">
        <f t="shared" ref="AG630" si="1888">AG629</f>
        <v>0</v>
      </c>
      <c r="AH630" s="411">
        <f t="shared" ref="AH630" si="1889">AH629</f>
        <v>0</v>
      </c>
      <c r="AI630" s="411">
        <f t="shared" ref="AI630" si="1890">AI629</f>
        <v>0</v>
      </c>
      <c r="AJ630" s="411">
        <f t="shared" ref="AJ630" si="1891">AJ629</f>
        <v>0</v>
      </c>
      <c r="AK630" s="411">
        <f t="shared" ref="AK630" si="1892">AK629</f>
        <v>0</v>
      </c>
      <c r="AL630" s="411">
        <f t="shared" ref="AL630" si="1893">AL629</f>
        <v>0</v>
      </c>
      <c r="AM630" s="516"/>
      <c r="AN630" s="630"/>
    </row>
    <row r="631" spans="1:40" ht="1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hidden="1"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4">Z633</f>
        <v>0</v>
      </c>
      <c r="AA634" s="411">
        <f t="shared" si="1894"/>
        <v>0</v>
      </c>
      <c r="AB634" s="411">
        <f t="shared" si="1894"/>
        <v>0</v>
      </c>
      <c r="AC634" s="411">
        <f t="shared" si="1894"/>
        <v>0</v>
      </c>
      <c r="AD634" s="411">
        <f t="shared" si="1894"/>
        <v>0</v>
      </c>
      <c r="AE634" s="411">
        <f t="shared" si="1894"/>
        <v>0</v>
      </c>
      <c r="AF634" s="411">
        <f t="shared" si="1894"/>
        <v>0</v>
      </c>
      <c r="AG634" s="411">
        <f t="shared" si="1894"/>
        <v>0</v>
      </c>
      <c r="AH634" s="411">
        <f t="shared" si="1894"/>
        <v>0</v>
      </c>
      <c r="AI634" s="411">
        <f t="shared" si="1894"/>
        <v>0</v>
      </c>
      <c r="AJ634" s="411">
        <f t="shared" si="1894"/>
        <v>0</v>
      </c>
      <c r="AK634" s="411">
        <f t="shared" si="1894"/>
        <v>0</v>
      </c>
      <c r="AL634" s="411">
        <f t="shared" si="1894"/>
        <v>0</v>
      </c>
      <c r="AM634" s="297"/>
    </row>
    <row r="635" spans="1:40" ht="1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hidden="1"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5">Z636</f>
        <v>0</v>
      </c>
      <c r="AA637" s="411">
        <f t="shared" si="1895"/>
        <v>0</v>
      </c>
      <c r="AB637" s="411">
        <f t="shared" si="1895"/>
        <v>0</v>
      </c>
      <c r="AC637" s="411">
        <f t="shared" si="1895"/>
        <v>0</v>
      </c>
      <c r="AD637" s="411">
        <f t="shared" si="1895"/>
        <v>0</v>
      </c>
      <c r="AE637" s="411">
        <f t="shared" si="1895"/>
        <v>0</v>
      </c>
      <c r="AF637" s="411">
        <f t="shared" si="1895"/>
        <v>0</v>
      </c>
      <c r="AG637" s="411">
        <f t="shared" si="1895"/>
        <v>0</v>
      </c>
      <c r="AH637" s="411">
        <f t="shared" si="1895"/>
        <v>0</v>
      </c>
      <c r="AI637" s="411">
        <f t="shared" si="1895"/>
        <v>0</v>
      </c>
      <c r="AJ637" s="411">
        <f t="shared" si="1895"/>
        <v>0</v>
      </c>
      <c r="AK637" s="411">
        <f t="shared" si="1895"/>
        <v>0</v>
      </c>
      <c r="AL637" s="411">
        <f t="shared" si="1895"/>
        <v>0</v>
      </c>
      <c r="AM637" s="297"/>
    </row>
    <row r="638" spans="1:40" s="283" customFormat="1" ht="1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hidden="1"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6">Z640</f>
        <v>0</v>
      </c>
      <c r="AA641" s="411">
        <f t="shared" si="1896"/>
        <v>0</v>
      </c>
      <c r="AB641" s="411">
        <f t="shared" si="1896"/>
        <v>0</v>
      </c>
      <c r="AC641" s="411">
        <f t="shared" si="1896"/>
        <v>0</v>
      </c>
      <c r="AD641" s="411">
        <f t="shared" si="1896"/>
        <v>0</v>
      </c>
      <c r="AE641" s="411">
        <f t="shared" si="1896"/>
        <v>0</v>
      </c>
      <c r="AF641" s="411">
        <f t="shared" si="1896"/>
        <v>0</v>
      </c>
      <c r="AG641" s="411">
        <f t="shared" si="1896"/>
        <v>0</v>
      </c>
      <c r="AH641" s="411">
        <f t="shared" si="1896"/>
        <v>0</v>
      </c>
      <c r="AI641" s="411">
        <f t="shared" si="1896"/>
        <v>0</v>
      </c>
      <c r="AJ641" s="411">
        <f t="shared" si="1896"/>
        <v>0</v>
      </c>
      <c r="AK641" s="411">
        <f t="shared" si="1896"/>
        <v>0</v>
      </c>
      <c r="AL641" s="411">
        <f t="shared" si="1896"/>
        <v>0</v>
      </c>
      <c r="AM641" s="306"/>
    </row>
    <row r="642" spans="1:39" ht="1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hidden="1"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7">Z643</f>
        <v>0</v>
      </c>
      <c r="AA644" s="411">
        <f t="shared" si="1897"/>
        <v>0</v>
      </c>
      <c r="AB644" s="411">
        <f t="shared" si="1897"/>
        <v>0</v>
      </c>
      <c r="AC644" s="411">
        <f t="shared" si="1897"/>
        <v>0</v>
      </c>
      <c r="AD644" s="411">
        <f t="shared" si="1897"/>
        <v>0</v>
      </c>
      <c r="AE644" s="411">
        <f t="shared" si="1897"/>
        <v>0</v>
      </c>
      <c r="AF644" s="411">
        <f t="shared" si="1897"/>
        <v>0</v>
      </c>
      <c r="AG644" s="411">
        <f t="shared" si="1897"/>
        <v>0</v>
      </c>
      <c r="AH644" s="411">
        <f t="shared" si="1897"/>
        <v>0</v>
      </c>
      <c r="AI644" s="411">
        <f t="shared" si="1897"/>
        <v>0</v>
      </c>
      <c r="AJ644" s="411">
        <f t="shared" si="1897"/>
        <v>0</v>
      </c>
      <c r="AK644" s="411">
        <f t="shared" si="1897"/>
        <v>0</v>
      </c>
      <c r="AL644" s="411">
        <f t="shared" si="1897"/>
        <v>0</v>
      </c>
      <c r="AM644" s="306"/>
    </row>
    <row r="645" spans="1:39" ht="1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hidden="1"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8">Z646</f>
        <v>0</v>
      </c>
      <c r="AA647" s="411">
        <f t="shared" si="1898"/>
        <v>0</v>
      </c>
      <c r="AB647" s="411">
        <f t="shared" si="1898"/>
        <v>0</v>
      </c>
      <c r="AC647" s="411">
        <f t="shared" si="1898"/>
        <v>0</v>
      </c>
      <c r="AD647" s="411">
        <f t="shared" si="1898"/>
        <v>0</v>
      </c>
      <c r="AE647" s="411">
        <f t="shared" si="1898"/>
        <v>0</v>
      </c>
      <c r="AF647" s="411">
        <f t="shared" si="1898"/>
        <v>0</v>
      </c>
      <c r="AG647" s="411">
        <f t="shared" si="1898"/>
        <v>0</v>
      </c>
      <c r="AH647" s="411">
        <f t="shared" si="1898"/>
        <v>0</v>
      </c>
      <c r="AI647" s="411">
        <f t="shared" si="1898"/>
        <v>0</v>
      </c>
      <c r="AJ647" s="411">
        <f t="shared" si="1898"/>
        <v>0</v>
      </c>
      <c r="AK647" s="411">
        <f t="shared" si="1898"/>
        <v>0</v>
      </c>
      <c r="AL647" s="411">
        <f t="shared" si="1898"/>
        <v>0</v>
      </c>
      <c r="AM647" s="297"/>
    </row>
    <row r="648" spans="1:39" ht="1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hidden="1"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39" ht="1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hidden="1"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0">Z654</f>
        <v>0</v>
      </c>
      <c r="AA655" s="411">
        <f t="shared" ref="AA655" si="1901">AA654</f>
        <v>0</v>
      </c>
      <c r="AB655" s="411">
        <f t="shared" ref="AB655" si="1902">AB654</f>
        <v>0</v>
      </c>
      <c r="AC655" s="411">
        <f t="shared" ref="AC655" si="1903">AC654</f>
        <v>0</v>
      </c>
      <c r="AD655" s="411">
        <f t="shared" ref="AD655" si="1904">AD654</f>
        <v>0</v>
      </c>
      <c r="AE655" s="411">
        <f t="shared" ref="AE655" si="1905">AE654</f>
        <v>0</v>
      </c>
      <c r="AF655" s="411">
        <f t="shared" ref="AF655" si="1906">AF654</f>
        <v>0</v>
      </c>
      <c r="AG655" s="411">
        <f t="shared" ref="AG655" si="1907">AG654</f>
        <v>0</v>
      </c>
      <c r="AH655" s="411">
        <f t="shared" ref="AH655" si="1908">AH654</f>
        <v>0</v>
      </c>
      <c r="AI655" s="411">
        <f t="shared" ref="AI655" si="1909">AI654</f>
        <v>0</v>
      </c>
      <c r="AJ655" s="411">
        <f t="shared" ref="AJ655" si="1910">AJ654</f>
        <v>0</v>
      </c>
      <c r="AK655" s="411">
        <f t="shared" ref="AK655" si="1911">AK654</f>
        <v>0</v>
      </c>
      <c r="AL655" s="411">
        <f t="shared" ref="AL655" si="1912">AL654</f>
        <v>0</v>
      </c>
      <c r="AM655" s="306"/>
    </row>
    <row r="656" spans="1:39" ht="1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hidden="1"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3">Z657</f>
        <v>0</v>
      </c>
      <c r="AA658" s="411">
        <f t="shared" ref="AA658" si="1914">AA657</f>
        <v>0</v>
      </c>
      <c r="AB658" s="411">
        <f t="shared" ref="AB658" si="1915">AB657</f>
        <v>0</v>
      </c>
      <c r="AC658" s="411">
        <f t="shared" ref="AC658" si="1916">AC657</f>
        <v>0</v>
      </c>
      <c r="AD658" s="411">
        <f t="shared" ref="AD658" si="1917">AD657</f>
        <v>0</v>
      </c>
      <c r="AE658" s="411">
        <f t="shared" ref="AE658" si="1918">AE657</f>
        <v>0</v>
      </c>
      <c r="AF658" s="411">
        <f t="shared" ref="AF658" si="1919">AF657</f>
        <v>0</v>
      </c>
      <c r="AG658" s="411">
        <f t="shared" ref="AG658" si="1920">AG657</f>
        <v>0</v>
      </c>
      <c r="AH658" s="411">
        <f t="shared" ref="AH658" si="1921">AH657</f>
        <v>0</v>
      </c>
      <c r="AI658" s="411">
        <f t="shared" ref="AI658" si="1922">AI657</f>
        <v>0</v>
      </c>
      <c r="AJ658" s="411">
        <f t="shared" ref="AJ658" si="1923">AJ657</f>
        <v>0</v>
      </c>
      <c r="AK658" s="411">
        <f t="shared" ref="AK658" si="1924">AK657</f>
        <v>0</v>
      </c>
      <c r="AL658" s="411">
        <f t="shared" ref="AL658" si="1925">AL657</f>
        <v>0</v>
      </c>
      <c r="AM658" s="306"/>
    </row>
    <row r="659" spans="1:39" ht="1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hidden="1"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6">Z660</f>
        <v>0</v>
      </c>
      <c r="AA661" s="411">
        <f t="shared" ref="AA661" si="1927">AA660</f>
        <v>0</v>
      </c>
      <c r="AB661" s="411">
        <f t="shared" ref="AB661" si="1928">AB660</f>
        <v>0</v>
      </c>
      <c r="AC661" s="411">
        <f t="shared" ref="AC661" si="1929">AC660</f>
        <v>0</v>
      </c>
      <c r="AD661" s="411">
        <f t="shared" ref="AD661" si="1930">AD660</f>
        <v>0</v>
      </c>
      <c r="AE661" s="411">
        <f t="shared" ref="AE661" si="1931">AE660</f>
        <v>0</v>
      </c>
      <c r="AF661" s="411">
        <f t="shared" ref="AF661" si="1932">AF660</f>
        <v>0</v>
      </c>
      <c r="AG661" s="411">
        <f t="shared" ref="AG661" si="1933">AG660</f>
        <v>0</v>
      </c>
      <c r="AH661" s="411">
        <f t="shared" ref="AH661" si="1934">AH660</f>
        <v>0</v>
      </c>
      <c r="AI661" s="411">
        <f t="shared" ref="AI661" si="1935">AI660</f>
        <v>0</v>
      </c>
      <c r="AJ661" s="411">
        <f t="shared" ref="AJ661" si="1936">AJ660</f>
        <v>0</v>
      </c>
      <c r="AK661" s="411">
        <f t="shared" ref="AK661" si="1937">AK660</f>
        <v>0</v>
      </c>
      <c r="AL661" s="411">
        <f t="shared" ref="AL661" si="1938">AL660</f>
        <v>0</v>
      </c>
      <c r="AM661" s="306"/>
    </row>
    <row r="662" spans="1:39" ht="1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hidden="1"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9">Z663</f>
        <v>0</v>
      </c>
      <c r="AA664" s="411">
        <f t="shared" ref="AA664" si="1940">AA663</f>
        <v>0</v>
      </c>
      <c r="AB664" s="411">
        <f t="shared" ref="AB664" si="1941">AB663</f>
        <v>0</v>
      </c>
      <c r="AC664" s="411">
        <f t="shared" ref="AC664" si="1942">AC663</f>
        <v>0</v>
      </c>
      <c r="AD664" s="411">
        <f t="shared" ref="AD664" si="1943">AD663</f>
        <v>0</v>
      </c>
      <c r="AE664" s="411">
        <f t="shared" ref="AE664" si="1944">AE663</f>
        <v>0</v>
      </c>
      <c r="AF664" s="411">
        <f t="shared" ref="AF664" si="1945">AF663</f>
        <v>0</v>
      </c>
      <c r="AG664" s="411">
        <f t="shared" ref="AG664" si="1946">AG663</f>
        <v>0</v>
      </c>
      <c r="AH664" s="411">
        <f t="shared" ref="AH664" si="1947">AH663</f>
        <v>0</v>
      </c>
      <c r="AI664" s="411">
        <f t="shared" ref="AI664" si="1948">AI663</f>
        <v>0</v>
      </c>
      <c r="AJ664" s="411">
        <f t="shared" ref="AJ664" si="1949">AJ663</f>
        <v>0</v>
      </c>
      <c r="AK664" s="411">
        <f t="shared" ref="AK664" si="1950">AK663</f>
        <v>0</v>
      </c>
      <c r="AL664" s="411">
        <f t="shared" ref="AL664" si="1951">AL663</f>
        <v>0</v>
      </c>
      <c r="AM664" s="306"/>
    </row>
    <row r="665" spans="1:39" ht="1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hidden="1"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2">Z667</f>
        <v>0</v>
      </c>
      <c r="AA668" s="411">
        <f t="shared" ref="AA668" si="1953">AA667</f>
        <v>0</v>
      </c>
      <c r="AB668" s="411">
        <f t="shared" ref="AB668" si="1954">AB667</f>
        <v>0</v>
      </c>
      <c r="AC668" s="411">
        <f t="shared" ref="AC668" si="1955">AC667</f>
        <v>0</v>
      </c>
      <c r="AD668" s="411">
        <f t="shared" ref="AD668" si="1956">AD667</f>
        <v>0</v>
      </c>
      <c r="AE668" s="411">
        <f t="shared" ref="AE668" si="1957">AE667</f>
        <v>0</v>
      </c>
      <c r="AF668" s="411">
        <f t="shared" ref="AF668" si="1958">AF667</f>
        <v>0</v>
      </c>
      <c r="AG668" s="411">
        <f t="shared" ref="AG668" si="1959">AG667</f>
        <v>0</v>
      </c>
      <c r="AH668" s="411">
        <f t="shared" ref="AH668" si="1960">AH667</f>
        <v>0</v>
      </c>
      <c r="AI668" s="411">
        <f t="shared" ref="AI668" si="1961">AI667</f>
        <v>0</v>
      </c>
      <c r="AJ668" s="411">
        <f t="shared" ref="AJ668" si="1962">AJ667</f>
        <v>0</v>
      </c>
      <c r="AK668" s="411">
        <f t="shared" ref="AK668" si="1963">AK667</f>
        <v>0</v>
      </c>
      <c r="AL668" s="411">
        <f t="shared" ref="AL668" si="1964">AL667</f>
        <v>0</v>
      </c>
      <c r="AM668" s="306"/>
    </row>
    <row r="669" spans="1:39" ht="1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hidden="1"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5">Z670</f>
        <v>0</v>
      </c>
      <c r="AA671" s="411">
        <f t="shared" ref="AA671" si="1966">AA670</f>
        <v>0</v>
      </c>
      <c r="AB671" s="411">
        <f t="shared" ref="AB671" si="1967">AB670</f>
        <v>0</v>
      </c>
      <c r="AC671" s="411">
        <f t="shared" ref="AC671" si="1968">AC670</f>
        <v>0</v>
      </c>
      <c r="AD671" s="411">
        <f t="shared" ref="AD671" si="1969">AD670</f>
        <v>0</v>
      </c>
      <c r="AE671" s="411">
        <f t="shared" ref="AE671" si="1970">AE670</f>
        <v>0</v>
      </c>
      <c r="AF671" s="411">
        <f t="shared" ref="AF671" si="1971">AF670</f>
        <v>0</v>
      </c>
      <c r="AG671" s="411">
        <f t="shared" ref="AG671" si="1972">AG670</f>
        <v>0</v>
      </c>
      <c r="AH671" s="411">
        <f t="shared" ref="AH671" si="1973">AH670</f>
        <v>0</v>
      </c>
      <c r="AI671" s="411">
        <f t="shared" ref="AI671" si="1974">AI670</f>
        <v>0</v>
      </c>
      <c r="AJ671" s="411">
        <f t="shared" ref="AJ671" si="1975">AJ670</f>
        <v>0</v>
      </c>
      <c r="AK671" s="411">
        <f t="shared" ref="AK671" si="1976">AK670</f>
        <v>0</v>
      </c>
      <c r="AL671" s="411">
        <f t="shared" ref="AL671" si="1977">AL670</f>
        <v>0</v>
      </c>
      <c r="AM671" s="306"/>
    </row>
    <row r="672" spans="1:39" ht="1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hidden="1"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8">Z673</f>
        <v>0</v>
      </c>
      <c r="AA674" s="411">
        <f t="shared" ref="AA674" si="1979">AA673</f>
        <v>0</v>
      </c>
      <c r="AB674" s="411">
        <f t="shared" ref="AB674" si="1980">AB673</f>
        <v>0</v>
      </c>
      <c r="AC674" s="411">
        <f t="shared" ref="AC674" si="1981">AC673</f>
        <v>0</v>
      </c>
      <c r="AD674" s="411">
        <f t="shared" ref="AD674" si="1982">AD673</f>
        <v>0</v>
      </c>
      <c r="AE674" s="411">
        <f t="shared" ref="AE674" si="1983">AE673</f>
        <v>0</v>
      </c>
      <c r="AF674" s="411">
        <f t="shared" ref="AF674" si="1984">AF673</f>
        <v>0</v>
      </c>
      <c r="AG674" s="411">
        <f t="shared" ref="AG674" si="1985">AG673</f>
        <v>0</v>
      </c>
      <c r="AH674" s="411">
        <f t="shared" ref="AH674" si="1986">AH673</f>
        <v>0</v>
      </c>
      <c r="AI674" s="411">
        <f t="shared" ref="AI674" si="1987">AI673</f>
        <v>0</v>
      </c>
      <c r="AJ674" s="411">
        <f t="shared" ref="AJ674" si="1988">AJ673</f>
        <v>0</v>
      </c>
      <c r="AK674" s="411">
        <f t="shared" ref="AK674" si="1989">AK673</f>
        <v>0</v>
      </c>
      <c r="AL674" s="411">
        <f t="shared" ref="AL674" si="1990">AL673</f>
        <v>0</v>
      </c>
      <c r="AM674" s="306"/>
    </row>
    <row r="675" spans="1:39" ht="1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hidden="1"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1">Z676</f>
        <v>0</v>
      </c>
      <c r="AA677" s="411">
        <f t="shared" ref="AA677" si="1992">AA676</f>
        <v>0</v>
      </c>
      <c r="AB677" s="411">
        <f t="shared" ref="AB677" si="1993">AB676</f>
        <v>0</v>
      </c>
      <c r="AC677" s="411">
        <f t="shared" ref="AC677" si="1994">AC676</f>
        <v>0</v>
      </c>
      <c r="AD677" s="411">
        <f t="shared" ref="AD677" si="1995">AD676</f>
        <v>0</v>
      </c>
      <c r="AE677" s="411">
        <f t="shared" ref="AE677" si="1996">AE676</f>
        <v>0</v>
      </c>
      <c r="AF677" s="411">
        <f t="shared" ref="AF677" si="1997">AF676</f>
        <v>0</v>
      </c>
      <c r="AG677" s="411">
        <f t="shared" ref="AG677" si="1998">AG676</f>
        <v>0</v>
      </c>
      <c r="AH677" s="411">
        <f t="shared" ref="AH677" si="1999">AH676</f>
        <v>0</v>
      </c>
      <c r="AI677" s="411">
        <f t="shared" ref="AI677" si="2000">AI676</f>
        <v>0</v>
      </c>
      <c r="AJ677" s="411">
        <f t="shared" ref="AJ677" si="2001">AJ676</f>
        <v>0</v>
      </c>
      <c r="AK677" s="411">
        <f t="shared" ref="AK677" si="2002">AK676</f>
        <v>0</v>
      </c>
      <c r="AL677" s="411">
        <f t="shared" ref="AL677" si="2003">AL676</f>
        <v>0</v>
      </c>
      <c r="AM677" s="306"/>
    </row>
    <row r="678" spans="1:39" ht="1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hidden="1"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4">Z679</f>
        <v>0</v>
      </c>
      <c r="AA680" s="411">
        <f t="shared" ref="AA680" si="2005">AA679</f>
        <v>0</v>
      </c>
      <c r="AB680" s="411">
        <f t="shared" ref="AB680" si="2006">AB679</f>
        <v>0</v>
      </c>
      <c r="AC680" s="411">
        <f t="shared" ref="AC680" si="2007">AC679</f>
        <v>0</v>
      </c>
      <c r="AD680" s="411">
        <f t="shared" ref="AD680" si="2008">AD679</f>
        <v>0</v>
      </c>
      <c r="AE680" s="411">
        <f t="shared" ref="AE680" si="2009">AE679</f>
        <v>0</v>
      </c>
      <c r="AF680" s="411">
        <f t="shared" ref="AF680" si="2010">AF679</f>
        <v>0</v>
      </c>
      <c r="AG680" s="411">
        <f t="shared" ref="AG680" si="2011">AG679</f>
        <v>0</v>
      </c>
      <c r="AH680" s="411">
        <f t="shared" ref="AH680" si="2012">AH679</f>
        <v>0</v>
      </c>
      <c r="AI680" s="411">
        <f t="shared" ref="AI680" si="2013">AI679</f>
        <v>0</v>
      </c>
      <c r="AJ680" s="411">
        <f t="shared" ref="AJ680" si="2014">AJ679</f>
        <v>0</v>
      </c>
      <c r="AK680" s="411">
        <f t="shared" ref="AK680" si="2015">AK679</f>
        <v>0</v>
      </c>
      <c r="AL680" s="411">
        <f t="shared" ref="AL680" si="2016">AL679</f>
        <v>0</v>
      </c>
      <c r="AM680" s="306"/>
    </row>
    <row r="681" spans="1:39" ht="1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hidden="1"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7">Z682</f>
        <v>0</v>
      </c>
      <c r="AA683" s="411">
        <f t="shared" ref="AA683" si="2018">AA682</f>
        <v>0</v>
      </c>
      <c r="AB683" s="411">
        <f t="shared" ref="AB683" si="2019">AB682</f>
        <v>0</v>
      </c>
      <c r="AC683" s="411">
        <f t="shared" ref="AC683" si="2020">AC682</f>
        <v>0</v>
      </c>
      <c r="AD683" s="411">
        <f t="shared" ref="AD683" si="2021">AD682</f>
        <v>0</v>
      </c>
      <c r="AE683" s="411">
        <f t="shared" ref="AE683" si="2022">AE682</f>
        <v>0</v>
      </c>
      <c r="AF683" s="411">
        <f t="shared" ref="AF683" si="2023">AF682</f>
        <v>0</v>
      </c>
      <c r="AG683" s="411">
        <f t="shared" ref="AG683" si="2024">AG682</f>
        <v>0</v>
      </c>
      <c r="AH683" s="411">
        <f t="shared" ref="AH683" si="2025">AH682</f>
        <v>0</v>
      </c>
      <c r="AI683" s="411">
        <f t="shared" ref="AI683" si="2026">AI682</f>
        <v>0</v>
      </c>
      <c r="AJ683" s="411">
        <f t="shared" ref="AJ683" si="2027">AJ682</f>
        <v>0</v>
      </c>
      <c r="AK683" s="411">
        <f t="shared" ref="AK683" si="2028">AK682</f>
        <v>0</v>
      </c>
      <c r="AL683" s="411">
        <f t="shared" ref="AL683" si="2029">AL682</f>
        <v>0</v>
      </c>
      <c r="AM683" s="306"/>
    </row>
    <row r="684" spans="1:39" ht="1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hidden="1"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0">Z685</f>
        <v>0</v>
      </c>
      <c r="AA686" s="411">
        <f t="shared" ref="AA686" si="2031">AA685</f>
        <v>0</v>
      </c>
      <c r="AB686" s="411">
        <f t="shared" ref="AB686" si="2032">AB685</f>
        <v>0</v>
      </c>
      <c r="AC686" s="411">
        <f t="shared" ref="AC686" si="2033">AC685</f>
        <v>0</v>
      </c>
      <c r="AD686" s="411">
        <f t="shared" ref="AD686" si="2034">AD685</f>
        <v>0</v>
      </c>
      <c r="AE686" s="411">
        <f t="shared" ref="AE686" si="2035">AE685</f>
        <v>0</v>
      </c>
      <c r="AF686" s="411">
        <f t="shared" ref="AF686" si="2036">AF685</f>
        <v>0</v>
      </c>
      <c r="AG686" s="411">
        <f t="shared" ref="AG686" si="2037">AG685</f>
        <v>0</v>
      </c>
      <c r="AH686" s="411">
        <f t="shared" ref="AH686" si="2038">AH685</f>
        <v>0</v>
      </c>
      <c r="AI686" s="411">
        <f t="shared" ref="AI686" si="2039">AI685</f>
        <v>0</v>
      </c>
      <c r="AJ686" s="411">
        <f t="shared" ref="AJ686" si="2040">AJ685</f>
        <v>0</v>
      </c>
      <c r="AK686" s="411">
        <f t="shared" ref="AK686" si="2041">AK685</f>
        <v>0</v>
      </c>
      <c r="AL686" s="411">
        <f t="shared" ref="AL686" si="2042">AL685</f>
        <v>0</v>
      </c>
      <c r="AM686" s="306"/>
    </row>
    <row r="687" spans="1:39" ht="1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hidden="1"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3">Z688</f>
        <v>0</v>
      </c>
      <c r="AA689" s="411">
        <f t="shared" ref="AA689" si="2044">AA688</f>
        <v>0</v>
      </c>
      <c r="AB689" s="411">
        <f t="shared" ref="AB689" si="2045">AB688</f>
        <v>0</v>
      </c>
      <c r="AC689" s="411">
        <f t="shared" ref="AC689" si="2046">AC688</f>
        <v>0</v>
      </c>
      <c r="AD689" s="411">
        <f t="shared" ref="AD689" si="2047">AD688</f>
        <v>0</v>
      </c>
      <c r="AE689" s="411">
        <f t="shared" ref="AE689" si="2048">AE688</f>
        <v>0</v>
      </c>
      <c r="AF689" s="411">
        <f t="shared" ref="AF689" si="2049">AF688</f>
        <v>0</v>
      </c>
      <c r="AG689" s="411">
        <f t="shared" ref="AG689" si="2050">AG688</f>
        <v>0</v>
      </c>
      <c r="AH689" s="411">
        <f t="shared" ref="AH689" si="2051">AH688</f>
        <v>0</v>
      </c>
      <c r="AI689" s="411">
        <f t="shared" ref="AI689" si="2052">AI688</f>
        <v>0</v>
      </c>
      <c r="AJ689" s="411">
        <f t="shared" ref="AJ689" si="2053">AJ688</f>
        <v>0</v>
      </c>
      <c r="AK689" s="411">
        <f t="shared" ref="AK689" si="2054">AK688</f>
        <v>0</v>
      </c>
      <c r="AL689" s="411">
        <f t="shared" ref="AL689" si="2055">AL688</f>
        <v>0</v>
      </c>
      <c r="AM689" s="306"/>
    </row>
    <row r="690" spans="1:39" ht="1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hidden="1"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6">Z692</f>
        <v>0</v>
      </c>
      <c r="AA693" s="411">
        <f t="shared" ref="AA693" si="2057">AA692</f>
        <v>0</v>
      </c>
      <c r="AB693" s="411">
        <f t="shared" ref="AB693" si="2058">AB692</f>
        <v>0</v>
      </c>
      <c r="AC693" s="411">
        <f t="shared" ref="AC693" si="2059">AC692</f>
        <v>0</v>
      </c>
      <c r="AD693" s="411">
        <f t="shared" ref="AD693" si="2060">AD692</f>
        <v>0</v>
      </c>
      <c r="AE693" s="411">
        <f t="shared" ref="AE693" si="2061">AE692</f>
        <v>0</v>
      </c>
      <c r="AF693" s="411">
        <f t="shared" ref="AF693" si="2062">AF692</f>
        <v>0</v>
      </c>
      <c r="AG693" s="411">
        <f t="shared" ref="AG693" si="2063">AG692</f>
        <v>0</v>
      </c>
      <c r="AH693" s="411">
        <f t="shared" ref="AH693" si="2064">AH692</f>
        <v>0</v>
      </c>
      <c r="AI693" s="411">
        <f t="shared" ref="AI693" si="2065">AI692</f>
        <v>0</v>
      </c>
      <c r="AJ693" s="411">
        <f t="shared" ref="AJ693" si="2066">AJ692</f>
        <v>0</v>
      </c>
      <c r="AK693" s="411">
        <f t="shared" ref="AK693" si="2067">AK692</f>
        <v>0</v>
      </c>
      <c r="AL693" s="411">
        <f t="shared" ref="AL693" si="2068">AL692</f>
        <v>0</v>
      </c>
      <c r="AM693" s="306"/>
    </row>
    <row r="694" spans="1:39" ht="1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hidden="1"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9">Z695</f>
        <v>0</v>
      </c>
      <c r="AA696" s="411">
        <f t="shared" ref="AA696" si="2070">AA695</f>
        <v>0</v>
      </c>
      <c r="AB696" s="411">
        <f t="shared" ref="AB696" si="2071">AB695</f>
        <v>0</v>
      </c>
      <c r="AC696" s="411">
        <f t="shared" ref="AC696" si="2072">AC695</f>
        <v>0</v>
      </c>
      <c r="AD696" s="411">
        <f t="shared" ref="AD696" si="2073">AD695</f>
        <v>0</v>
      </c>
      <c r="AE696" s="411">
        <f t="shared" ref="AE696" si="2074">AE695</f>
        <v>0</v>
      </c>
      <c r="AF696" s="411">
        <f t="shared" ref="AF696" si="2075">AF695</f>
        <v>0</v>
      </c>
      <c r="AG696" s="411">
        <f t="shared" ref="AG696" si="2076">AG695</f>
        <v>0</v>
      </c>
      <c r="AH696" s="411">
        <f t="shared" ref="AH696" si="2077">AH695</f>
        <v>0</v>
      </c>
      <c r="AI696" s="411">
        <f t="shared" ref="AI696" si="2078">AI695</f>
        <v>0</v>
      </c>
      <c r="AJ696" s="411">
        <f t="shared" ref="AJ696" si="2079">AJ695</f>
        <v>0</v>
      </c>
      <c r="AK696" s="411">
        <f t="shared" ref="AK696" si="2080">AK695</f>
        <v>0</v>
      </c>
      <c r="AL696" s="411">
        <f t="shared" ref="AL696" si="2081">AL695</f>
        <v>0</v>
      </c>
      <c r="AM696" s="306"/>
    </row>
    <row r="697" spans="1:39" ht="1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hidden="1"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2">Z698</f>
        <v>0</v>
      </c>
      <c r="AA699" s="411">
        <f t="shared" ref="AA699" si="2083">AA698</f>
        <v>0</v>
      </c>
      <c r="AB699" s="411">
        <f t="shared" ref="AB699" si="2084">AB698</f>
        <v>0</v>
      </c>
      <c r="AC699" s="411">
        <f t="shared" ref="AC699" si="2085">AC698</f>
        <v>0</v>
      </c>
      <c r="AD699" s="411">
        <f t="shared" ref="AD699" si="2086">AD698</f>
        <v>0</v>
      </c>
      <c r="AE699" s="411">
        <f t="shared" ref="AE699" si="2087">AE698</f>
        <v>0</v>
      </c>
      <c r="AF699" s="411">
        <f t="shared" ref="AF699" si="2088">AF698</f>
        <v>0</v>
      </c>
      <c r="AG699" s="411">
        <f t="shared" ref="AG699" si="2089">AG698</f>
        <v>0</v>
      </c>
      <c r="AH699" s="411">
        <f t="shared" ref="AH699" si="2090">AH698</f>
        <v>0</v>
      </c>
      <c r="AI699" s="411">
        <f t="shared" ref="AI699" si="2091">AI698</f>
        <v>0</v>
      </c>
      <c r="AJ699" s="411">
        <f t="shared" ref="AJ699" si="2092">AJ698</f>
        <v>0</v>
      </c>
      <c r="AK699" s="411">
        <f t="shared" ref="AK699" si="2093">AK698</f>
        <v>0</v>
      </c>
      <c r="AL699" s="411">
        <f t="shared" ref="AL699" si="2094">AL698</f>
        <v>0</v>
      </c>
      <c r="AM699" s="306"/>
    </row>
    <row r="700" spans="1:39" ht="1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hidden="1"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5">Z702</f>
        <v>0</v>
      </c>
      <c r="AA703" s="411">
        <f t="shared" ref="AA703" si="2096">AA702</f>
        <v>0</v>
      </c>
      <c r="AB703" s="411">
        <f t="shared" ref="AB703" si="2097">AB702</f>
        <v>0</v>
      </c>
      <c r="AC703" s="411">
        <f t="shared" ref="AC703" si="2098">AC702</f>
        <v>0</v>
      </c>
      <c r="AD703" s="411">
        <f t="shared" ref="AD703" si="2099">AD702</f>
        <v>0</v>
      </c>
      <c r="AE703" s="411">
        <f t="shared" ref="AE703" si="2100">AE702</f>
        <v>0</v>
      </c>
      <c r="AF703" s="411">
        <f t="shared" ref="AF703" si="2101">AF702</f>
        <v>0</v>
      </c>
      <c r="AG703" s="411">
        <f t="shared" ref="AG703" si="2102">AG702</f>
        <v>0</v>
      </c>
      <c r="AH703" s="411">
        <f t="shared" ref="AH703" si="2103">AH702</f>
        <v>0</v>
      </c>
      <c r="AI703" s="411">
        <f t="shared" ref="AI703" si="2104">AI702</f>
        <v>0</v>
      </c>
      <c r="AJ703" s="411">
        <f t="shared" ref="AJ703" si="2105">AJ702</f>
        <v>0</v>
      </c>
      <c r="AK703" s="411">
        <f t="shared" ref="AK703" si="2106">AK702</f>
        <v>0</v>
      </c>
      <c r="AL703" s="411">
        <f t="shared" ref="AL703" si="2107">AL702</f>
        <v>0</v>
      </c>
      <c r="AM703" s="306"/>
    </row>
    <row r="704" spans="1:39" ht="1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hidden="1"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8">Z705</f>
        <v>0</v>
      </c>
      <c r="AA706" s="411">
        <f t="shared" ref="AA706" si="2109">AA705</f>
        <v>0</v>
      </c>
      <c r="AB706" s="411">
        <f t="shared" ref="AB706" si="2110">AB705</f>
        <v>0</v>
      </c>
      <c r="AC706" s="411">
        <f t="shared" ref="AC706" si="2111">AC705</f>
        <v>0</v>
      </c>
      <c r="AD706" s="411">
        <f t="shared" ref="AD706" si="2112">AD705</f>
        <v>0</v>
      </c>
      <c r="AE706" s="411">
        <f t="shared" ref="AE706" si="2113">AE705</f>
        <v>0</v>
      </c>
      <c r="AF706" s="411">
        <f t="shared" ref="AF706" si="2114">AF705</f>
        <v>0</v>
      </c>
      <c r="AG706" s="411">
        <f t="shared" ref="AG706" si="2115">AG705</f>
        <v>0</v>
      </c>
      <c r="AH706" s="411">
        <f t="shared" ref="AH706" si="2116">AH705</f>
        <v>0</v>
      </c>
      <c r="AI706" s="411">
        <f t="shared" ref="AI706" si="2117">AI705</f>
        <v>0</v>
      </c>
      <c r="AJ706" s="411">
        <f t="shared" ref="AJ706" si="2118">AJ705</f>
        <v>0</v>
      </c>
      <c r="AK706" s="411">
        <f t="shared" ref="AK706" si="2119">AK705</f>
        <v>0</v>
      </c>
      <c r="AL706" s="411">
        <f t="shared" ref="AL706" si="2120">AL705</f>
        <v>0</v>
      </c>
      <c r="AM706" s="306"/>
    </row>
    <row r="707" spans="1:39" ht="1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hidden="1"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1">Z708</f>
        <v>0</v>
      </c>
      <c r="AA709" s="411">
        <f t="shared" ref="AA709" si="2122">AA708</f>
        <v>0</v>
      </c>
      <c r="AB709" s="411">
        <f t="shared" ref="AB709" si="2123">AB708</f>
        <v>0</v>
      </c>
      <c r="AC709" s="411">
        <f t="shared" ref="AC709" si="2124">AC708</f>
        <v>0</v>
      </c>
      <c r="AD709" s="411">
        <f t="shared" ref="AD709" si="2125">AD708</f>
        <v>0</v>
      </c>
      <c r="AE709" s="411">
        <f t="shared" ref="AE709" si="2126">AE708</f>
        <v>0</v>
      </c>
      <c r="AF709" s="411">
        <f t="shared" ref="AF709" si="2127">AF708</f>
        <v>0</v>
      </c>
      <c r="AG709" s="411">
        <f t="shared" ref="AG709" si="2128">AG708</f>
        <v>0</v>
      </c>
      <c r="AH709" s="411">
        <f t="shared" ref="AH709" si="2129">AH708</f>
        <v>0</v>
      </c>
      <c r="AI709" s="411">
        <f t="shared" ref="AI709" si="2130">AI708</f>
        <v>0</v>
      </c>
      <c r="AJ709" s="411">
        <f t="shared" ref="AJ709" si="2131">AJ708</f>
        <v>0</v>
      </c>
      <c r="AK709" s="411">
        <f t="shared" ref="AK709" si="2132">AK708</f>
        <v>0</v>
      </c>
      <c r="AL709" s="411">
        <f t="shared" ref="AL709" si="2133">AL708</f>
        <v>0</v>
      </c>
      <c r="AM709" s="306"/>
    </row>
    <row r="710" spans="1:39" ht="1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hidden="1"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4">Z711</f>
        <v>0</v>
      </c>
      <c r="AA712" s="411">
        <f t="shared" ref="AA712" si="2135">AA711</f>
        <v>0</v>
      </c>
      <c r="AB712" s="411">
        <f t="shared" ref="AB712" si="2136">AB711</f>
        <v>0</v>
      </c>
      <c r="AC712" s="411">
        <f t="shared" ref="AC712" si="2137">AC711</f>
        <v>0</v>
      </c>
      <c r="AD712" s="411">
        <f t="shared" ref="AD712" si="2138">AD711</f>
        <v>0</v>
      </c>
      <c r="AE712" s="411">
        <f t="shared" ref="AE712" si="2139">AE711</f>
        <v>0</v>
      </c>
      <c r="AF712" s="411">
        <f t="shared" ref="AF712" si="2140">AF711</f>
        <v>0</v>
      </c>
      <c r="AG712" s="411">
        <f t="shared" ref="AG712" si="2141">AG711</f>
        <v>0</v>
      </c>
      <c r="AH712" s="411">
        <f t="shared" ref="AH712" si="2142">AH711</f>
        <v>0</v>
      </c>
      <c r="AI712" s="411">
        <f t="shared" ref="AI712" si="2143">AI711</f>
        <v>0</v>
      </c>
      <c r="AJ712" s="411">
        <f t="shared" ref="AJ712" si="2144">AJ711</f>
        <v>0</v>
      </c>
      <c r="AK712" s="411">
        <f t="shared" ref="AK712" si="2145">AK711</f>
        <v>0</v>
      </c>
      <c r="AL712" s="411">
        <f t="shared" ref="AL712" si="2146">AL711</f>
        <v>0</v>
      </c>
      <c r="AM712" s="306"/>
    </row>
    <row r="713" spans="1:39" ht="1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hidden="1"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7">Z714</f>
        <v>0</v>
      </c>
      <c r="AA715" s="411">
        <f t="shared" ref="AA715" si="2148">AA714</f>
        <v>0</v>
      </c>
      <c r="AB715" s="411">
        <f t="shared" ref="AB715" si="2149">AB714</f>
        <v>0</v>
      </c>
      <c r="AC715" s="411">
        <f t="shared" ref="AC715" si="2150">AC714</f>
        <v>0</v>
      </c>
      <c r="AD715" s="411">
        <f t="shared" ref="AD715" si="2151">AD714</f>
        <v>0</v>
      </c>
      <c r="AE715" s="411">
        <f t="shared" ref="AE715" si="2152">AE714</f>
        <v>0</v>
      </c>
      <c r="AF715" s="411">
        <f t="shared" ref="AF715" si="2153">AF714</f>
        <v>0</v>
      </c>
      <c r="AG715" s="411">
        <f t="shared" ref="AG715" si="2154">AG714</f>
        <v>0</v>
      </c>
      <c r="AH715" s="411">
        <f t="shared" ref="AH715" si="2155">AH714</f>
        <v>0</v>
      </c>
      <c r="AI715" s="411">
        <f t="shared" ref="AI715" si="2156">AI714</f>
        <v>0</v>
      </c>
      <c r="AJ715" s="411">
        <f t="shared" ref="AJ715" si="2157">AJ714</f>
        <v>0</v>
      </c>
      <c r="AK715" s="411">
        <f t="shared" ref="AK715" si="2158">AK714</f>
        <v>0</v>
      </c>
      <c r="AL715" s="411">
        <f t="shared" ref="AL715" si="2159">AL714</f>
        <v>0</v>
      </c>
      <c r="AM715" s="306"/>
    </row>
    <row r="716" spans="1:39" ht="1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hidden="1"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0">Z717</f>
        <v>0</v>
      </c>
      <c r="AA718" s="411">
        <f t="shared" ref="AA718" si="2161">AA717</f>
        <v>0</v>
      </c>
      <c r="AB718" s="411">
        <f t="shared" ref="AB718" si="2162">AB717</f>
        <v>0</v>
      </c>
      <c r="AC718" s="411">
        <f t="shared" ref="AC718" si="2163">AC717</f>
        <v>0</v>
      </c>
      <c r="AD718" s="411">
        <f t="shared" ref="AD718" si="2164">AD717</f>
        <v>0</v>
      </c>
      <c r="AE718" s="411">
        <f t="shared" ref="AE718" si="2165">AE717</f>
        <v>0</v>
      </c>
      <c r="AF718" s="411">
        <f t="shared" ref="AF718" si="2166">AF717</f>
        <v>0</v>
      </c>
      <c r="AG718" s="411">
        <f t="shared" ref="AG718" si="2167">AG717</f>
        <v>0</v>
      </c>
      <c r="AH718" s="411">
        <f t="shared" ref="AH718" si="2168">AH717</f>
        <v>0</v>
      </c>
      <c r="AI718" s="411">
        <f t="shared" ref="AI718" si="2169">AI717</f>
        <v>0</v>
      </c>
      <c r="AJ718" s="411">
        <f t="shared" ref="AJ718" si="2170">AJ717</f>
        <v>0</v>
      </c>
      <c r="AK718" s="411">
        <f t="shared" ref="AK718" si="2171">AK717</f>
        <v>0</v>
      </c>
      <c r="AL718" s="411">
        <f t="shared" ref="AL718" si="2172">AL717</f>
        <v>0</v>
      </c>
      <c r="AM718" s="306"/>
    </row>
    <row r="719" spans="1:39" ht="1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hidden="1"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3">Z720</f>
        <v>0</v>
      </c>
      <c r="AA721" s="411">
        <f t="shared" ref="AA721" si="2174">AA720</f>
        <v>0</v>
      </c>
      <c r="AB721" s="411">
        <f t="shared" ref="AB721" si="2175">AB720</f>
        <v>0</v>
      </c>
      <c r="AC721" s="411">
        <f t="shared" ref="AC721" si="2176">AC720</f>
        <v>0</v>
      </c>
      <c r="AD721" s="411">
        <f t="shared" ref="AD721" si="2177">AD720</f>
        <v>0</v>
      </c>
      <c r="AE721" s="411">
        <f t="shared" ref="AE721" si="2178">AE720</f>
        <v>0</v>
      </c>
      <c r="AF721" s="411">
        <f t="shared" ref="AF721" si="2179">AF720</f>
        <v>0</v>
      </c>
      <c r="AG721" s="411">
        <f t="shared" ref="AG721" si="2180">AG720</f>
        <v>0</v>
      </c>
      <c r="AH721" s="411">
        <f t="shared" ref="AH721" si="2181">AH720</f>
        <v>0</v>
      </c>
      <c r="AI721" s="411">
        <f t="shared" ref="AI721" si="2182">AI720</f>
        <v>0</v>
      </c>
      <c r="AJ721" s="411">
        <f t="shared" ref="AJ721" si="2183">AJ720</f>
        <v>0</v>
      </c>
      <c r="AK721" s="411">
        <f t="shared" ref="AK721" si="2184">AK720</f>
        <v>0</v>
      </c>
      <c r="AL721" s="411">
        <f t="shared" ref="AL721" si="2185">AL720</f>
        <v>0</v>
      </c>
      <c r="AM721" s="306"/>
    </row>
    <row r="722" spans="1:39" ht="1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hidden="1"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6">Z723</f>
        <v>0</v>
      </c>
      <c r="AA724" s="411">
        <f t="shared" ref="AA724" si="2187">AA723</f>
        <v>0</v>
      </c>
      <c r="AB724" s="411">
        <f t="shared" ref="AB724" si="2188">AB723</f>
        <v>0</v>
      </c>
      <c r="AC724" s="411">
        <f t="shared" ref="AC724" si="2189">AC723</f>
        <v>0</v>
      </c>
      <c r="AD724" s="411">
        <f t="shared" ref="AD724" si="2190">AD723</f>
        <v>0</v>
      </c>
      <c r="AE724" s="411">
        <f t="shared" ref="AE724" si="2191">AE723</f>
        <v>0</v>
      </c>
      <c r="AF724" s="411">
        <f t="shared" ref="AF724" si="2192">AF723</f>
        <v>0</v>
      </c>
      <c r="AG724" s="411">
        <f t="shared" ref="AG724" si="2193">AG723</f>
        <v>0</v>
      </c>
      <c r="AH724" s="411">
        <f t="shared" ref="AH724" si="2194">AH723</f>
        <v>0</v>
      </c>
      <c r="AI724" s="411">
        <f t="shared" ref="AI724" si="2195">AI723</f>
        <v>0</v>
      </c>
      <c r="AJ724" s="411">
        <f t="shared" ref="AJ724" si="2196">AJ723</f>
        <v>0</v>
      </c>
      <c r="AK724" s="411">
        <f t="shared" ref="AK724" si="2197">AK723</f>
        <v>0</v>
      </c>
      <c r="AL724" s="411">
        <f t="shared" ref="AL724" si="2198">AL723</f>
        <v>0</v>
      </c>
      <c r="AM724" s="306"/>
    </row>
    <row r="725" spans="1:39" ht="1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hidden="1"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9">Z726</f>
        <v>0</v>
      </c>
      <c r="AA727" s="411">
        <f t="shared" ref="AA727" si="2200">AA726</f>
        <v>0</v>
      </c>
      <c r="AB727" s="411">
        <f t="shared" ref="AB727" si="2201">AB726</f>
        <v>0</v>
      </c>
      <c r="AC727" s="411">
        <f t="shared" ref="AC727" si="2202">AC726</f>
        <v>0</v>
      </c>
      <c r="AD727" s="411">
        <f t="shared" ref="AD727" si="2203">AD726</f>
        <v>0</v>
      </c>
      <c r="AE727" s="411">
        <f t="shared" ref="AE727" si="2204">AE726</f>
        <v>0</v>
      </c>
      <c r="AF727" s="411">
        <f t="shared" ref="AF727" si="2205">AF726</f>
        <v>0</v>
      </c>
      <c r="AG727" s="411">
        <f t="shared" ref="AG727" si="2206">AG726</f>
        <v>0</v>
      </c>
      <c r="AH727" s="411">
        <f t="shared" ref="AH727" si="2207">AH726</f>
        <v>0</v>
      </c>
      <c r="AI727" s="411">
        <f t="shared" ref="AI727" si="2208">AI726</f>
        <v>0</v>
      </c>
      <c r="AJ727" s="411">
        <f t="shared" ref="AJ727" si="2209">AJ726</f>
        <v>0</v>
      </c>
      <c r="AK727" s="411">
        <f t="shared" ref="AK727" si="2210">AK726</f>
        <v>0</v>
      </c>
      <c r="AL727" s="411">
        <f t="shared" ref="AL727" si="2211">AL726</f>
        <v>0</v>
      </c>
      <c r="AM727" s="306"/>
    </row>
    <row r="728" spans="1:39" ht="1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hidden="1"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2">Z729</f>
        <v>0</v>
      </c>
      <c r="AA730" s="411">
        <f t="shared" ref="AA730" si="2213">AA729</f>
        <v>0</v>
      </c>
      <c r="AB730" s="411">
        <f t="shared" ref="AB730" si="2214">AB729</f>
        <v>0</v>
      </c>
      <c r="AC730" s="411">
        <f t="shared" ref="AC730" si="2215">AC729</f>
        <v>0</v>
      </c>
      <c r="AD730" s="411">
        <f t="shared" ref="AD730" si="2216">AD729</f>
        <v>0</v>
      </c>
      <c r="AE730" s="411">
        <f t="shared" ref="AE730" si="2217">AE729</f>
        <v>0</v>
      </c>
      <c r="AF730" s="411">
        <f t="shared" ref="AF730" si="2218">AF729</f>
        <v>0</v>
      </c>
      <c r="AG730" s="411">
        <f t="shared" ref="AG730" si="2219">AG729</f>
        <v>0</v>
      </c>
      <c r="AH730" s="411">
        <f t="shared" ref="AH730" si="2220">AH729</f>
        <v>0</v>
      </c>
      <c r="AI730" s="411">
        <f t="shared" ref="AI730" si="2221">AI729</f>
        <v>0</v>
      </c>
      <c r="AJ730" s="411">
        <f t="shared" ref="AJ730" si="2222">AJ729</f>
        <v>0</v>
      </c>
      <c r="AK730" s="411">
        <f t="shared" ref="AK730" si="2223">AK729</f>
        <v>0</v>
      </c>
      <c r="AL730" s="411">
        <f t="shared" ref="AL730" si="2224">AL729</f>
        <v>0</v>
      </c>
      <c r="AM730" s="306"/>
    </row>
    <row r="731" spans="1:39" ht="1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hidden="1"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5">Z732</f>
        <v>0</v>
      </c>
      <c r="AA733" s="411">
        <f t="shared" ref="AA733" si="2226">AA732</f>
        <v>0</v>
      </c>
      <c r="AB733" s="411">
        <f t="shared" ref="AB733" si="2227">AB732</f>
        <v>0</v>
      </c>
      <c r="AC733" s="411">
        <f t="shared" ref="AC733" si="2228">AC732</f>
        <v>0</v>
      </c>
      <c r="AD733" s="411">
        <f t="shared" ref="AD733" si="2229">AD732</f>
        <v>0</v>
      </c>
      <c r="AE733" s="411">
        <f t="shared" ref="AE733" si="2230">AE732</f>
        <v>0</v>
      </c>
      <c r="AF733" s="411">
        <f t="shared" ref="AF733" si="2231">AF732</f>
        <v>0</v>
      </c>
      <c r="AG733" s="411">
        <f t="shared" ref="AG733" si="2232">AG732</f>
        <v>0</v>
      </c>
      <c r="AH733" s="411">
        <f t="shared" ref="AH733" si="2233">AH732</f>
        <v>0</v>
      </c>
      <c r="AI733" s="411">
        <f t="shared" ref="AI733" si="2234">AI732</f>
        <v>0</v>
      </c>
      <c r="AJ733" s="411">
        <f t="shared" ref="AJ733" si="2235">AJ732</f>
        <v>0</v>
      </c>
      <c r="AK733" s="411">
        <f t="shared" ref="AK733" si="2236">AK732</f>
        <v>0</v>
      </c>
      <c r="AL733" s="411">
        <f t="shared" ref="AL733" si="2237">AL732</f>
        <v>0</v>
      </c>
      <c r="AM733" s="306"/>
    </row>
    <row r="734" spans="1:39" ht="1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hidden="1"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8">Z735</f>
        <v>0</v>
      </c>
      <c r="AA736" s="411">
        <f t="shared" ref="AA736" si="2239">AA735</f>
        <v>0</v>
      </c>
      <c r="AB736" s="411">
        <f t="shared" ref="AB736" si="2240">AB735</f>
        <v>0</v>
      </c>
      <c r="AC736" s="411">
        <f t="shared" ref="AC736" si="2241">AC735</f>
        <v>0</v>
      </c>
      <c r="AD736" s="411">
        <f t="shared" ref="AD736" si="2242">AD735</f>
        <v>0</v>
      </c>
      <c r="AE736" s="411">
        <f t="shared" ref="AE736" si="2243">AE735</f>
        <v>0</v>
      </c>
      <c r="AF736" s="411">
        <f t="shared" ref="AF736" si="2244">AF735</f>
        <v>0</v>
      </c>
      <c r="AG736" s="411">
        <f t="shared" ref="AG736" si="2245">AG735</f>
        <v>0</v>
      </c>
      <c r="AH736" s="411">
        <f t="shared" ref="AH736" si="2246">AH735</f>
        <v>0</v>
      </c>
      <c r="AI736" s="411">
        <f t="shared" ref="AI736" si="2247">AI735</f>
        <v>0</v>
      </c>
      <c r="AJ736" s="411">
        <f t="shared" ref="AJ736" si="2248">AJ735</f>
        <v>0</v>
      </c>
      <c r="AK736" s="411">
        <f t="shared" ref="AK736" si="2249">AK735</f>
        <v>0</v>
      </c>
      <c r="AL736" s="411">
        <f t="shared" ref="AL736" si="2250">AL735</f>
        <v>0</v>
      </c>
      <c r="AM736" s="306"/>
    </row>
    <row r="737" spans="1:40" ht="1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hidden="1"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1">Z738</f>
        <v>0</v>
      </c>
      <c r="AA739" s="411">
        <f t="shared" ref="AA739" si="2252">AA738</f>
        <v>0</v>
      </c>
      <c r="AB739" s="411">
        <f t="shared" ref="AB739" si="2253">AB738</f>
        <v>0</v>
      </c>
      <c r="AC739" s="411">
        <f t="shared" ref="AC739" si="2254">AC738</f>
        <v>0</v>
      </c>
      <c r="AD739" s="411">
        <f t="shared" ref="AD739" si="2255">AD738</f>
        <v>0</v>
      </c>
      <c r="AE739" s="411">
        <f t="shared" ref="AE739" si="2256">AE738</f>
        <v>0</v>
      </c>
      <c r="AF739" s="411">
        <f t="shared" ref="AF739" si="2257">AF738</f>
        <v>0</v>
      </c>
      <c r="AG739" s="411">
        <f t="shared" ref="AG739" si="2258">AG738</f>
        <v>0</v>
      </c>
      <c r="AH739" s="411">
        <f t="shared" ref="AH739" si="2259">AH738</f>
        <v>0</v>
      </c>
      <c r="AI739" s="411">
        <f t="shared" ref="AI739" si="2260">AI738</f>
        <v>0</v>
      </c>
      <c r="AJ739" s="411">
        <f t="shared" ref="AJ739" si="2261">AJ738</f>
        <v>0</v>
      </c>
      <c r="AK739" s="411">
        <f t="shared" ref="AK739" si="2262">AK738</f>
        <v>0</v>
      </c>
      <c r="AL739" s="411">
        <f t="shared" ref="AL739" si="2263">AL738</f>
        <v>0</v>
      </c>
      <c r="AM739" s="306"/>
    </row>
    <row r="740" spans="1:40" ht="1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hidden="1"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4">Z741</f>
        <v>0</v>
      </c>
      <c r="AA742" s="411">
        <f t="shared" ref="AA742" si="2265">AA741</f>
        <v>0</v>
      </c>
      <c r="AB742" s="411">
        <f t="shared" ref="AB742" si="2266">AB741</f>
        <v>0</v>
      </c>
      <c r="AC742" s="411">
        <f t="shared" ref="AC742" si="2267">AC741</f>
        <v>0</v>
      </c>
      <c r="AD742" s="411">
        <f t="shared" ref="AD742" si="2268">AD741</f>
        <v>0</v>
      </c>
      <c r="AE742" s="411">
        <f t="shared" ref="AE742" si="2269">AE741</f>
        <v>0</v>
      </c>
      <c r="AF742" s="411">
        <f t="shared" ref="AF742" si="2270">AF741</f>
        <v>0</v>
      </c>
      <c r="AG742" s="411">
        <f t="shared" ref="AG742" si="2271">AG741</f>
        <v>0</v>
      </c>
      <c r="AH742" s="411">
        <f t="shared" ref="AH742" si="2272">AH741</f>
        <v>0</v>
      </c>
      <c r="AI742" s="411">
        <f t="shared" ref="AI742" si="2273">AI741</f>
        <v>0</v>
      </c>
      <c r="AJ742" s="411">
        <f t="shared" ref="AJ742" si="2274">AJ741</f>
        <v>0</v>
      </c>
      <c r="AK742" s="411">
        <f t="shared" ref="AK742" si="2275">AK741</f>
        <v>0</v>
      </c>
      <c r="AL742" s="411">
        <f t="shared" ref="AL742" si="2276">AL741</f>
        <v>0</v>
      </c>
      <c r="AM742" s="306"/>
    </row>
    <row r="743" spans="1:40" ht="1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7">SUM(Y748:AL748)</f>
        <v>0</v>
      </c>
      <c r="AN748" s="443"/>
    </row>
    <row r="749" spans="1:40" ht="15">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7"/>
        <v>0</v>
      </c>
      <c r="AN749" s="443"/>
    </row>
    <row r="750" spans="1:40" ht="15">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7"/>
        <v>0</v>
      </c>
      <c r="AN750" s="443"/>
    </row>
    <row r="751" spans="1:40" ht="15">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7"/>
        <v>0</v>
      </c>
      <c r="AN751" s="443"/>
    </row>
    <row r="752" spans="1:40" ht="15">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8">Y210*Y747</f>
        <v>0</v>
      </c>
      <c r="Z752" s="378">
        <f t="shared" si="2278"/>
        <v>0</v>
      </c>
      <c r="AA752" s="378">
        <f t="shared" si="2278"/>
        <v>0</v>
      </c>
      <c r="AB752" s="378">
        <f t="shared" si="2278"/>
        <v>0</v>
      </c>
      <c r="AC752" s="378">
        <f t="shared" si="2278"/>
        <v>0</v>
      </c>
      <c r="AD752" s="378">
        <f t="shared" si="2278"/>
        <v>0</v>
      </c>
      <c r="AE752" s="378">
        <f t="shared" si="2278"/>
        <v>0</v>
      </c>
      <c r="AF752" s="378">
        <f t="shared" si="2278"/>
        <v>0</v>
      </c>
      <c r="AG752" s="378">
        <f t="shared" si="2278"/>
        <v>0</v>
      </c>
      <c r="AH752" s="378">
        <f t="shared" si="2278"/>
        <v>0</v>
      </c>
      <c r="AI752" s="378">
        <f t="shared" si="2278"/>
        <v>0</v>
      </c>
      <c r="AJ752" s="378">
        <f t="shared" si="2278"/>
        <v>0</v>
      </c>
      <c r="AK752" s="378">
        <f t="shared" si="2278"/>
        <v>0</v>
      </c>
      <c r="AL752" s="378">
        <f t="shared" si="2278"/>
        <v>0</v>
      </c>
      <c r="AM752" s="629">
        <f t="shared" si="2277"/>
        <v>0</v>
      </c>
      <c r="AN752" s="443"/>
    </row>
    <row r="753" spans="1:40" ht="15">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9">Y393*Y747</f>
        <v>0</v>
      </c>
      <c r="Z753" s="378">
        <f t="shared" si="2279"/>
        <v>0</v>
      </c>
      <c r="AA753" s="378">
        <f t="shared" si="2279"/>
        <v>0</v>
      </c>
      <c r="AB753" s="378">
        <f t="shared" si="2279"/>
        <v>0</v>
      </c>
      <c r="AC753" s="378">
        <f t="shared" si="2279"/>
        <v>0</v>
      </c>
      <c r="AD753" s="378">
        <f t="shared" si="2279"/>
        <v>0</v>
      </c>
      <c r="AE753" s="378">
        <f t="shared" si="2279"/>
        <v>0</v>
      </c>
      <c r="AF753" s="378">
        <f t="shared" si="2279"/>
        <v>0</v>
      </c>
      <c r="AG753" s="378">
        <f t="shared" si="2279"/>
        <v>0</v>
      </c>
      <c r="AH753" s="378">
        <f t="shared" si="2279"/>
        <v>0</v>
      </c>
      <c r="AI753" s="378">
        <f t="shared" si="2279"/>
        <v>0</v>
      </c>
      <c r="AJ753" s="378">
        <f t="shared" si="2279"/>
        <v>0</v>
      </c>
      <c r="AK753" s="378">
        <f t="shared" si="2279"/>
        <v>0</v>
      </c>
      <c r="AL753" s="378">
        <f t="shared" si="2279"/>
        <v>0</v>
      </c>
      <c r="AM753" s="629">
        <f t="shared" si="2277"/>
        <v>0</v>
      </c>
      <c r="AN753" s="443"/>
    </row>
    <row r="754" spans="1:40" ht="15">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0">Y576*Y747</f>
        <v>0</v>
      </c>
      <c r="Z754" s="378">
        <f t="shared" si="2280"/>
        <v>0</v>
      </c>
      <c r="AA754" s="378">
        <f t="shared" si="2280"/>
        <v>0</v>
      </c>
      <c r="AB754" s="378">
        <f t="shared" si="2280"/>
        <v>0</v>
      </c>
      <c r="AC754" s="378">
        <f t="shared" si="2280"/>
        <v>0</v>
      </c>
      <c r="AD754" s="378">
        <f t="shared" si="2280"/>
        <v>0</v>
      </c>
      <c r="AE754" s="378">
        <f t="shared" si="2280"/>
        <v>0</v>
      </c>
      <c r="AF754" s="378">
        <f t="shared" si="2280"/>
        <v>0</v>
      </c>
      <c r="AG754" s="378">
        <f t="shared" si="2280"/>
        <v>0</v>
      </c>
      <c r="AH754" s="378">
        <f t="shared" si="2280"/>
        <v>0</v>
      </c>
      <c r="AI754" s="378">
        <f t="shared" si="2280"/>
        <v>0</v>
      </c>
      <c r="AJ754" s="378">
        <f t="shared" si="2280"/>
        <v>0</v>
      </c>
      <c r="AK754" s="378">
        <f t="shared" si="2280"/>
        <v>0</v>
      </c>
      <c r="AL754" s="378">
        <f t="shared" si="2280"/>
        <v>0</v>
      </c>
      <c r="AM754" s="629">
        <f t="shared" si="2277"/>
        <v>0</v>
      </c>
      <c r="AN754" s="443"/>
    </row>
    <row r="755" spans="1:40" ht="15">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1">Z744*Z747</f>
        <v>0</v>
      </c>
      <c r="AA755" s="378">
        <f t="shared" si="2281"/>
        <v>0</v>
      </c>
      <c r="AB755" s="378">
        <f t="shared" si="2281"/>
        <v>0</v>
      </c>
      <c r="AC755" s="378">
        <f t="shared" si="2281"/>
        <v>0</v>
      </c>
      <c r="AD755" s="378">
        <f t="shared" si="2281"/>
        <v>0</v>
      </c>
      <c r="AE755" s="378">
        <f t="shared" si="2281"/>
        <v>0</v>
      </c>
      <c r="AF755" s="378">
        <f t="shared" si="2281"/>
        <v>0</v>
      </c>
      <c r="AG755" s="378">
        <f t="shared" si="2281"/>
        <v>0</v>
      </c>
      <c r="AH755" s="378">
        <f t="shared" si="2281"/>
        <v>0</v>
      </c>
      <c r="AI755" s="378">
        <f t="shared" si="2281"/>
        <v>0</v>
      </c>
      <c r="AJ755" s="378">
        <f t="shared" si="2281"/>
        <v>0</v>
      </c>
      <c r="AK755" s="378">
        <f t="shared" si="2281"/>
        <v>0</v>
      </c>
      <c r="AL755" s="378">
        <f t="shared" si="2281"/>
        <v>0</v>
      </c>
      <c r="AM755" s="629">
        <f t="shared" si="2277"/>
        <v>0</v>
      </c>
      <c r="AN755" s="443"/>
    </row>
    <row r="756" spans="1:40" ht="1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2">SUM(Z748:Z755)</f>
        <v>0</v>
      </c>
      <c r="AA756" s="346">
        <f t="shared" si="2282"/>
        <v>0</v>
      </c>
      <c r="AB756" s="346">
        <f t="shared" si="2282"/>
        <v>0</v>
      </c>
      <c r="AC756" s="346">
        <f t="shared" si="2282"/>
        <v>0</v>
      </c>
      <c r="AD756" s="346">
        <f t="shared" si="2282"/>
        <v>0</v>
      </c>
      <c r="AE756" s="346">
        <f t="shared" si="2282"/>
        <v>0</v>
      </c>
      <c r="AF756" s="346">
        <f t="shared" ref="AF756:AL756" si="2283">SUM(AF748:AF755)</f>
        <v>0</v>
      </c>
      <c r="AG756" s="346">
        <f t="shared" si="2283"/>
        <v>0</v>
      </c>
      <c r="AH756" s="346">
        <f t="shared" si="2283"/>
        <v>0</v>
      </c>
      <c r="AI756" s="346">
        <f t="shared" si="2283"/>
        <v>0</v>
      </c>
      <c r="AJ756" s="346">
        <f t="shared" si="2283"/>
        <v>0</v>
      </c>
      <c r="AK756" s="346">
        <f t="shared" si="2283"/>
        <v>0</v>
      </c>
      <c r="AL756" s="346">
        <f t="shared" si="2283"/>
        <v>0</v>
      </c>
      <c r="AM756" s="407">
        <f>SUM(AM748:AM755)</f>
        <v>0</v>
      </c>
      <c r="AN756" s="443"/>
    </row>
    <row r="757" spans="1:40" ht="1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4">Z745*Z747</f>
        <v>0</v>
      </c>
      <c r="AA757" s="347">
        <f t="shared" si="2284"/>
        <v>0</v>
      </c>
      <c r="AB757" s="347">
        <f t="shared" si="2284"/>
        <v>0</v>
      </c>
      <c r="AC757" s="347">
        <f t="shared" si="2284"/>
        <v>0</v>
      </c>
      <c r="AD757" s="347">
        <f t="shared" si="2284"/>
        <v>0</v>
      </c>
      <c r="AE757" s="347">
        <f t="shared" si="2284"/>
        <v>0</v>
      </c>
      <c r="AF757" s="347">
        <f t="shared" ref="AF757:AL757" si="2285">AF745*AF747</f>
        <v>0</v>
      </c>
      <c r="AG757" s="347">
        <f t="shared" si="2285"/>
        <v>0</v>
      </c>
      <c r="AH757" s="347">
        <f t="shared" si="2285"/>
        <v>0</v>
      </c>
      <c r="AI757" s="347">
        <f t="shared" si="2285"/>
        <v>0</v>
      </c>
      <c r="AJ757" s="347">
        <f t="shared" si="2285"/>
        <v>0</v>
      </c>
      <c r="AK757" s="347">
        <f t="shared" si="2285"/>
        <v>0</v>
      </c>
      <c r="AL757" s="347">
        <f t="shared" si="2285"/>
        <v>0</v>
      </c>
      <c r="AM757" s="407">
        <f>SUM(Y757:AL757)</f>
        <v>0</v>
      </c>
      <c r="AN757" s="443"/>
    </row>
    <row r="758" spans="1:40" ht="1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6">IF(AA585="kw",SUMPRODUCT($N$587:$N$742,$P$587:$P$742,AA587:AA742),SUMPRODUCT($E$587:$E$742,AA587:AA742))</f>
        <v>0</v>
      </c>
      <c r="AB760" s="291">
        <f t="shared" si="2286"/>
        <v>0</v>
      </c>
      <c r="AC760" s="291">
        <f t="shared" si="2286"/>
        <v>0</v>
      </c>
      <c r="AD760" s="291">
        <f t="shared" si="2286"/>
        <v>0</v>
      </c>
      <c r="AE760" s="291">
        <f t="shared" si="2286"/>
        <v>0</v>
      </c>
      <c r="AF760" s="291">
        <f t="shared" si="2286"/>
        <v>0</v>
      </c>
      <c r="AG760" s="291">
        <f t="shared" si="2286"/>
        <v>0</v>
      </c>
      <c r="AH760" s="291">
        <f t="shared" si="2286"/>
        <v>0</v>
      </c>
      <c r="AI760" s="291">
        <f t="shared" si="2286"/>
        <v>0</v>
      </c>
      <c r="AJ760" s="291">
        <f t="shared" si="2286"/>
        <v>0</v>
      </c>
      <c r="AK760" s="291">
        <f t="shared" si="2286"/>
        <v>0</v>
      </c>
      <c r="AL760" s="291">
        <f t="shared" si="2286"/>
        <v>0</v>
      </c>
      <c r="AM760" s="337"/>
    </row>
    <row r="761" spans="1:40" ht="15">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7">IF(AA585="kw",SUMPRODUCT($N$587:$N$742,$Q$587:$Q$742,AA587:AA742),SUMPRODUCT($F$587:$F$742,AA587:AA742))</f>
        <v>0</v>
      </c>
      <c r="AB761" s="326">
        <f t="shared" si="2287"/>
        <v>0</v>
      </c>
      <c r="AC761" s="326">
        <f t="shared" si="2287"/>
        <v>0</v>
      </c>
      <c r="AD761" s="326">
        <f t="shared" si="2287"/>
        <v>0</v>
      </c>
      <c r="AE761" s="326">
        <f t="shared" si="2287"/>
        <v>0</v>
      </c>
      <c r="AF761" s="326">
        <f t="shared" si="2287"/>
        <v>0</v>
      </c>
      <c r="AG761" s="326">
        <f t="shared" si="2287"/>
        <v>0</v>
      </c>
      <c r="AH761" s="326">
        <f t="shared" si="2287"/>
        <v>0</v>
      </c>
      <c r="AI761" s="326">
        <f t="shared" si="2287"/>
        <v>0</v>
      </c>
      <c r="AJ761" s="326">
        <f t="shared" si="2287"/>
        <v>0</v>
      </c>
      <c r="AK761" s="326">
        <f t="shared" si="2287"/>
        <v>0</v>
      </c>
      <c r="AL761" s="326">
        <f t="shared" si="2287"/>
        <v>0</v>
      </c>
      <c r="AM761" s="386"/>
    </row>
    <row r="762" spans="1:40" ht="20.25" customHeight="1">
      <c r="B762" s="368" t="s">
        <v>597</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4">
      <c r="B765" s="280" t="s">
        <v>328</v>
      </c>
      <c r="C765" s="281"/>
      <c r="D765" s="590" t="s">
        <v>528</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40" t="s">
        <v>211</v>
      </c>
      <c r="C766" s="942" t="s">
        <v>33</v>
      </c>
      <c r="D766" s="284" t="s">
        <v>422</v>
      </c>
      <c r="E766" s="944" t="s">
        <v>209</v>
      </c>
      <c r="F766" s="945"/>
      <c r="G766" s="945"/>
      <c r="H766" s="945"/>
      <c r="I766" s="945"/>
      <c r="J766" s="945"/>
      <c r="K766" s="945"/>
      <c r="L766" s="945"/>
      <c r="M766" s="946"/>
      <c r="N766" s="950" t="s">
        <v>213</v>
      </c>
      <c r="O766" s="284" t="s">
        <v>423</v>
      </c>
      <c r="P766" s="944" t="s">
        <v>212</v>
      </c>
      <c r="Q766" s="945"/>
      <c r="R766" s="945"/>
      <c r="S766" s="945"/>
      <c r="T766" s="945"/>
      <c r="U766" s="945"/>
      <c r="V766" s="945"/>
      <c r="W766" s="945"/>
      <c r="X766" s="946"/>
      <c r="Y766" s="947" t="s">
        <v>244</v>
      </c>
      <c r="Z766" s="948"/>
      <c r="AA766" s="948"/>
      <c r="AB766" s="948"/>
      <c r="AC766" s="948"/>
      <c r="AD766" s="948"/>
      <c r="AE766" s="948"/>
      <c r="AF766" s="948"/>
      <c r="AG766" s="948"/>
      <c r="AH766" s="948"/>
      <c r="AI766" s="948"/>
      <c r="AJ766" s="948"/>
      <c r="AK766" s="948"/>
      <c r="AL766" s="948"/>
      <c r="AM766" s="949"/>
    </row>
    <row r="767" spans="1:40" ht="65.25" customHeight="1">
      <c r="B767" s="941"/>
      <c r="C767" s="943"/>
      <c r="D767" s="285">
        <v>2019</v>
      </c>
      <c r="E767" s="285">
        <v>2020</v>
      </c>
      <c r="F767" s="285">
        <v>2021</v>
      </c>
      <c r="G767" s="285">
        <v>2022</v>
      </c>
      <c r="H767" s="285">
        <v>2023</v>
      </c>
      <c r="I767" s="285">
        <v>2024</v>
      </c>
      <c r="J767" s="285">
        <v>2025</v>
      </c>
      <c r="K767" s="285">
        <v>2026</v>
      </c>
      <c r="L767" s="285">
        <v>2027</v>
      </c>
      <c r="M767" s="285">
        <v>2028</v>
      </c>
      <c r="N767" s="95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f>'1.  LRAMVA Summary'!G53</f>
        <v>0</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8">Z770</f>
        <v>0</v>
      </c>
      <c r="AA771" s="411">
        <f t="shared" ref="AA771" si="2289">AA770</f>
        <v>0</v>
      </c>
      <c r="AB771" s="411">
        <f t="shared" ref="AB771" si="2290">AB770</f>
        <v>0</v>
      </c>
      <c r="AC771" s="411">
        <f t="shared" ref="AC771" si="2291">AC770</f>
        <v>0</v>
      </c>
      <c r="AD771" s="411">
        <f t="shared" ref="AD771" si="2292">AD770</f>
        <v>0</v>
      </c>
      <c r="AE771" s="411">
        <f t="shared" ref="AE771" si="2293">AE770</f>
        <v>0</v>
      </c>
      <c r="AF771" s="411">
        <f t="shared" ref="AF771" si="2294">AF770</f>
        <v>0</v>
      </c>
      <c r="AG771" s="411">
        <f t="shared" ref="AG771" si="2295">AG770</f>
        <v>0</v>
      </c>
      <c r="AH771" s="411">
        <f t="shared" ref="AH771" si="2296">AH770</f>
        <v>0</v>
      </c>
      <c r="AI771" s="411">
        <f t="shared" ref="AI771" si="2297">AI770</f>
        <v>0</v>
      </c>
      <c r="AJ771" s="411">
        <f t="shared" ref="AJ771" si="2298">AJ770</f>
        <v>0</v>
      </c>
      <c r="AK771" s="411">
        <f t="shared" ref="AK771" si="2299">AK770</f>
        <v>0</v>
      </c>
      <c r="AL771" s="411">
        <f t="shared" ref="AL771" si="2300">AL770</f>
        <v>0</v>
      </c>
      <c r="AM771" s="297"/>
    </row>
    <row r="772" spans="1:39" ht="1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1">Z773</f>
        <v>0</v>
      </c>
      <c r="AA774" s="411">
        <f t="shared" ref="AA774" si="2302">AA773</f>
        <v>0</v>
      </c>
      <c r="AB774" s="411">
        <f t="shared" ref="AB774" si="2303">AB773</f>
        <v>0</v>
      </c>
      <c r="AC774" s="411">
        <f t="shared" ref="AC774" si="2304">AC773</f>
        <v>0</v>
      </c>
      <c r="AD774" s="411">
        <f t="shared" ref="AD774" si="2305">AD773</f>
        <v>0</v>
      </c>
      <c r="AE774" s="411">
        <f t="shared" ref="AE774" si="2306">AE773</f>
        <v>0</v>
      </c>
      <c r="AF774" s="411">
        <f t="shared" ref="AF774" si="2307">AF773</f>
        <v>0</v>
      </c>
      <c r="AG774" s="411">
        <f t="shared" ref="AG774" si="2308">AG773</f>
        <v>0</v>
      </c>
      <c r="AH774" s="411">
        <f t="shared" ref="AH774" si="2309">AH773</f>
        <v>0</v>
      </c>
      <c r="AI774" s="411">
        <f t="shared" ref="AI774" si="2310">AI773</f>
        <v>0</v>
      </c>
      <c r="AJ774" s="411">
        <f t="shared" ref="AJ774" si="2311">AJ773</f>
        <v>0</v>
      </c>
      <c r="AK774" s="411">
        <f t="shared" ref="AK774" si="2312">AK773</f>
        <v>0</v>
      </c>
      <c r="AL774" s="411">
        <f t="shared" ref="AL774" si="2313">AL773</f>
        <v>0</v>
      </c>
      <c r="AM774" s="297"/>
    </row>
    <row r="775" spans="1:39" ht="1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4">Z776</f>
        <v>0</v>
      </c>
      <c r="AA777" s="411">
        <f t="shared" ref="AA777" si="2315">AA776</f>
        <v>0</v>
      </c>
      <c r="AB777" s="411">
        <f t="shared" ref="AB777" si="2316">AB776</f>
        <v>0</v>
      </c>
      <c r="AC777" s="411">
        <f t="shared" ref="AC777" si="2317">AC776</f>
        <v>0</v>
      </c>
      <c r="AD777" s="411">
        <f t="shared" ref="AD777" si="2318">AD776</f>
        <v>0</v>
      </c>
      <c r="AE777" s="411">
        <f t="shared" ref="AE777" si="2319">AE776</f>
        <v>0</v>
      </c>
      <c r="AF777" s="411">
        <f t="shared" ref="AF777" si="2320">AF776</f>
        <v>0</v>
      </c>
      <c r="AG777" s="411">
        <f t="shared" ref="AG777" si="2321">AG776</f>
        <v>0</v>
      </c>
      <c r="AH777" s="411">
        <f t="shared" ref="AH777" si="2322">AH776</f>
        <v>0</v>
      </c>
      <c r="AI777" s="411">
        <f t="shared" ref="AI777" si="2323">AI776</f>
        <v>0</v>
      </c>
      <c r="AJ777" s="411">
        <f t="shared" ref="AJ777" si="2324">AJ776</f>
        <v>0</v>
      </c>
      <c r="AK777" s="411">
        <f t="shared" ref="AK777" si="2325">AK776</f>
        <v>0</v>
      </c>
      <c r="AL777" s="411">
        <f t="shared" ref="AL777" si="2326">AL776</f>
        <v>0</v>
      </c>
      <c r="AM777" s="297"/>
    </row>
    <row r="778" spans="1:39" ht="1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hidden="1" outlineLevel="1">
      <c r="A779" s="532">
        <v>4</v>
      </c>
      <c r="B779" s="520" t="s">
        <v>690</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7">Z779</f>
        <v>0</v>
      </c>
      <c r="AA780" s="411">
        <f t="shared" ref="AA780" si="2328">AA779</f>
        <v>0</v>
      </c>
      <c r="AB780" s="411">
        <f t="shared" ref="AB780" si="2329">AB779</f>
        <v>0</v>
      </c>
      <c r="AC780" s="411">
        <f t="shared" ref="AC780" si="2330">AC779</f>
        <v>0</v>
      </c>
      <c r="AD780" s="411">
        <f t="shared" ref="AD780" si="2331">AD779</f>
        <v>0</v>
      </c>
      <c r="AE780" s="411">
        <f t="shared" ref="AE780" si="2332">AE779</f>
        <v>0</v>
      </c>
      <c r="AF780" s="411">
        <f t="shared" ref="AF780" si="2333">AF779</f>
        <v>0</v>
      </c>
      <c r="AG780" s="411">
        <f t="shared" ref="AG780" si="2334">AG779</f>
        <v>0</v>
      </c>
      <c r="AH780" s="411">
        <f t="shared" ref="AH780" si="2335">AH779</f>
        <v>0</v>
      </c>
      <c r="AI780" s="411">
        <f t="shared" ref="AI780" si="2336">AI779</f>
        <v>0</v>
      </c>
      <c r="AJ780" s="411">
        <f t="shared" ref="AJ780" si="2337">AJ779</f>
        <v>0</v>
      </c>
      <c r="AK780" s="411">
        <f t="shared" ref="AK780" si="2338">AK779</f>
        <v>0</v>
      </c>
      <c r="AL780" s="411">
        <f t="shared" ref="AL780" si="2339">AL779</f>
        <v>0</v>
      </c>
      <c r="AM780" s="297"/>
    </row>
    <row r="781" spans="1:39" ht="1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0">Z782</f>
        <v>0</v>
      </c>
      <c r="AA783" s="411">
        <f t="shared" ref="AA783" si="2341">AA782</f>
        <v>0</v>
      </c>
      <c r="AB783" s="411">
        <f t="shared" ref="AB783" si="2342">AB782</f>
        <v>0</v>
      </c>
      <c r="AC783" s="411">
        <f t="shared" ref="AC783" si="2343">AC782</f>
        <v>0</v>
      </c>
      <c r="AD783" s="411">
        <f t="shared" ref="AD783" si="2344">AD782</f>
        <v>0</v>
      </c>
      <c r="AE783" s="411">
        <f t="shared" ref="AE783" si="2345">AE782</f>
        <v>0</v>
      </c>
      <c r="AF783" s="411">
        <f t="shared" ref="AF783" si="2346">AF782</f>
        <v>0</v>
      </c>
      <c r="AG783" s="411">
        <f t="shared" ref="AG783" si="2347">AG782</f>
        <v>0</v>
      </c>
      <c r="AH783" s="411">
        <f t="shared" ref="AH783" si="2348">AH782</f>
        <v>0</v>
      </c>
      <c r="AI783" s="411">
        <f t="shared" ref="AI783" si="2349">AI782</f>
        <v>0</v>
      </c>
      <c r="AJ783" s="411">
        <f t="shared" ref="AJ783" si="2350">AJ782</f>
        <v>0</v>
      </c>
      <c r="AK783" s="411">
        <f t="shared" ref="AK783" si="2351">AK782</f>
        <v>0</v>
      </c>
      <c r="AL783" s="411">
        <f t="shared" ref="AL783" si="2352">AL782</f>
        <v>0</v>
      </c>
      <c r="AM783" s="297"/>
    </row>
    <row r="784" spans="1:39" ht="1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3">Z786</f>
        <v>0</v>
      </c>
      <c r="AA787" s="411">
        <f t="shared" ref="AA787" si="2354">AA786</f>
        <v>0</v>
      </c>
      <c r="AB787" s="411">
        <f t="shared" ref="AB787" si="2355">AB786</f>
        <v>0</v>
      </c>
      <c r="AC787" s="411">
        <f t="shared" ref="AC787" si="2356">AC786</f>
        <v>0</v>
      </c>
      <c r="AD787" s="411">
        <f t="shared" ref="AD787" si="2357">AD786</f>
        <v>0</v>
      </c>
      <c r="AE787" s="411">
        <f t="shared" ref="AE787" si="2358">AE786</f>
        <v>0</v>
      </c>
      <c r="AF787" s="411">
        <f t="shared" ref="AF787" si="2359">AF786</f>
        <v>0</v>
      </c>
      <c r="AG787" s="411">
        <f t="shared" ref="AG787" si="2360">AG786</f>
        <v>0</v>
      </c>
      <c r="AH787" s="411">
        <f t="shared" ref="AH787" si="2361">AH786</f>
        <v>0</v>
      </c>
      <c r="AI787" s="411">
        <f t="shared" ref="AI787" si="2362">AI786</f>
        <v>0</v>
      </c>
      <c r="AJ787" s="411">
        <f t="shared" ref="AJ787" si="2363">AJ786</f>
        <v>0</v>
      </c>
      <c r="AK787" s="411">
        <f t="shared" ref="AK787" si="2364">AK786</f>
        <v>0</v>
      </c>
      <c r="AL787" s="411">
        <f t="shared" ref="AL787" si="2365">AL786</f>
        <v>0</v>
      </c>
      <c r="AM787" s="311"/>
    </row>
    <row r="788" spans="1:39" ht="1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6">Z789</f>
        <v>0</v>
      </c>
      <c r="AA790" s="411">
        <f t="shared" ref="AA790" si="2367">AA789</f>
        <v>0</v>
      </c>
      <c r="AB790" s="411">
        <f t="shared" ref="AB790" si="2368">AB789</f>
        <v>0</v>
      </c>
      <c r="AC790" s="411">
        <f t="shared" ref="AC790" si="2369">AC789</f>
        <v>0</v>
      </c>
      <c r="AD790" s="411">
        <f t="shared" ref="AD790" si="2370">AD789</f>
        <v>0</v>
      </c>
      <c r="AE790" s="411">
        <f t="shared" ref="AE790" si="2371">AE789</f>
        <v>0</v>
      </c>
      <c r="AF790" s="411">
        <f t="shared" ref="AF790" si="2372">AF789</f>
        <v>0</v>
      </c>
      <c r="AG790" s="411">
        <f t="shared" ref="AG790" si="2373">AG789</f>
        <v>0</v>
      </c>
      <c r="AH790" s="411">
        <f t="shared" ref="AH790" si="2374">AH789</f>
        <v>0</v>
      </c>
      <c r="AI790" s="411">
        <f t="shared" ref="AI790" si="2375">AI789</f>
        <v>0</v>
      </c>
      <c r="AJ790" s="411">
        <f t="shared" ref="AJ790" si="2376">AJ789</f>
        <v>0</v>
      </c>
      <c r="AK790" s="411">
        <f t="shared" ref="AK790" si="2377">AK789</f>
        <v>0</v>
      </c>
      <c r="AL790" s="411">
        <f t="shared" ref="AL790" si="2378">AL789</f>
        <v>0</v>
      </c>
      <c r="AM790" s="311"/>
    </row>
    <row r="791" spans="1:39" ht="1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9">Z792</f>
        <v>0</v>
      </c>
      <c r="AA793" s="411">
        <f t="shared" ref="AA793" si="2380">AA792</f>
        <v>0</v>
      </c>
      <c r="AB793" s="411">
        <f t="shared" ref="AB793" si="2381">AB792</f>
        <v>0</v>
      </c>
      <c r="AC793" s="411">
        <f t="shared" ref="AC793" si="2382">AC792</f>
        <v>0</v>
      </c>
      <c r="AD793" s="411">
        <f t="shared" ref="AD793" si="2383">AD792</f>
        <v>0</v>
      </c>
      <c r="AE793" s="411">
        <f t="shared" ref="AE793" si="2384">AE792</f>
        <v>0</v>
      </c>
      <c r="AF793" s="411">
        <f t="shared" ref="AF793" si="2385">AF792</f>
        <v>0</v>
      </c>
      <c r="AG793" s="411">
        <f t="shared" ref="AG793" si="2386">AG792</f>
        <v>0</v>
      </c>
      <c r="AH793" s="411">
        <f t="shared" ref="AH793" si="2387">AH792</f>
        <v>0</v>
      </c>
      <c r="AI793" s="411">
        <f t="shared" ref="AI793" si="2388">AI792</f>
        <v>0</v>
      </c>
      <c r="AJ793" s="411">
        <f t="shared" ref="AJ793" si="2389">AJ792</f>
        <v>0</v>
      </c>
      <c r="AK793" s="411">
        <f t="shared" ref="AK793" si="2390">AK792</f>
        <v>0</v>
      </c>
      <c r="AL793" s="411">
        <f t="shared" ref="AL793" si="2391">AL792</f>
        <v>0</v>
      </c>
      <c r="AM793" s="311"/>
    </row>
    <row r="794" spans="1:39" ht="1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2">Z795</f>
        <v>0</v>
      </c>
      <c r="AA796" s="411">
        <f t="shared" ref="AA796" si="2393">AA795</f>
        <v>0</v>
      </c>
      <c r="AB796" s="411">
        <f t="shared" ref="AB796" si="2394">AB795</f>
        <v>0</v>
      </c>
      <c r="AC796" s="411">
        <f t="shared" ref="AC796" si="2395">AC795</f>
        <v>0</v>
      </c>
      <c r="AD796" s="411">
        <f t="shared" ref="AD796" si="2396">AD795</f>
        <v>0</v>
      </c>
      <c r="AE796" s="411">
        <f t="shared" ref="AE796" si="2397">AE795</f>
        <v>0</v>
      </c>
      <c r="AF796" s="411">
        <f t="shared" ref="AF796" si="2398">AF795</f>
        <v>0</v>
      </c>
      <c r="AG796" s="411">
        <f t="shared" ref="AG796" si="2399">AG795</f>
        <v>0</v>
      </c>
      <c r="AH796" s="411">
        <f t="shared" ref="AH796" si="2400">AH795</f>
        <v>0</v>
      </c>
      <c r="AI796" s="411">
        <f t="shared" ref="AI796" si="2401">AI795</f>
        <v>0</v>
      </c>
      <c r="AJ796" s="411">
        <f t="shared" ref="AJ796" si="2402">AJ795</f>
        <v>0</v>
      </c>
      <c r="AK796" s="411">
        <f t="shared" ref="AK796" si="2403">AK795</f>
        <v>0</v>
      </c>
      <c r="AL796" s="411">
        <f t="shared" ref="AL796" si="2404">AL795</f>
        <v>0</v>
      </c>
      <c r="AM796" s="311"/>
    </row>
    <row r="797" spans="1:39" ht="1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5">Z798</f>
        <v>0</v>
      </c>
      <c r="AA799" s="411">
        <f t="shared" ref="AA799" si="2406">AA798</f>
        <v>0</v>
      </c>
      <c r="AB799" s="411">
        <f t="shared" ref="AB799" si="2407">AB798</f>
        <v>0</v>
      </c>
      <c r="AC799" s="411">
        <f t="shared" ref="AC799" si="2408">AC798</f>
        <v>0</v>
      </c>
      <c r="AD799" s="411">
        <f t="shared" ref="AD799" si="2409">AD798</f>
        <v>0</v>
      </c>
      <c r="AE799" s="411">
        <f t="shared" ref="AE799" si="2410">AE798</f>
        <v>0</v>
      </c>
      <c r="AF799" s="411">
        <f t="shared" ref="AF799" si="2411">AF798</f>
        <v>0</v>
      </c>
      <c r="AG799" s="411">
        <f t="shared" ref="AG799" si="2412">AG798</f>
        <v>0</v>
      </c>
      <c r="AH799" s="411">
        <f t="shared" ref="AH799" si="2413">AH798</f>
        <v>0</v>
      </c>
      <c r="AI799" s="411">
        <f t="shared" ref="AI799" si="2414">AI798</f>
        <v>0</v>
      </c>
      <c r="AJ799" s="411">
        <f t="shared" ref="AJ799" si="2415">AJ798</f>
        <v>0</v>
      </c>
      <c r="AK799" s="411">
        <f t="shared" ref="AK799" si="2416">AK798</f>
        <v>0</v>
      </c>
      <c r="AL799" s="411">
        <f t="shared" ref="AL799" si="2417">AL798</f>
        <v>0</v>
      </c>
      <c r="AM799" s="311"/>
    </row>
    <row r="800" spans="1:39" ht="1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8">Z802</f>
        <v>0</v>
      </c>
      <c r="AA803" s="411">
        <f t="shared" ref="AA803" si="2419">AA802</f>
        <v>0</v>
      </c>
      <c r="AB803" s="411">
        <f t="shared" ref="AB803" si="2420">AB802</f>
        <v>0</v>
      </c>
      <c r="AC803" s="411">
        <f t="shared" ref="AC803" si="2421">AC802</f>
        <v>0</v>
      </c>
      <c r="AD803" s="411">
        <f t="shared" ref="AD803" si="2422">AD802</f>
        <v>0</v>
      </c>
      <c r="AE803" s="411">
        <f t="shared" ref="AE803" si="2423">AE802</f>
        <v>0</v>
      </c>
      <c r="AF803" s="411">
        <f t="shared" ref="AF803" si="2424">AF802</f>
        <v>0</v>
      </c>
      <c r="AG803" s="411">
        <f t="shared" ref="AG803" si="2425">AG802</f>
        <v>0</v>
      </c>
      <c r="AH803" s="411">
        <f t="shared" ref="AH803" si="2426">AH802</f>
        <v>0</v>
      </c>
      <c r="AI803" s="411">
        <f t="shared" ref="AI803" si="2427">AI802</f>
        <v>0</v>
      </c>
      <c r="AJ803" s="411">
        <f t="shared" ref="AJ803" si="2428">AJ802</f>
        <v>0</v>
      </c>
      <c r="AK803" s="411">
        <f t="shared" ref="AK803" si="2429">AK802</f>
        <v>0</v>
      </c>
      <c r="AL803" s="411">
        <f t="shared" ref="AL803" si="2430">AL802</f>
        <v>0</v>
      </c>
      <c r="AM803" s="297"/>
    </row>
    <row r="804" spans="1:39" ht="1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1">Z805</f>
        <v>0</v>
      </c>
      <c r="AA806" s="411">
        <f t="shared" ref="AA806" si="2432">AA805</f>
        <v>0</v>
      </c>
      <c r="AB806" s="411">
        <f t="shared" ref="AB806" si="2433">AB805</f>
        <v>0</v>
      </c>
      <c r="AC806" s="411">
        <f t="shared" ref="AC806" si="2434">AC805</f>
        <v>0</v>
      </c>
      <c r="AD806" s="411">
        <f t="shared" ref="AD806" si="2435">AD805</f>
        <v>0</v>
      </c>
      <c r="AE806" s="411">
        <f t="shared" ref="AE806" si="2436">AE805</f>
        <v>0</v>
      </c>
      <c r="AF806" s="411">
        <f t="shared" ref="AF806" si="2437">AF805</f>
        <v>0</v>
      </c>
      <c r="AG806" s="411">
        <f t="shared" ref="AG806" si="2438">AG805</f>
        <v>0</v>
      </c>
      <c r="AH806" s="411">
        <f t="shared" ref="AH806" si="2439">AH805</f>
        <v>0</v>
      </c>
      <c r="AI806" s="411">
        <f t="shared" ref="AI806" si="2440">AI805</f>
        <v>0</v>
      </c>
      <c r="AJ806" s="411">
        <f t="shared" ref="AJ806" si="2441">AJ805</f>
        <v>0</v>
      </c>
      <c r="AK806" s="411">
        <f t="shared" ref="AK806" si="2442">AK805</f>
        <v>0</v>
      </c>
      <c r="AL806" s="411">
        <f t="shared" ref="AL806" si="2443">AL805</f>
        <v>0</v>
      </c>
      <c r="AM806" s="297"/>
    </row>
    <row r="807" spans="1:39" ht="1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4">Z808</f>
        <v>0</v>
      </c>
      <c r="AA809" s="411">
        <f t="shared" ref="AA809" si="2445">AA808</f>
        <v>0</v>
      </c>
      <c r="AB809" s="411">
        <f t="shared" ref="AB809" si="2446">AB808</f>
        <v>0</v>
      </c>
      <c r="AC809" s="411">
        <f t="shared" ref="AC809" si="2447">AC808</f>
        <v>0</v>
      </c>
      <c r="AD809" s="411">
        <f t="shared" ref="AD809" si="2448">AD808</f>
        <v>0</v>
      </c>
      <c r="AE809" s="411">
        <f t="shared" ref="AE809" si="2449">AE808</f>
        <v>0</v>
      </c>
      <c r="AF809" s="411">
        <f t="shared" ref="AF809" si="2450">AF808</f>
        <v>0</v>
      </c>
      <c r="AG809" s="411">
        <f t="shared" ref="AG809" si="2451">AG808</f>
        <v>0</v>
      </c>
      <c r="AH809" s="411">
        <f t="shared" ref="AH809" si="2452">AH808</f>
        <v>0</v>
      </c>
      <c r="AI809" s="411">
        <f t="shared" ref="AI809" si="2453">AI808</f>
        <v>0</v>
      </c>
      <c r="AJ809" s="411">
        <f t="shared" ref="AJ809" si="2454">AJ808</f>
        <v>0</v>
      </c>
      <c r="AK809" s="411">
        <f t="shared" ref="AK809" si="2455">AK808</f>
        <v>0</v>
      </c>
      <c r="AL809" s="411">
        <f t="shared" ref="AL809" si="2456">AL808</f>
        <v>0</v>
      </c>
      <c r="AM809" s="306"/>
    </row>
    <row r="810" spans="1:39" ht="1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7">Z812</f>
        <v>0</v>
      </c>
      <c r="AA813" s="411">
        <f t="shared" ref="AA813" si="2458">AA812</f>
        <v>0</v>
      </c>
      <c r="AB813" s="411">
        <f t="shared" ref="AB813" si="2459">AB812</f>
        <v>0</v>
      </c>
      <c r="AC813" s="411">
        <f t="shared" ref="AC813" si="2460">AC812</f>
        <v>0</v>
      </c>
      <c r="AD813" s="411">
        <f t="shared" ref="AD813" si="2461">AD812</f>
        <v>0</v>
      </c>
      <c r="AE813" s="411">
        <f t="shared" ref="AE813" si="2462">AE812</f>
        <v>0</v>
      </c>
      <c r="AF813" s="411">
        <f t="shared" ref="AF813" si="2463">AF812</f>
        <v>0</v>
      </c>
      <c r="AG813" s="411">
        <f t="shared" ref="AG813" si="2464">AG812</f>
        <v>0</v>
      </c>
      <c r="AH813" s="411">
        <f t="shared" ref="AH813" si="2465">AH812</f>
        <v>0</v>
      </c>
      <c r="AI813" s="411">
        <f t="shared" ref="AI813" si="2466">AI812</f>
        <v>0</v>
      </c>
      <c r="AJ813" s="411">
        <f t="shared" ref="AJ813" si="2467">AJ812</f>
        <v>0</v>
      </c>
      <c r="AK813" s="411">
        <f t="shared" ref="AK813" si="2468">AK812</f>
        <v>0</v>
      </c>
      <c r="AL813" s="411">
        <f t="shared" ref="AL813" si="2469">AL812</f>
        <v>0</v>
      </c>
      <c r="AM813" s="297"/>
    </row>
    <row r="814" spans="1:39" ht="1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0">Z816</f>
        <v>0</v>
      </c>
      <c r="AA817" s="411">
        <f t="shared" si="2470"/>
        <v>0</v>
      </c>
      <c r="AB817" s="411">
        <f t="shared" si="2470"/>
        <v>0</v>
      </c>
      <c r="AC817" s="411">
        <f t="shared" si="2470"/>
        <v>0</v>
      </c>
      <c r="AD817" s="411">
        <f t="shared" si="2470"/>
        <v>0</v>
      </c>
      <c r="AE817" s="411">
        <f t="shared" si="2470"/>
        <v>0</v>
      </c>
      <c r="AF817" s="411">
        <f t="shared" si="2470"/>
        <v>0</v>
      </c>
      <c r="AG817" s="411">
        <f t="shared" si="2470"/>
        <v>0</v>
      </c>
      <c r="AH817" s="411">
        <f t="shared" si="2470"/>
        <v>0</v>
      </c>
      <c r="AI817" s="411">
        <f t="shared" si="2470"/>
        <v>0</v>
      </c>
      <c r="AJ817" s="411">
        <f t="shared" si="2470"/>
        <v>0</v>
      </c>
      <c r="AK817" s="411">
        <f t="shared" si="2470"/>
        <v>0</v>
      </c>
      <c r="AL817" s="411">
        <f t="shared" si="2470"/>
        <v>0</v>
      </c>
      <c r="AM817" s="297"/>
    </row>
    <row r="818" spans="1:39" ht="1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1">Z819</f>
        <v>0</v>
      </c>
      <c r="AA820" s="411">
        <f t="shared" si="2471"/>
        <v>0</v>
      </c>
      <c r="AB820" s="411">
        <f t="shared" si="2471"/>
        <v>0</v>
      </c>
      <c r="AC820" s="411">
        <f t="shared" si="2471"/>
        <v>0</v>
      </c>
      <c r="AD820" s="411">
        <f t="shared" si="2471"/>
        <v>0</v>
      </c>
      <c r="AE820" s="411">
        <f t="shared" si="2471"/>
        <v>0</v>
      </c>
      <c r="AF820" s="411">
        <f t="shared" si="2471"/>
        <v>0</v>
      </c>
      <c r="AG820" s="411">
        <f t="shared" si="2471"/>
        <v>0</v>
      </c>
      <c r="AH820" s="411">
        <f t="shared" si="2471"/>
        <v>0</v>
      </c>
      <c r="AI820" s="411">
        <f t="shared" si="2471"/>
        <v>0</v>
      </c>
      <c r="AJ820" s="411">
        <f t="shared" si="2471"/>
        <v>0</v>
      </c>
      <c r="AK820" s="411">
        <f t="shared" si="2471"/>
        <v>0</v>
      </c>
      <c r="AL820" s="411">
        <f t="shared" si="2471"/>
        <v>0</v>
      </c>
      <c r="AM820" s="297"/>
    </row>
    <row r="821" spans="1:39" s="283" customFormat="1" ht="1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2">Z823</f>
        <v>0</v>
      </c>
      <c r="AA824" s="411">
        <f t="shared" si="2472"/>
        <v>0</v>
      </c>
      <c r="AB824" s="411">
        <f t="shared" si="2472"/>
        <v>0</v>
      </c>
      <c r="AC824" s="411">
        <f t="shared" si="2472"/>
        <v>0</v>
      </c>
      <c r="AD824" s="411">
        <f t="shared" si="2472"/>
        <v>0</v>
      </c>
      <c r="AE824" s="411">
        <f t="shared" si="2472"/>
        <v>0</v>
      </c>
      <c r="AF824" s="411">
        <f t="shared" si="2472"/>
        <v>0</v>
      </c>
      <c r="AG824" s="411">
        <f t="shared" si="2472"/>
        <v>0</v>
      </c>
      <c r="AH824" s="411">
        <f t="shared" si="2472"/>
        <v>0</v>
      </c>
      <c r="AI824" s="411">
        <f t="shared" si="2472"/>
        <v>0</v>
      </c>
      <c r="AJ824" s="411">
        <f t="shared" si="2472"/>
        <v>0</v>
      </c>
      <c r="AK824" s="411">
        <f t="shared" si="2472"/>
        <v>0</v>
      </c>
      <c r="AL824" s="411">
        <f t="shared" si="2472"/>
        <v>0</v>
      </c>
      <c r="AM824" s="306"/>
    </row>
    <row r="825" spans="1:39" ht="1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3">Z826</f>
        <v>0</v>
      </c>
      <c r="AA827" s="411">
        <f t="shared" si="2473"/>
        <v>0</v>
      </c>
      <c r="AB827" s="411">
        <f t="shared" si="2473"/>
        <v>0</v>
      </c>
      <c r="AC827" s="411">
        <f t="shared" si="2473"/>
        <v>0</v>
      </c>
      <c r="AD827" s="411">
        <f t="shared" si="2473"/>
        <v>0</v>
      </c>
      <c r="AE827" s="411">
        <f t="shared" si="2473"/>
        <v>0</v>
      </c>
      <c r="AF827" s="411">
        <f t="shared" si="2473"/>
        <v>0</v>
      </c>
      <c r="AG827" s="411">
        <f t="shared" si="2473"/>
        <v>0</v>
      </c>
      <c r="AH827" s="411">
        <f t="shared" si="2473"/>
        <v>0</v>
      </c>
      <c r="AI827" s="411">
        <f t="shared" si="2473"/>
        <v>0</v>
      </c>
      <c r="AJ827" s="411">
        <f t="shared" si="2473"/>
        <v>0</v>
      </c>
      <c r="AK827" s="411">
        <f t="shared" si="2473"/>
        <v>0</v>
      </c>
      <c r="AL827" s="411">
        <f t="shared" si="2473"/>
        <v>0</v>
      </c>
      <c r="AM827" s="306"/>
    </row>
    <row r="828" spans="1:39" ht="1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4">Z829</f>
        <v>0</v>
      </c>
      <c r="AA830" s="411">
        <f t="shared" si="2474"/>
        <v>0</v>
      </c>
      <c r="AB830" s="411">
        <f t="shared" si="2474"/>
        <v>0</v>
      </c>
      <c r="AC830" s="411">
        <f t="shared" si="2474"/>
        <v>0</v>
      </c>
      <c r="AD830" s="411">
        <f t="shared" si="2474"/>
        <v>0</v>
      </c>
      <c r="AE830" s="411">
        <f t="shared" si="2474"/>
        <v>0</v>
      </c>
      <c r="AF830" s="411">
        <f t="shared" si="2474"/>
        <v>0</v>
      </c>
      <c r="AG830" s="411">
        <f t="shared" si="2474"/>
        <v>0</v>
      </c>
      <c r="AH830" s="411">
        <f t="shared" si="2474"/>
        <v>0</v>
      </c>
      <c r="AI830" s="411">
        <f t="shared" si="2474"/>
        <v>0</v>
      </c>
      <c r="AJ830" s="411">
        <f t="shared" si="2474"/>
        <v>0</v>
      </c>
      <c r="AK830" s="411">
        <f t="shared" si="2474"/>
        <v>0</v>
      </c>
      <c r="AL830" s="411">
        <f t="shared" si="2474"/>
        <v>0</v>
      </c>
      <c r="AM830" s="297"/>
    </row>
    <row r="831" spans="1:39" ht="1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5">Z832</f>
        <v>0</v>
      </c>
      <c r="AA833" s="411">
        <f t="shared" si="2475"/>
        <v>0</v>
      </c>
      <c r="AB833" s="411">
        <f t="shared" si="2475"/>
        <v>0</v>
      </c>
      <c r="AC833" s="411">
        <f t="shared" si="2475"/>
        <v>0</v>
      </c>
      <c r="AD833" s="411">
        <f t="shared" si="2475"/>
        <v>0</v>
      </c>
      <c r="AE833" s="411">
        <f t="shared" si="2475"/>
        <v>0</v>
      </c>
      <c r="AF833" s="411">
        <f t="shared" si="2475"/>
        <v>0</v>
      </c>
      <c r="AG833" s="411">
        <f t="shared" si="2475"/>
        <v>0</v>
      </c>
      <c r="AH833" s="411">
        <f t="shared" si="2475"/>
        <v>0</v>
      </c>
      <c r="AI833" s="411">
        <f t="shared" si="2475"/>
        <v>0</v>
      </c>
      <c r="AJ833" s="411">
        <f t="shared" si="2475"/>
        <v>0</v>
      </c>
      <c r="AK833" s="411">
        <f t="shared" si="2475"/>
        <v>0</v>
      </c>
      <c r="AL833" s="411">
        <f t="shared" si="2475"/>
        <v>0</v>
      </c>
      <c r="AM833" s="306"/>
    </row>
    <row r="834" spans="1:39" ht="1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6">Z837</f>
        <v>0</v>
      </c>
      <c r="AA838" s="411">
        <f t="shared" ref="AA838" si="2477">AA837</f>
        <v>0</v>
      </c>
      <c r="AB838" s="411">
        <f t="shared" ref="AB838" si="2478">AB837</f>
        <v>0</v>
      </c>
      <c r="AC838" s="411">
        <f t="shared" ref="AC838" si="2479">AC837</f>
        <v>0</v>
      </c>
      <c r="AD838" s="411">
        <f t="shared" ref="AD838" si="2480">AD837</f>
        <v>0</v>
      </c>
      <c r="AE838" s="411">
        <f t="shared" ref="AE838" si="2481">AE837</f>
        <v>0</v>
      </c>
      <c r="AF838" s="411">
        <f t="shared" ref="AF838" si="2482">AF837</f>
        <v>0</v>
      </c>
      <c r="AG838" s="411">
        <f t="shared" ref="AG838" si="2483">AG837</f>
        <v>0</v>
      </c>
      <c r="AH838" s="411">
        <f t="shared" ref="AH838" si="2484">AH837</f>
        <v>0</v>
      </c>
      <c r="AI838" s="411">
        <f t="shared" ref="AI838" si="2485">AI837</f>
        <v>0</v>
      </c>
      <c r="AJ838" s="411">
        <f t="shared" ref="AJ838" si="2486">AJ837</f>
        <v>0</v>
      </c>
      <c r="AK838" s="411">
        <f t="shared" ref="AK838" si="2487">AK837</f>
        <v>0</v>
      </c>
      <c r="AL838" s="411">
        <f t="shared" ref="AL838" si="2488">AL837</f>
        <v>0</v>
      </c>
      <c r="AM838" s="306"/>
    </row>
    <row r="839" spans="1:39" ht="1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9">Z840</f>
        <v>0</v>
      </c>
      <c r="AA841" s="411">
        <f t="shared" ref="AA841" si="2490">AA840</f>
        <v>0</v>
      </c>
      <c r="AB841" s="411">
        <f t="shared" ref="AB841" si="2491">AB840</f>
        <v>0</v>
      </c>
      <c r="AC841" s="411">
        <f t="shared" ref="AC841" si="2492">AC840</f>
        <v>0</v>
      </c>
      <c r="AD841" s="411">
        <f t="shared" ref="AD841" si="2493">AD840</f>
        <v>0</v>
      </c>
      <c r="AE841" s="411">
        <f t="shared" ref="AE841" si="2494">AE840</f>
        <v>0</v>
      </c>
      <c r="AF841" s="411">
        <f t="shared" ref="AF841" si="2495">AF840</f>
        <v>0</v>
      </c>
      <c r="AG841" s="411">
        <f t="shared" ref="AG841" si="2496">AG840</f>
        <v>0</v>
      </c>
      <c r="AH841" s="411">
        <f t="shared" ref="AH841" si="2497">AH840</f>
        <v>0</v>
      </c>
      <c r="AI841" s="411">
        <f t="shared" ref="AI841" si="2498">AI840</f>
        <v>0</v>
      </c>
      <c r="AJ841" s="411">
        <f t="shared" ref="AJ841" si="2499">AJ840</f>
        <v>0</v>
      </c>
      <c r="AK841" s="411">
        <f t="shared" ref="AK841" si="2500">AK840</f>
        <v>0</v>
      </c>
      <c r="AL841" s="411">
        <f t="shared" ref="AL841" si="2501">AL840</f>
        <v>0</v>
      </c>
      <c r="AM841" s="306"/>
    </row>
    <row r="842" spans="1:39" ht="1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2">Z843</f>
        <v>0</v>
      </c>
      <c r="AA844" s="411">
        <f t="shared" ref="AA844" si="2503">AA843</f>
        <v>0</v>
      </c>
      <c r="AB844" s="411">
        <f t="shared" ref="AB844" si="2504">AB843</f>
        <v>0</v>
      </c>
      <c r="AC844" s="411">
        <f t="shared" ref="AC844" si="2505">AC843</f>
        <v>0</v>
      </c>
      <c r="AD844" s="411">
        <f t="shared" ref="AD844" si="2506">AD843</f>
        <v>0</v>
      </c>
      <c r="AE844" s="411">
        <f t="shared" ref="AE844" si="2507">AE843</f>
        <v>0</v>
      </c>
      <c r="AF844" s="411">
        <f t="shared" ref="AF844" si="2508">AF843</f>
        <v>0</v>
      </c>
      <c r="AG844" s="411">
        <f t="shared" ref="AG844" si="2509">AG843</f>
        <v>0</v>
      </c>
      <c r="AH844" s="411">
        <f t="shared" ref="AH844" si="2510">AH843</f>
        <v>0</v>
      </c>
      <c r="AI844" s="411">
        <f t="shared" ref="AI844" si="2511">AI843</f>
        <v>0</v>
      </c>
      <c r="AJ844" s="411">
        <f t="shared" ref="AJ844" si="2512">AJ843</f>
        <v>0</v>
      </c>
      <c r="AK844" s="411">
        <f t="shared" ref="AK844" si="2513">AK843</f>
        <v>0</v>
      </c>
      <c r="AL844" s="411">
        <f t="shared" ref="AL844" si="2514">AL843</f>
        <v>0</v>
      </c>
      <c r="AM844" s="306"/>
    </row>
    <row r="845" spans="1:39" ht="1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5">Z846</f>
        <v>0</v>
      </c>
      <c r="AA847" s="411">
        <f t="shared" ref="AA847" si="2516">AA846</f>
        <v>0</v>
      </c>
      <c r="AB847" s="411">
        <f t="shared" ref="AB847" si="2517">AB846</f>
        <v>0</v>
      </c>
      <c r="AC847" s="411">
        <f t="shared" ref="AC847" si="2518">AC846</f>
        <v>0</v>
      </c>
      <c r="AD847" s="411">
        <f t="shared" ref="AD847" si="2519">AD846</f>
        <v>0</v>
      </c>
      <c r="AE847" s="411">
        <f t="shared" ref="AE847" si="2520">AE846</f>
        <v>0</v>
      </c>
      <c r="AF847" s="411">
        <f t="shared" ref="AF847" si="2521">AF846</f>
        <v>0</v>
      </c>
      <c r="AG847" s="411">
        <f t="shared" ref="AG847" si="2522">AG846</f>
        <v>0</v>
      </c>
      <c r="AH847" s="411">
        <f t="shared" ref="AH847" si="2523">AH846</f>
        <v>0</v>
      </c>
      <c r="AI847" s="411">
        <f t="shared" ref="AI847" si="2524">AI846</f>
        <v>0</v>
      </c>
      <c r="AJ847" s="411">
        <f t="shared" ref="AJ847" si="2525">AJ846</f>
        <v>0</v>
      </c>
      <c r="AK847" s="411">
        <f t="shared" ref="AK847" si="2526">AK846</f>
        <v>0</v>
      </c>
      <c r="AL847" s="411">
        <f t="shared" ref="AL847" si="2527">AL846</f>
        <v>0</v>
      </c>
      <c r="AM847" s="306"/>
    </row>
    <row r="848" spans="1:39" ht="1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8">Z850</f>
        <v>0</v>
      </c>
      <c r="AA851" s="411">
        <f t="shared" ref="AA851" si="2529">AA850</f>
        <v>0</v>
      </c>
      <c r="AB851" s="411">
        <f t="shared" ref="AB851" si="2530">AB850</f>
        <v>0</v>
      </c>
      <c r="AC851" s="411">
        <f t="shared" ref="AC851" si="2531">AC850</f>
        <v>0</v>
      </c>
      <c r="AD851" s="411">
        <f t="shared" ref="AD851" si="2532">AD850</f>
        <v>0</v>
      </c>
      <c r="AE851" s="411">
        <f t="shared" ref="AE851" si="2533">AE850</f>
        <v>0</v>
      </c>
      <c r="AF851" s="411">
        <f t="shared" ref="AF851" si="2534">AF850</f>
        <v>0</v>
      </c>
      <c r="AG851" s="411">
        <f t="shared" ref="AG851" si="2535">AG850</f>
        <v>0</v>
      </c>
      <c r="AH851" s="411">
        <f t="shared" ref="AH851" si="2536">AH850</f>
        <v>0</v>
      </c>
      <c r="AI851" s="411">
        <f t="shared" ref="AI851" si="2537">AI850</f>
        <v>0</v>
      </c>
      <c r="AJ851" s="411">
        <f t="shared" ref="AJ851" si="2538">AJ850</f>
        <v>0</v>
      </c>
      <c r="AK851" s="411">
        <f t="shared" ref="AK851" si="2539">AK850</f>
        <v>0</v>
      </c>
      <c r="AL851" s="411">
        <f t="shared" ref="AL851" si="2540">AL850</f>
        <v>0</v>
      </c>
      <c r="AM851" s="306"/>
    </row>
    <row r="852" spans="1:39" ht="1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1">Z853</f>
        <v>0</v>
      </c>
      <c r="AA854" s="411">
        <f t="shared" ref="AA854" si="2542">AA853</f>
        <v>0</v>
      </c>
      <c r="AB854" s="411">
        <f t="shared" ref="AB854" si="2543">AB853</f>
        <v>0</v>
      </c>
      <c r="AC854" s="411">
        <f t="shared" ref="AC854" si="2544">AC853</f>
        <v>0</v>
      </c>
      <c r="AD854" s="411">
        <f t="shared" ref="AD854" si="2545">AD853</f>
        <v>0</v>
      </c>
      <c r="AE854" s="411">
        <f t="shared" ref="AE854" si="2546">AE853</f>
        <v>0</v>
      </c>
      <c r="AF854" s="411">
        <f t="shared" ref="AF854" si="2547">AF853</f>
        <v>0</v>
      </c>
      <c r="AG854" s="411">
        <f t="shared" ref="AG854" si="2548">AG853</f>
        <v>0</v>
      </c>
      <c r="AH854" s="411">
        <f t="shared" ref="AH854" si="2549">AH853</f>
        <v>0</v>
      </c>
      <c r="AI854" s="411">
        <f t="shared" ref="AI854" si="2550">AI853</f>
        <v>0</v>
      </c>
      <c r="AJ854" s="411">
        <f t="shared" ref="AJ854" si="2551">AJ853</f>
        <v>0</v>
      </c>
      <c r="AK854" s="411">
        <f t="shared" ref="AK854" si="2552">AK853</f>
        <v>0</v>
      </c>
      <c r="AL854" s="411">
        <f t="shared" ref="AL854" si="2553">AL853</f>
        <v>0</v>
      </c>
      <c r="AM854" s="306"/>
    </row>
    <row r="855" spans="1:39" ht="1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4">Z856</f>
        <v>0</v>
      </c>
      <c r="AA857" s="411">
        <f t="shared" ref="AA857" si="2555">AA856</f>
        <v>0</v>
      </c>
      <c r="AB857" s="411">
        <f t="shared" ref="AB857" si="2556">AB856</f>
        <v>0</v>
      </c>
      <c r="AC857" s="411">
        <f t="shared" ref="AC857" si="2557">AC856</f>
        <v>0</v>
      </c>
      <c r="AD857" s="411">
        <f t="shared" ref="AD857" si="2558">AD856</f>
        <v>0</v>
      </c>
      <c r="AE857" s="411">
        <f t="shared" ref="AE857" si="2559">AE856</f>
        <v>0</v>
      </c>
      <c r="AF857" s="411">
        <f t="shared" ref="AF857" si="2560">AF856</f>
        <v>0</v>
      </c>
      <c r="AG857" s="411">
        <f t="shared" ref="AG857" si="2561">AG856</f>
        <v>0</v>
      </c>
      <c r="AH857" s="411">
        <f t="shared" ref="AH857" si="2562">AH856</f>
        <v>0</v>
      </c>
      <c r="AI857" s="411">
        <f t="shared" ref="AI857" si="2563">AI856</f>
        <v>0</v>
      </c>
      <c r="AJ857" s="411">
        <f t="shared" ref="AJ857" si="2564">AJ856</f>
        <v>0</v>
      </c>
      <c r="AK857" s="411">
        <f t="shared" ref="AK857" si="2565">AK856</f>
        <v>0</v>
      </c>
      <c r="AL857" s="411">
        <f t="shared" ref="AL857" si="2566">AL856</f>
        <v>0</v>
      </c>
      <c r="AM857" s="306"/>
    </row>
    <row r="858" spans="1:39" ht="1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7">Z859</f>
        <v>0</v>
      </c>
      <c r="AA860" s="411">
        <f t="shared" ref="AA860" si="2568">AA859</f>
        <v>0</v>
      </c>
      <c r="AB860" s="411">
        <f t="shared" ref="AB860" si="2569">AB859</f>
        <v>0</v>
      </c>
      <c r="AC860" s="411">
        <f t="shared" ref="AC860" si="2570">AC859</f>
        <v>0</v>
      </c>
      <c r="AD860" s="411">
        <f t="shared" ref="AD860" si="2571">AD859</f>
        <v>0</v>
      </c>
      <c r="AE860" s="411">
        <f t="shared" ref="AE860" si="2572">AE859</f>
        <v>0</v>
      </c>
      <c r="AF860" s="411">
        <f t="shared" ref="AF860" si="2573">AF859</f>
        <v>0</v>
      </c>
      <c r="AG860" s="411">
        <f t="shared" ref="AG860" si="2574">AG859</f>
        <v>0</v>
      </c>
      <c r="AH860" s="411">
        <f t="shared" ref="AH860" si="2575">AH859</f>
        <v>0</v>
      </c>
      <c r="AI860" s="411">
        <f t="shared" ref="AI860" si="2576">AI859</f>
        <v>0</v>
      </c>
      <c r="AJ860" s="411">
        <f t="shared" ref="AJ860" si="2577">AJ859</f>
        <v>0</v>
      </c>
      <c r="AK860" s="411">
        <f t="shared" ref="AK860" si="2578">AK859</f>
        <v>0</v>
      </c>
      <c r="AL860" s="411">
        <f t="shared" ref="AL860" si="2579">AL859</f>
        <v>0</v>
      </c>
      <c r="AM860" s="306"/>
    </row>
    <row r="861" spans="1:39" ht="1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0">Z862</f>
        <v>0</v>
      </c>
      <c r="AA863" s="411">
        <f t="shared" ref="AA863" si="2581">AA862</f>
        <v>0</v>
      </c>
      <c r="AB863" s="411">
        <f t="shared" ref="AB863" si="2582">AB862</f>
        <v>0</v>
      </c>
      <c r="AC863" s="411">
        <f t="shared" ref="AC863" si="2583">AC862</f>
        <v>0</v>
      </c>
      <c r="AD863" s="411">
        <f t="shared" ref="AD863" si="2584">AD862</f>
        <v>0</v>
      </c>
      <c r="AE863" s="411">
        <f t="shared" ref="AE863" si="2585">AE862</f>
        <v>0</v>
      </c>
      <c r="AF863" s="411">
        <f t="shared" ref="AF863" si="2586">AF862</f>
        <v>0</v>
      </c>
      <c r="AG863" s="411">
        <f t="shared" ref="AG863" si="2587">AG862</f>
        <v>0</v>
      </c>
      <c r="AH863" s="411">
        <f t="shared" ref="AH863" si="2588">AH862</f>
        <v>0</v>
      </c>
      <c r="AI863" s="411">
        <f t="shared" ref="AI863" si="2589">AI862</f>
        <v>0</v>
      </c>
      <c r="AJ863" s="411">
        <f t="shared" ref="AJ863" si="2590">AJ862</f>
        <v>0</v>
      </c>
      <c r="AK863" s="411">
        <f t="shared" ref="AK863" si="2591">AK862</f>
        <v>0</v>
      </c>
      <c r="AL863" s="411">
        <f t="shared" ref="AL863" si="2592">AL862</f>
        <v>0</v>
      </c>
      <c r="AM863" s="306"/>
    </row>
    <row r="864" spans="1:39" ht="1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3">Z865</f>
        <v>0</v>
      </c>
      <c r="AA866" s="411">
        <f t="shared" ref="AA866" si="2594">AA865</f>
        <v>0</v>
      </c>
      <c r="AB866" s="411">
        <f t="shared" ref="AB866" si="2595">AB865</f>
        <v>0</v>
      </c>
      <c r="AC866" s="411">
        <f t="shared" ref="AC866" si="2596">AC865</f>
        <v>0</v>
      </c>
      <c r="AD866" s="411">
        <f t="shared" ref="AD866" si="2597">AD865</f>
        <v>0</v>
      </c>
      <c r="AE866" s="411">
        <f t="shared" ref="AE866" si="2598">AE865</f>
        <v>0</v>
      </c>
      <c r="AF866" s="411">
        <f t="shared" ref="AF866" si="2599">AF865</f>
        <v>0</v>
      </c>
      <c r="AG866" s="411">
        <f t="shared" ref="AG866" si="2600">AG865</f>
        <v>0</v>
      </c>
      <c r="AH866" s="411">
        <f t="shared" ref="AH866" si="2601">AH865</f>
        <v>0</v>
      </c>
      <c r="AI866" s="411">
        <f t="shared" ref="AI866" si="2602">AI865</f>
        <v>0</v>
      </c>
      <c r="AJ866" s="411">
        <f t="shared" ref="AJ866" si="2603">AJ865</f>
        <v>0</v>
      </c>
      <c r="AK866" s="411">
        <f t="shared" ref="AK866" si="2604">AK865</f>
        <v>0</v>
      </c>
      <c r="AL866" s="411">
        <f t="shared" ref="AL866" si="2605">AL865</f>
        <v>0</v>
      </c>
      <c r="AM866" s="306"/>
    </row>
    <row r="867" spans="1:39" ht="1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6">Z868</f>
        <v>0</v>
      </c>
      <c r="AA869" s="411">
        <f t="shared" ref="AA869" si="2607">AA868</f>
        <v>0</v>
      </c>
      <c r="AB869" s="411">
        <f t="shared" ref="AB869" si="2608">AB868</f>
        <v>0</v>
      </c>
      <c r="AC869" s="411">
        <f t="shared" ref="AC869" si="2609">AC868</f>
        <v>0</v>
      </c>
      <c r="AD869" s="411">
        <f t="shared" ref="AD869" si="2610">AD868</f>
        <v>0</v>
      </c>
      <c r="AE869" s="411">
        <f t="shared" ref="AE869" si="2611">AE868</f>
        <v>0</v>
      </c>
      <c r="AF869" s="411">
        <f t="shared" ref="AF869" si="2612">AF868</f>
        <v>0</v>
      </c>
      <c r="AG869" s="411">
        <f t="shared" ref="AG869" si="2613">AG868</f>
        <v>0</v>
      </c>
      <c r="AH869" s="411">
        <f t="shared" ref="AH869" si="2614">AH868</f>
        <v>0</v>
      </c>
      <c r="AI869" s="411">
        <f t="shared" ref="AI869" si="2615">AI868</f>
        <v>0</v>
      </c>
      <c r="AJ869" s="411">
        <f t="shared" ref="AJ869" si="2616">AJ868</f>
        <v>0</v>
      </c>
      <c r="AK869" s="411">
        <f t="shared" ref="AK869" si="2617">AK868</f>
        <v>0</v>
      </c>
      <c r="AL869" s="411">
        <f t="shared" ref="AL869" si="2618">AL868</f>
        <v>0</v>
      </c>
      <c r="AM869" s="306"/>
    </row>
    <row r="870" spans="1:39" ht="1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9">Z871</f>
        <v>0</v>
      </c>
      <c r="AA872" s="411">
        <f t="shared" ref="AA872" si="2620">AA871</f>
        <v>0</v>
      </c>
      <c r="AB872" s="411">
        <f t="shared" ref="AB872" si="2621">AB871</f>
        <v>0</v>
      </c>
      <c r="AC872" s="411">
        <f t="shared" ref="AC872" si="2622">AC871</f>
        <v>0</v>
      </c>
      <c r="AD872" s="411">
        <f t="shared" ref="AD872" si="2623">AD871</f>
        <v>0</v>
      </c>
      <c r="AE872" s="411">
        <f t="shared" ref="AE872" si="2624">AE871</f>
        <v>0</v>
      </c>
      <c r="AF872" s="411">
        <f t="shared" ref="AF872" si="2625">AF871</f>
        <v>0</v>
      </c>
      <c r="AG872" s="411">
        <f t="shared" ref="AG872" si="2626">AG871</f>
        <v>0</v>
      </c>
      <c r="AH872" s="411">
        <f t="shared" ref="AH872" si="2627">AH871</f>
        <v>0</v>
      </c>
      <c r="AI872" s="411">
        <f t="shared" ref="AI872" si="2628">AI871</f>
        <v>0</v>
      </c>
      <c r="AJ872" s="411">
        <f t="shared" ref="AJ872" si="2629">AJ871</f>
        <v>0</v>
      </c>
      <c r="AK872" s="411">
        <f t="shared" ref="AK872" si="2630">AK871</f>
        <v>0</v>
      </c>
      <c r="AL872" s="411">
        <f>AL871</f>
        <v>0</v>
      </c>
      <c r="AM872" s="306"/>
    </row>
    <row r="873" spans="1:39" ht="1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1">Z875</f>
        <v>0</v>
      </c>
      <c r="AA876" s="411">
        <f t="shared" ref="AA876" si="2632">AA875</f>
        <v>0</v>
      </c>
      <c r="AB876" s="411">
        <f t="shared" ref="AB876" si="2633">AB875</f>
        <v>0</v>
      </c>
      <c r="AC876" s="411">
        <f t="shared" ref="AC876" si="2634">AC875</f>
        <v>0</v>
      </c>
      <c r="AD876" s="411">
        <f t="shared" ref="AD876" si="2635">AD875</f>
        <v>0</v>
      </c>
      <c r="AE876" s="411">
        <f t="shared" ref="AE876" si="2636">AE875</f>
        <v>0</v>
      </c>
      <c r="AF876" s="411">
        <f t="shared" ref="AF876" si="2637">AF875</f>
        <v>0</v>
      </c>
      <c r="AG876" s="411">
        <f t="shared" ref="AG876" si="2638">AG875</f>
        <v>0</v>
      </c>
      <c r="AH876" s="411">
        <f t="shared" ref="AH876" si="2639">AH875</f>
        <v>0</v>
      </c>
      <c r="AI876" s="411">
        <f t="shared" ref="AI876" si="2640">AI875</f>
        <v>0</v>
      </c>
      <c r="AJ876" s="411">
        <f t="shared" ref="AJ876" si="2641">AJ875</f>
        <v>0</v>
      </c>
      <c r="AK876" s="411">
        <f t="shared" ref="AK876" si="2642">AK875</f>
        <v>0</v>
      </c>
      <c r="AL876" s="411">
        <f t="shared" ref="AL876" si="2643">AL875</f>
        <v>0</v>
      </c>
      <c r="AM876" s="306"/>
    </row>
    <row r="877" spans="1:39" ht="1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4">Z878</f>
        <v>0</v>
      </c>
      <c r="AA879" s="411">
        <f t="shared" ref="AA879" si="2645">AA878</f>
        <v>0</v>
      </c>
      <c r="AB879" s="411">
        <f t="shared" ref="AB879" si="2646">AB878</f>
        <v>0</v>
      </c>
      <c r="AC879" s="411">
        <f t="shared" ref="AC879" si="2647">AC878</f>
        <v>0</v>
      </c>
      <c r="AD879" s="411">
        <f t="shared" ref="AD879" si="2648">AD878</f>
        <v>0</v>
      </c>
      <c r="AE879" s="411">
        <f t="shared" ref="AE879" si="2649">AE878</f>
        <v>0</v>
      </c>
      <c r="AF879" s="411">
        <f t="shared" ref="AF879" si="2650">AF878</f>
        <v>0</v>
      </c>
      <c r="AG879" s="411">
        <f t="shared" ref="AG879" si="2651">AG878</f>
        <v>0</v>
      </c>
      <c r="AH879" s="411">
        <f t="shared" ref="AH879" si="2652">AH878</f>
        <v>0</v>
      </c>
      <c r="AI879" s="411">
        <f t="shared" ref="AI879" si="2653">AI878</f>
        <v>0</v>
      </c>
      <c r="AJ879" s="411">
        <f t="shared" ref="AJ879" si="2654">AJ878</f>
        <v>0</v>
      </c>
      <c r="AK879" s="411">
        <f t="shared" ref="AK879" si="2655">AK878</f>
        <v>0</v>
      </c>
      <c r="AL879" s="411">
        <f t="shared" ref="AL879" si="2656">AL878</f>
        <v>0</v>
      </c>
      <c r="AM879" s="306"/>
    </row>
    <row r="880" spans="1:39" ht="1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7">Z881</f>
        <v>0</v>
      </c>
      <c r="AA882" s="411">
        <f t="shared" ref="AA882" si="2658">AA881</f>
        <v>0</v>
      </c>
      <c r="AB882" s="411">
        <f t="shared" ref="AB882" si="2659">AB881</f>
        <v>0</v>
      </c>
      <c r="AC882" s="411">
        <f t="shared" ref="AC882" si="2660">AC881</f>
        <v>0</v>
      </c>
      <c r="AD882" s="411">
        <f t="shared" ref="AD882" si="2661">AD881</f>
        <v>0</v>
      </c>
      <c r="AE882" s="411">
        <f t="shared" ref="AE882" si="2662">AE881</f>
        <v>0</v>
      </c>
      <c r="AF882" s="411">
        <f t="shared" ref="AF882" si="2663">AF881</f>
        <v>0</v>
      </c>
      <c r="AG882" s="411">
        <f t="shared" ref="AG882" si="2664">AG881</f>
        <v>0</v>
      </c>
      <c r="AH882" s="411">
        <f t="shared" ref="AH882" si="2665">AH881</f>
        <v>0</v>
      </c>
      <c r="AI882" s="411">
        <f t="shared" ref="AI882" si="2666">AI881</f>
        <v>0</v>
      </c>
      <c r="AJ882" s="411">
        <f t="shared" ref="AJ882" si="2667">AJ881</f>
        <v>0</v>
      </c>
      <c r="AK882" s="411">
        <f t="shared" ref="AK882" si="2668">AK881</f>
        <v>0</v>
      </c>
      <c r="AL882" s="411">
        <f t="shared" ref="AL882" si="2669">AL881</f>
        <v>0</v>
      </c>
      <c r="AM882" s="306"/>
    </row>
    <row r="883" spans="1:39" ht="1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0">Z885</f>
        <v>0</v>
      </c>
      <c r="AA886" s="411">
        <f t="shared" ref="AA886" si="2671">AA885</f>
        <v>0</v>
      </c>
      <c r="AB886" s="411">
        <f t="shared" ref="AB886" si="2672">AB885</f>
        <v>0</v>
      </c>
      <c r="AC886" s="411">
        <f t="shared" ref="AC886" si="2673">AC885</f>
        <v>0</v>
      </c>
      <c r="AD886" s="411">
        <f t="shared" ref="AD886" si="2674">AD885</f>
        <v>0</v>
      </c>
      <c r="AE886" s="411">
        <f t="shared" ref="AE886" si="2675">AE885</f>
        <v>0</v>
      </c>
      <c r="AF886" s="411">
        <f t="shared" ref="AF886" si="2676">AF885</f>
        <v>0</v>
      </c>
      <c r="AG886" s="411">
        <f t="shared" ref="AG886" si="2677">AG885</f>
        <v>0</v>
      </c>
      <c r="AH886" s="411">
        <f t="shared" ref="AH886" si="2678">AH885</f>
        <v>0</v>
      </c>
      <c r="AI886" s="411">
        <f t="shared" ref="AI886" si="2679">AI885</f>
        <v>0</v>
      </c>
      <c r="AJ886" s="411">
        <f t="shared" ref="AJ886" si="2680">AJ885</f>
        <v>0</v>
      </c>
      <c r="AK886" s="411">
        <f t="shared" ref="AK886" si="2681">AK885</f>
        <v>0</v>
      </c>
      <c r="AL886" s="411">
        <f t="shared" ref="AL886" si="2682">AL885</f>
        <v>0</v>
      </c>
      <c r="AM886" s="306"/>
    </row>
    <row r="887" spans="1:39" ht="1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3">Z888</f>
        <v>0</v>
      </c>
      <c r="AA889" s="411">
        <f t="shared" ref="AA889" si="2684">AA888</f>
        <v>0</v>
      </c>
      <c r="AB889" s="411">
        <f t="shared" ref="AB889" si="2685">AB888</f>
        <v>0</v>
      </c>
      <c r="AC889" s="411">
        <f t="shared" ref="AC889" si="2686">AC888</f>
        <v>0</v>
      </c>
      <c r="AD889" s="411">
        <f t="shared" ref="AD889" si="2687">AD888</f>
        <v>0</v>
      </c>
      <c r="AE889" s="411">
        <f t="shared" ref="AE889" si="2688">AE888</f>
        <v>0</v>
      </c>
      <c r="AF889" s="411">
        <f t="shared" ref="AF889" si="2689">AF888</f>
        <v>0</v>
      </c>
      <c r="AG889" s="411">
        <f t="shared" ref="AG889" si="2690">AG888</f>
        <v>0</v>
      </c>
      <c r="AH889" s="411">
        <f t="shared" ref="AH889" si="2691">AH888</f>
        <v>0</v>
      </c>
      <c r="AI889" s="411">
        <f t="shared" ref="AI889" si="2692">AI888</f>
        <v>0</v>
      </c>
      <c r="AJ889" s="411">
        <f t="shared" ref="AJ889" si="2693">AJ888</f>
        <v>0</v>
      </c>
      <c r="AK889" s="411">
        <f t="shared" ref="AK889" si="2694">AK888</f>
        <v>0</v>
      </c>
      <c r="AL889" s="411">
        <f t="shared" ref="AL889" si="2695">AL888</f>
        <v>0</v>
      </c>
      <c r="AM889" s="306"/>
    </row>
    <row r="890" spans="1:39" ht="1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6">Z891</f>
        <v>0</v>
      </c>
      <c r="AA892" s="411">
        <f t="shared" ref="AA892" si="2697">AA891</f>
        <v>0</v>
      </c>
      <c r="AB892" s="411">
        <f t="shared" ref="AB892" si="2698">AB891</f>
        <v>0</v>
      </c>
      <c r="AC892" s="411">
        <f t="shared" ref="AC892" si="2699">AC891</f>
        <v>0</v>
      </c>
      <c r="AD892" s="411">
        <f t="shared" ref="AD892" si="2700">AD891</f>
        <v>0</v>
      </c>
      <c r="AE892" s="411">
        <f t="shared" ref="AE892" si="2701">AE891</f>
        <v>0</v>
      </c>
      <c r="AF892" s="411">
        <f t="shared" ref="AF892" si="2702">AF891</f>
        <v>0</v>
      </c>
      <c r="AG892" s="411">
        <f t="shared" ref="AG892" si="2703">AG891</f>
        <v>0</v>
      </c>
      <c r="AH892" s="411">
        <f t="shared" ref="AH892" si="2704">AH891</f>
        <v>0</v>
      </c>
      <c r="AI892" s="411">
        <f t="shared" ref="AI892" si="2705">AI891</f>
        <v>0</v>
      </c>
      <c r="AJ892" s="411">
        <f t="shared" ref="AJ892" si="2706">AJ891</f>
        <v>0</v>
      </c>
      <c r="AK892" s="411">
        <f t="shared" ref="AK892" si="2707">AK891</f>
        <v>0</v>
      </c>
      <c r="AL892" s="411">
        <f t="shared" ref="AL892" si="2708">AL891</f>
        <v>0</v>
      </c>
      <c r="AM892" s="306"/>
    </row>
    <row r="893" spans="1:39" ht="1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9">Z894</f>
        <v>0</v>
      </c>
      <c r="AA895" s="411">
        <f t="shared" ref="AA895" si="2710">AA894</f>
        <v>0</v>
      </c>
      <c r="AB895" s="411">
        <f t="shared" ref="AB895" si="2711">AB894</f>
        <v>0</v>
      </c>
      <c r="AC895" s="411">
        <f t="shared" ref="AC895" si="2712">AC894</f>
        <v>0</v>
      </c>
      <c r="AD895" s="411">
        <f t="shared" ref="AD895" si="2713">AD894</f>
        <v>0</v>
      </c>
      <c r="AE895" s="411">
        <f t="shared" ref="AE895" si="2714">AE894</f>
        <v>0</v>
      </c>
      <c r="AF895" s="411">
        <f t="shared" ref="AF895" si="2715">AF894</f>
        <v>0</v>
      </c>
      <c r="AG895" s="411">
        <f t="shared" ref="AG895" si="2716">AG894</f>
        <v>0</v>
      </c>
      <c r="AH895" s="411">
        <f t="shared" ref="AH895" si="2717">AH894</f>
        <v>0</v>
      </c>
      <c r="AI895" s="411">
        <f t="shared" ref="AI895" si="2718">AI894</f>
        <v>0</v>
      </c>
      <c r="AJ895" s="411">
        <f t="shared" ref="AJ895" si="2719">AJ894</f>
        <v>0</v>
      </c>
      <c r="AK895" s="411">
        <f t="shared" ref="AK895" si="2720">AK894</f>
        <v>0</v>
      </c>
      <c r="AL895" s="411">
        <f t="shared" ref="AL895" si="2721">AL894</f>
        <v>0</v>
      </c>
      <c r="AM895" s="306"/>
    </row>
    <row r="896" spans="1:39" ht="1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2">Z897</f>
        <v>0</v>
      </c>
      <c r="AA898" s="411">
        <f t="shared" ref="AA898" si="2723">AA897</f>
        <v>0</v>
      </c>
      <c r="AB898" s="411">
        <f t="shared" ref="AB898" si="2724">AB897</f>
        <v>0</v>
      </c>
      <c r="AC898" s="411">
        <f t="shared" ref="AC898" si="2725">AC897</f>
        <v>0</v>
      </c>
      <c r="AD898" s="411">
        <f t="shared" ref="AD898" si="2726">AD897</f>
        <v>0</v>
      </c>
      <c r="AE898" s="411">
        <f t="shared" ref="AE898" si="2727">AE897</f>
        <v>0</v>
      </c>
      <c r="AF898" s="411">
        <f t="shared" ref="AF898" si="2728">AF897</f>
        <v>0</v>
      </c>
      <c r="AG898" s="411">
        <f t="shared" ref="AG898" si="2729">AG897</f>
        <v>0</v>
      </c>
      <c r="AH898" s="411">
        <f t="shared" ref="AH898" si="2730">AH897</f>
        <v>0</v>
      </c>
      <c r="AI898" s="411">
        <f t="shared" ref="AI898" si="2731">AI897</f>
        <v>0</v>
      </c>
      <c r="AJ898" s="411">
        <f t="shared" ref="AJ898" si="2732">AJ897</f>
        <v>0</v>
      </c>
      <c r="AK898" s="411">
        <f t="shared" ref="AK898" si="2733">AK897</f>
        <v>0</v>
      </c>
      <c r="AL898" s="411">
        <f t="shared" ref="AL898" si="2734">AL897</f>
        <v>0</v>
      </c>
      <c r="AM898" s="306"/>
    </row>
    <row r="899" spans="1:39" ht="1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5">Z900</f>
        <v>0</v>
      </c>
      <c r="AA901" s="411">
        <f t="shared" ref="AA901" si="2736">AA900</f>
        <v>0</v>
      </c>
      <c r="AB901" s="411">
        <f t="shared" ref="AB901" si="2737">AB900</f>
        <v>0</v>
      </c>
      <c r="AC901" s="411">
        <f t="shared" ref="AC901" si="2738">AC900</f>
        <v>0</v>
      </c>
      <c r="AD901" s="411">
        <f t="shared" ref="AD901" si="2739">AD900</f>
        <v>0</v>
      </c>
      <c r="AE901" s="411">
        <f t="shared" ref="AE901" si="2740">AE900</f>
        <v>0</v>
      </c>
      <c r="AF901" s="411">
        <f t="shared" ref="AF901" si="2741">AF900</f>
        <v>0</v>
      </c>
      <c r="AG901" s="411">
        <f t="shared" ref="AG901" si="2742">AG900</f>
        <v>0</v>
      </c>
      <c r="AH901" s="411">
        <f t="shared" ref="AH901" si="2743">AH900</f>
        <v>0</v>
      </c>
      <c r="AI901" s="411">
        <f t="shared" ref="AI901" si="2744">AI900</f>
        <v>0</v>
      </c>
      <c r="AJ901" s="411">
        <f t="shared" ref="AJ901" si="2745">AJ900</f>
        <v>0</v>
      </c>
      <c r="AK901" s="411">
        <f t="shared" ref="AK901" si="2746">AK900</f>
        <v>0</v>
      </c>
      <c r="AL901" s="411">
        <f t="shared" ref="AL901" si="2747">AL900</f>
        <v>0</v>
      </c>
      <c r="AM901" s="306"/>
    </row>
    <row r="902" spans="1:39" ht="1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8">Z903</f>
        <v>0</v>
      </c>
      <c r="AA904" s="411">
        <f t="shared" ref="AA904" si="2749">AA903</f>
        <v>0</v>
      </c>
      <c r="AB904" s="411">
        <f t="shared" ref="AB904" si="2750">AB903</f>
        <v>0</v>
      </c>
      <c r="AC904" s="411">
        <f t="shared" ref="AC904" si="2751">AC903</f>
        <v>0</v>
      </c>
      <c r="AD904" s="411">
        <f t="shared" ref="AD904" si="2752">AD903</f>
        <v>0</v>
      </c>
      <c r="AE904" s="411">
        <f t="shared" ref="AE904" si="2753">AE903</f>
        <v>0</v>
      </c>
      <c r="AF904" s="411">
        <f t="shared" ref="AF904" si="2754">AF903</f>
        <v>0</v>
      </c>
      <c r="AG904" s="411">
        <f t="shared" ref="AG904" si="2755">AG903</f>
        <v>0</v>
      </c>
      <c r="AH904" s="411">
        <f t="shared" ref="AH904" si="2756">AH903</f>
        <v>0</v>
      </c>
      <c r="AI904" s="411">
        <f t="shared" ref="AI904" si="2757">AI903</f>
        <v>0</v>
      </c>
      <c r="AJ904" s="411">
        <f t="shared" ref="AJ904" si="2758">AJ903</f>
        <v>0</v>
      </c>
      <c r="AK904" s="411">
        <f t="shared" ref="AK904" si="2759">AK903</f>
        <v>0</v>
      </c>
      <c r="AL904" s="411">
        <f t="shared" ref="AL904" si="2760">AL903</f>
        <v>0</v>
      </c>
      <c r="AM904" s="306"/>
    </row>
    <row r="905" spans="1:39" ht="1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1">Z906</f>
        <v>0</v>
      </c>
      <c r="AA907" s="411">
        <f t="shared" ref="AA907" si="2762">AA906</f>
        <v>0</v>
      </c>
      <c r="AB907" s="411">
        <f t="shared" ref="AB907" si="2763">AB906</f>
        <v>0</v>
      </c>
      <c r="AC907" s="411">
        <f t="shared" ref="AC907" si="2764">AC906</f>
        <v>0</v>
      </c>
      <c r="AD907" s="411">
        <f t="shared" ref="AD907" si="2765">AD906</f>
        <v>0</v>
      </c>
      <c r="AE907" s="411">
        <f t="shared" ref="AE907" si="2766">AE906</f>
        <v>0</v>
      </c>
      <c r="AF907" s="411">
        <f t="shared" ref="AF907" si="2767">AF906</f>
        <v>0</v>
      </c>
      <c r="AG907" s="411">
        <f t="shared" ref="AG907" si="2768">AG906</f>
        <v>0</v>
      </c>
      <c r="AH907" s="411">
        <f t="shared" ref="AH907" si="2769">AH906</f>
        <v>0</v>
      </c>
      <c r="AI907" s="411">
        <f t="shared" ref="AI907" si="2770">AI906</f>
        <v>0</v>
      </c>
      <c r="AJ907" s="411">
        <f t="shared" ref="AJ907" si="2771">AJ906</f>
        <v>0</v>
      </c>
      <c r="AK907" s="411">
        <f t="shared" ref="AK907" si="2772">AK906</f>
        <v>0</v>
      </c>
      <c r="AL907" s="411">
        <f t="shared" ref="AL907" si="2773">AL906</f>
        <v>0</v>
      </c>
      <c r="AM907" s="306"/>
    </row>
    <row r="908" spans="1:39" ht="1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4">Z909</f>
        <v>0</v>
      </c>
      <c r="AA910" s="411">
        <f t="shared" ref="AA910" si="2775">AA909</f>
        <v>0</v>
      </c>
      <c r="AB910" s="411">
        <f t="shared" ref="AB910" si="2776">AB909</f>
        <v>0</v>
      </c>
      <c r="AC910" s="411">
        <f t="shared" ref="AC910" si="2777">AC909</f>
        <v>0</v>
      </c>
      <c r="AD910" s="411">
        <f t="shared" ref="AD910" si="2778">AD909</f>
        <v>0</v>
      </c>
      <c r="AE910" s="411">
        <f t="shared" ref="AE910" si="2779">AE909</f>
        <v>0</v>
      </c>
      <c r="AF910" s="411">
        <f t="shared" ref="AF910" si="2780">AF909</f>
        <v>0</v>
      </c>
      <c r="AG910" s="411">
        <f t="shared" ref="AG910" si="2781">AG909</f>
        <v>0</v>
      </c>
      <c r="AH910" s="411">
        <f t="shared" ref="AH910" si="2782">AH909</f>
        <v>0</v>
      </c>
      <c r="AI910" s="411">
        <f t="shared" ref="AI910" si="2783">AI909</f>
        <v>0</v>
      </c>
      <c r="AJ910" s="411">
        <f t="shared" ref="AJ910" si="2784">AJ909</f>
        <v>0</v>
      </c>
      <c r="AK910" s="411">
        <f t="shared" ref="AK910" si="2785">AK909</f>
        <v>0</v>
      </c>
      <c r="AL910" s="411">
        <f t="shared" ref="AL910" si="2786">AL909</f>
        <v>0</v>
      </c>
      <c r="AM910" s="306"/>
    </row>
    <row r="911" spans="1:39" ht="1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7">Z912</f>
        <v>0</v>
      </c>
      <c r="AA913" s="411">
        <f t="shared" ref="AA913" si="2788">AA912</f>
        <v>0</v>
      </c>
      <c r="AB913" s="411">
        <f t="shared" ref="AB913" si="2789">AB912</f>
        <v>0</v>
      </c>
      <c r="AC913" s="411">
        <f t="shared" ref="AC913" si="2790">AC912</f>
        <v>0</v>
      </c>
      <c r="AD913" s="411">
        <f t="shared" ref="AD913" si="2791">AD912</f>
        <v>0</v>
      </c>
      <c r="AE913" s="411">
        <f t="shared" ref="AE913" si="2792">AE912</f>
        <v>0</v>
      </c>
      <c r="AF913" s="411">
        <f t="shared" ref="AF913" si="2793">AF912</f>
        <v>0</v>
      </c>
      <c r="AG913" s="411">
        <f t="shared" ref="AG913" si="2794">AG912</f>
        <v>0</v>
      </c>
      <c r="AH913" s="411">
        <f t="shared" ref="AH913" si="2795">AH912</f>
        <v>0</v>
      </c>
      <c r="AI913" s="411">
        <f t="shared" ref="AI913" si="2796">AI912</f>
        <v>0</v>
      </c>
      <c r="AJ913" s="411">
        <f t="shared" ref="AJ913" si="2797">AJ912</f>
        <v>0</v>
      </c>
      <c r="AK913" s="411">
        <f t="shared" ref="AK913" si="2798">AK912</f>
        <v>0</v>
      </c>
      <c r="AL913" s="411">
        <f t="shared" ref="AL913" si="2799">AL912</f>
        <v>0</v>
      </c>
      <c r="AM913" s="306"/>
    </row>
    <row r="914" spans="1:39" ht="1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0">Z915</f>
        <v>0</v>
      </c>
      <c r="AA916" s="411">
        <f t="shared" ref="AA916" si="2801">AA915</f>
        <v>0</v>
      </c>
      <c r="AB916" s="411">
        <f t="shared" ref="AB916" si="2802">AB915</f>
        <v>0</v>
      </c>
      <c r="AC916" s="411">
        <f t="shared" ref="AC916" si="2803">AC915</f>
        <v>0</v>
      </c>
      <c r="AD916" s="411">
        <f t="shared" ref="AD916" si="2804">AD915</f>
        <v>0</v>
      </c>
      <c r="AE916" s="411">
        <f t="shared" ref="AE916" si="2805">AE915</f>
        <v>0</v>
      </c>
      <c r="AF916" s="411">
        <f t="shared" ref="AF916" si="2806">AF915</f>
        <v>0</v>
      </c>
      <c r="AG916" s="411">
        <f t="shared" ref="AG916" si="2807">AG915</f>
        <v>0</v>
      </c>
      <c r="AH916" s="411">
        <f t="shared" ref="AH916" si="2808">AH915</f>
        <v>0</v>
      </c>
      <c r="AI916" s="411">
        <f t="shared" ref="AI916" si="2809">AI915</f>
        <v>0</v>
      </c>
      <c r="AJ916" s="411">
        <f t="shared" ref="AJ916" si="2810">AJ915</f>
        <v>0</v>
      </c>
      <c r="AK916" s="411">
        <f t="shared" ref="AK916" si="2811">AK915</f>
        <v>0</v>
      </c>
      <c r="AL916" s="411">
        <f t="shared" ref="AL916" si="2812">AL915</f>
        <v>0</v>
      </c>
      <c r="AM916" s="306"/>
    </row>
    <row r="917" spans="1:39" ht="1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3">Z918</f>
        <v>0</v>
      </c>
      <c r="AA919" s="411">
        <f t="shared" ref="AA919" si="2814">AA918</f>
        <v>0</v>
      </c>
      <c r="AB919" s="411">
        <f t="shared" ref="AB919" si="2815">AB918</f>
        <v>0</v>
      </c>
      <c r="AC919" s="411">
        <f t="shared" ref="AC919" si="2816">AC918</f>
        <v>0</v>
      </c>
      <c r="AD919" s="411">
        <f t="shared" ref="AD919" si="2817">AD918</f>
        <v>0</v>
      </c>
      <c r="AE919" s="411">
        <f t="shared" ref="AE919" si="2818">AE918</f>
        <v>0</v>
      </c>
      <c r="AF919" s="411">
        <f t="shared" ref="AF919" si="2819">AF918</f>
        <v>0</v>
      </c>
      <c r="AG919" s="411">
        <f t="shared" ref="AG919" si="2820">AG918</f>
        <v>0</v>
      </c>
      <c r="AH919" s="411">
        <f t="shared" ref="AH919" si="2821">AH918</f>
        <v>0</v>
      </c>
      <c r="AI919" s="411">
        <f t="shared" ref="AI919" si="2822">AI918</f>
        <v>0</v>
      </c>
      <c r="AJ919" s="411">
        <f t="shared" ref="AJ919" si="2823">AJ918</f>
        <v>0</v>
      </c>
      <c r="AK919" s="411">
        <f t="shared" ref="AK919" si="2824">AK918</f>
        <v>0</v>
      </c>
      <c r="AL919" s="411">
        <f t="shared" ref="AL919" si="2825">AL918</f>
        <v>0</v>
      </c>
      <c r="AM919" s="306"/>
    </row>
    <row r="920" spans="1:39" ht="1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6">Z921</f>
        <v>0</v>
      </c>
      <c r="AA922" s="411">
        <f t="shared" ref="AA922" si="2827">AA921</f>
        <v>0</v>
      </c>
      <c r="AB922" s="411">
        <f t="shared" ref="AB922" si="2828">AB921</f>
        <v>0</v>
      </c>
      <c r="AC922" s="411">
        <f t="shared" ref="AC922" si="2829">AC921</f>
        <v>0</v>
      </c>
      <c r="AD922" s="411">
        <f t="shared" ref="AD922" si="2830">AD921</f>
        <v>0</v>
      </c>
      <c r="AE922" s="411">
        <f t="shared" ref="AE922" si="2831">AE921</f>
        <v>0</v>
      </c>
      <c r="AF922" s="411">
        <f t="shared" ref="AF922" si="2832">AF921</f>
        <v>0</v>
      </c>
      <c r="AG922" s="411">
        <f t="shared" ref="AG922" si="2833">AG921</f>
        <v>0</v>
      </c>
      <c r="AH922" s="411">
        <f t="shared" ref="AH922" si="2834">AH921</f>
        <v>0</v>
      </c>
      <c r="AI922" s="411">
        <f t="shared" ref="AI922" si="2835">AI921</f>
        <v>0</v>
      </c>
      <c r="AJ922" s="411">
        <f t="shared" ref="AJ922" si="2836">AJ921</f>
        <v>0</v>
      </c>
      <c r="AK922" s="411">
        <f t="shared" ref="AK922" si="2837">AK921</f>
        <v>0</v>
      </c>
      <c r="AL922" s="411">
        <f t="shared" ref="AL922" si="2838">AL921</f>
        <v>0</v>
      </c>
      <c r="AM922" s="306"/>
    </row>
    <row r="923" spans="1:39" ht="1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9">Z924</f>
        <v>0</v>
      </c>
      <c r="AA925" s="411">
        <f t="shared" ref="AA925" si="2840">AA924</f>
        <v>0</v>
      </c>
      <c r="AB925" s="411">
        <f t="shared" ref="AB925" si="2841">AB924</f>
        <v>0</v>
      </c>
      <c r="AC925" s="411">
        <f t="shared" ref="AC925" si="2842">AC924</f>
        <v>0</v>
      </c>
      <c r="AD925" s="411">
        <f t="shared" ref="AD925" si="2843">AD924</f>
        <v>0</v>
      </c>
      <c r="AE925" s="411">
        <f t="shared" ref="AE925" si="2844">AE924</f>
        <v>0</v>
      </c>
      <c r="AF925" s="411">
        <f t="shared" ref="AF925" si="2845">AF924</f>
        <v>0</v>
      </c>
      <c r="AG925" s="411">
        <f t="shared" ref="AG925" si="2846">AG924</f>
        <v>0</v>
      </c>
      <c r="AH925" s="411">
        <f t="shared" ref="AH925" si="2847">AH924</f>
        <v>0</v>
      </c>
      <c r="AI925" s="411">
        <f t="shared" ref="AI925" si="2848">AI924</f>
        <v>0</v>
      </c>
      <c r="AJ925" s="411">
        <f t="shared" ref="AJ925" si="2849">AJ924</f>
        <v>0</v>
      </c>
      <c r="AK925" s="411">
        <f t="shared" ref="AK925" si="2850">AK924</f>
        <v>0</v>
      </c>
      <c r="AL925" s="411">
        <f t="shared" ref="AL925" si="2851">AL924</f>
        <v>0</v>
      </c>
      <c r="AM925" s="306"/>
    </row>
    <row r="926" spans="1:39" ht="1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2">SUM(Y931:AL931)</f>
        <v>0</v>
      </c>
    </row>
    <row r="932" spans="2:39" ht="15">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2"/>
        <v>0</v>
      </c>
    </row>
    <row r="933" spans="2:39" ht="15">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2"/>
        <v>0</v>
      </c>
    </row>
    <row r="934" spans="2:39" ht="15">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2"/>
        <v>0</v>
      </c>
    </row>
    <row r="935" spans="2:39" ht="15">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3">Y211*Y930</f>
        <v>0</v>
      </c>
      <c r="Z935" s="378">
        <f t="shared" si="2853"/>
        <v>0</v>
      </c>
      <c r="AA935" s="378">
        <f t="shared" si="2853"/>
        <v>0</v>
      </c>
      <c r="AB935" s="378">
        <f t="shared" si="2853"/>
        <v>0</v>
      </c>
      <c r="AC935" s="378">
        <f t="shared" si="2853"/>
        <v>0</v>
      </c>
      <c r="AD935" s="378">
        <f t="shared" si="2853"/>
        <v>0</v>
      </c>
      <c r="AE935" s="378">
        <f t="shared" si="2853"/>
        <v>0</v>
      </c>
      <c r="AF935" s="378">
        <f t="shared" si="2853"/>
        <v>0</v>
      </c>
      <c r="AG935" s="378">
        <f t="shared" si="2853"/>
        <v>0</v>
      </c>
      <c r="AH935" s="378">
        <f t="shared" si="2853"/>
        <v>0</v>
      </c>
      <c r="AI935" s="378">
        <f t="shared" si="2853"/>
        <v>0</v>
      </c>
      <c r="AJ935" s="378">
        <f t="shared" si="2853"/>
        <v>0</v>
      </c>
      <c r="AK935" s="378">
        <f t="shared" si="2853"/>
        <v>0</v>
      </c>
      <c r="AL935" s="378">
        <f t="shared" si="2853"/>
        <v>0</v>
      </c>
      <c r="AM935" s="629">
        <f t="shared" si="2852"/>
        <v>0</v>
      </c>
    </row>
    <row r="936" spans="2:39" ht="15">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4">Y394*Y930</f>
        <v>0</v>
      </c>
      <c r="Z936" s="378">
        <f t="shared" si="2854"/>
        <v>0</v>
      </c>
      <c r="AA936" s="378">
        <f t="shared" si="2854"/>
        <v>0</v>
      </c>
      <c r="AB936" s="378">
        <f t="shared" si="2854"/>
        <v>0</v>
      </c>
      <c r="AC936" s="378">
        <f t="shared" si="2854"/>
        <v>0</v>
      </c>
      <c r="AD936" s="378">
        <f t="shared" si="2854"/>
        <v>0</v>
      </c>
      <c r="AE936" s="378">
        <f t="shared" si="2854"/>
        <v>0</v>
      </c>
      <c r="AF936" s="378">
        <f t="shared" si="2854"/>
        <v>0</v>
      </c>
      <c r="AG936" s="378">
        <f t="shared" si="2854"/>
        <v>0</v>
      </c>
      <c r="AH936" s="378">
        <f t="shared" si="2854"/>
        <v>0</v>
      </c>
      <c r="AI936" s="378">
        <f t="shared" si="2854"/>
        <v>0</v>
      </c>
      <c r="AJ936" s="378">
        <f t="shared" si="2854"/>
        <v>0</v>
      </c>
      <c r="AK936" s="378">
        <f t="shared" si="2854"/>
        <v>0</v>
      </c>
      <c r="AL936" s="378">
        <f t="shared" si="2854"/>
        <v>0</v>
      </c>
      <c r="AM936" s="629">
        <f t="shared" si="2852"/>
        <v>0</v>
      </c>
    </row>
    <row r="937" spans="2:39" ht="15">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5">Y577*Y930</f>
        <v>0</v>
      </c>
      <c r="Z937" s="378">
        <f t="shared" si="2855"/>
        <v>0</v>
      </c>
      <c r="AA937" s="378">
        <f t="shared" si="2855"/>
        <v>0</v>
      </c>
      <c r="AB937" s="378">
        <f t="shared" si="2855"/>
        <v>0</v>
      </c>
      <c r="AC937" s="378">
        <f t="shared" si="2855"/>
        <v>0</v>
      </c>
      <c r="AD937" s="378">
        <f t="shared" si="2855"/>
        <v>0</v>
      </c>
      <c r="AE937" s="378">
        <f t="shared" si="2855"/>
        <v>0</v>
      </c>
      <c r="AF937" s="378">
        <f t="shared" si="2855"/>
        <v>0</v>
      </c>
      <c r="AG937" s="378">
        <f t="shared" si="2855"/>
        <v>0</v>
      </c>
      <c r="AH937" s="378">
        <f t="shared" si="2855"/>
        <v>0</v>
      </c>
      <c r="AI937" s="378">
        <f t="shared" si="2855"/>
        <v>0</v>
      </c>
      <c r="AJ937" s="378">
        <f t="shared" si="2855"/>
        <v>0</v>
      </c>
      <c r="AK937" s="378">
        <f t="shared" si="2855"/>
        <v>0</v>
      </c>
      <c r="AL937" s="378">
        <f t="shared" si="2855"/>
        <v>0</v>
      </c>
      <c r="AM937" s="629">
        <f t="shared" si="2852"/>
        <v>0</v>
      </c>
    </row>
    <row r="938" spans="2:39" ht="15">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6">Y760*Y930</f>
        <v>0</v>
      </c>
      <c r="Z938" s="378">
        <f t="shared" si="2856"/>
        <v>0</v>
      </c>
      <c r="AA938" s="378">
        <f t="shared" si="2856"/>
        <v>0</v>
      </c>
      <c r="AB938" s="378">
        <f t="shared" si="2856"/>
        <v>0</v>
      </c>
      <c r="AC938" s="378">
        <f t="shared" si="2856"/>
        <v>0</v>
      </c>
      <c r="AD938" s="378">
        <f t="shared" si="2856"/>
        <v>0</v>
      </c>
      <c r="AE938" s="378">
        <f t="shared" si="2856"/>
        <v>0</v>
      </c>
      <c r="AF938" s="378">
        <f t="shared" si="2856"/>
        <v>0</v>
      </c>
      <c r="AG938" s="378">
        <f t="shared" si="2856"/>
        <v>0</v>
      </c>
      <c r="AH938" s="378">
        <f t="shared" si="2856"/>
        <v>0</v>
      </c>
      <c r="AI938" s="378">
        <f t="shared" si="2856"/>
        <v>0</v>
      </c>
      <c r="AJ938" s="378">
        <f t="shared" si="2856"/>
        <v>0</v>
      </c>
      <c r="AK938" s="378">
        <f t="shared" si="2856"/>
        <v>0</v>
      </c>
      <c r="AL938" s="378">
        <f t="shared" si="2856"/>
        <v>0</v>
      </c>
      <c r="AM938" s="629">
        <f t="shared" si="2852"/>
        <v>0</v>
      </c>
    </row>
    <row r="939" spans="2:39" ht="15">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7">Z927*Z930</f>
        <v>0</v>
      </c>
      <c r="AA939" s="378">
        <f t="shared" si="2857"/>
        <v>0</v>
      </c>
      <c r="AB939" s="378">
        <f t="shared" si="2857"/>
        <v>0</v>
      </c>
      <c r="AC939" s="378">
        <f t="shared" si="2857"/>
        <v>0</v>
      </c>
      <c r="AD939" s="378">
        <f t="shared" si="2857"/>
        <v>0</v>
      </c>
      <c r="AE939" s="378">
        <f t="shared" si="2857"/>
        <v>0</v>
      </c>
      <c r="AF939" s="378">
        <f t="shared" si="2857"/>
        <v>0</v>
      </c>
      <c r="AG939" s="378">
        <f t="shared" si="2857"/>
        <v>0</v>
      </c>
      <c r="AH939" s="378">
        <f t="shared" si="2857"/>
        <v>0</v>
      </c>
      <c r="AI939" s="378">
        <f t="shared" si="2857"/>
        <v>0</v>
      </c>
      <c r="AJ939" s="378">
        <f t="shared" si="2857"/>
        <v>0</v>
      </c>
      <c r="AK939" s="378">
        <f t="shared" si="2857"/>
        <v>0</v>
      </c>
      <c r="AL939" s="378">
        <f t="shared" si="2857"/>
        <v>0</v>
      </c>
      <c r="AM939" s="629">
        <f t="shared" si="2852"/>
        <v>0</v>
      </c>
    </row>
    <row r="940" spans="2:39" ht="1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8">SUM(Z931:Z939)</f>
        <v>0</v>
      </c>
      <c r="AA940" s="346">
        <f t="shared" si="2858"/>
        <v>0</v>
      </c>
      <c r="AB940" s="346">
        <f t="shared" si="2858"/>
        <v>0</v>
      </c>
      <c r="AC940" s="346">
        <f t="shared" si="2858"/>
        <v>0</v>
      </c>
      <c r="AD940" s="346">
        <f t="shared" si="2858"/>
        <v>0</v>
      </c>
      <c r="AE940" s="346">
        <f t="shared" si="2858"/>
        <v>0</v>
      </c>
      <c r="AF940" s="346">
        <f>SUM(AF931:AF939)</f>
        <v>0</v>
      </c>
      <c r="AG940" s="346">
        <f t="shared" ref="AG940:AL940" si="2859">SUM(AG931:AG939)</f>
        <v>0</v>
      </c>
      <c r="AH940" s="346">
        <f t="shared" si="2859"/>
        <v>0</v>
      </c>
      <c r="AI940" s="346">
        <f t="shared" si="2859"/>
        <v>0</v>
      </c>
      <c r="AJ940" s="346">
        <f t="shared" si="2859"/>
        <v>0</v>
      </c>
      <c r="AK940" s="346">
        <f t="shared" si="2859"/>
        <v>0</v>
      </c>
      <c r="AL940" s="346">
        <f t="shared" si="2859"/>
        <v>0</v>
      </c>
      <c r="AM940" s="407">
        <f>SUM(AM931:AM939)</f>
        <v>0</v>
      </c>
    </row>
    <row r="941" spans="2:39" ht="1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0">Z928*Z930</f>
        <v>0</v>
      </c>
      <c r="AA941" s="347">
        <f t="shared" si="2860"/>
        <v>0</v>
      </c>
      <c r="AB941" s="347">
        <f t="shared" si="2860"/>
        <v>0</v>
      </c>
      <c r="AC941" s="347">
        <f t="shared" si="2860"/>
        <v>0</v>
      </c>
      <c r="AD941" s="347">
        <f t="shared" si="2860"/>
        <v>0</v>
      </c>
      <c r="AE941" s="347">
        <f t="shared" si="2860"/>
        <v>0</v>
      </c>
      <c r="AF941" s="347">
        <f>AF928*AF930</f>
        <v>0</v>
      </c>
      <c r="AG941" s="347">
        <f t="shared" ref="AG941:AL941" si="2861">AG928*AG930</f>
        <v>0</v>
      </c>
      <c r="AH941" s="347">
        <f t="shared" si="2861"/>
        <v>0</v>
      </c>
      <c r="AI941" s="347">
        <f t="shared" si="2861"/>
        <v>0</v>
      </c>
      <c r="AJ941" s="347">
        <f t="shared" si="2861"/>
        <v>0</v>
      </c>
      <c r="AK941" s="347">
        <f t="shared" si="2861"/>
        <v>0</v>
      </c>
      <c r="AL941" s="347">
        <f t="shared" si="2861"/>
        <v>0</v>
      </c>
      <c r="AM941" s="407">
        <f>SUM(Y941:AL941)</f>
        <v>0</v>
      </c>
    </row>
    <row r="942" spans="2:39" ht="1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2">IF(AA768="kw",SUMPRODUCT($N$770:$N$925,$P$770:$P$925,AA770:AA925),SUMPRODUCT($E$770:$E$925,AA770:AA925))</f>
        <v>0</v>
      </c>
      <c r="AB944" s="326">
        <f t="shared" si="2862"/>
        <v>0</v>
      </c>
      <c r="AC944" s="326">
        <f t="shared" si="2862"/>
        <v>0</v>
      </c>
      <c r="AD944" s="326">
        <f t="shared" si="2862"/>
        <v>0</v>
      </c>
      <c r="AE944" s="326">
        <f t="shared" si="2862"/>
        <v>0</v>
      </c>
      <c r="AF944" s="326">
        <f t="shared" si="2862"/>
        <v>0</v>
      </c>
      <c r="AG944" s="326">
        <f t="shared" si="2862"/>
        <v>0</v>
      </c>
      <c r="AH944" s="326">
        <f t="shared" si="2862"/>
        <v>0</v>
      </c>
      <c r="AI944" s="326">
        <f t="shared" si="2862"/>
        <v>0</v>
      </c>
      <c r="AJ944" s="326">
        <f t="shared" si="2862"/>
        <v>0</v>
      </c>
      <c r="AK944" s="326">
        <f t="shared" si="2862"/>
        <v>0</v>
      </c>
      <c r="AL944" s="326">
        <f t="shared" si="2862"/>
        <v>0</v>
      </c>
      <c r="AM944" s="386"/>
    </row>
    <row r="945" spans="1:39" ht="18.75" customHeight="1">
      <c r="B945" s="368" t="s">
        <v>597</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4">
      <c r="B948" s="280" t="s">
        <v>342</v>
      </c>
      <c r="C948" s="281"/>
      <c r="D948" s="590" t="s">
        <v>528</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40" t="s">
        <v>211</v>
      </c>
      <c r="C949" s="942" t="s">
        <v>33</v>
      </c>
      <c r="D949" s="284" t="s">
        <v>422</v>
      </c>
      <c r="E949" s="944" t="s">
        <v>209</v>
      </c>
      <c r="F949" s="945"/>
      <c r="G949" s="945"/>
      <c r="H949" s="945"/>
      <c r="I949" s="945"/>
      <c r="J949" s="945"/>
      <c r="K949" s="945"/>
      <c r="L949" s="945"/>
      <c r="M949" s="946"/>
      <c r="N949" s="950" t="s">
        <v>213</v>
      </c>
      <c r="O949" s="284" t="s">
        <v>423</v>
      </c>
      <c r="P949" s="944" t="s">
        <v>212</v>
      </c>
      <c r="Q949" s="945"/>
      <c r="R949" s="945"/>
      <c r="S949" s="945"/>
      <c r="T949" s="945"/>
      <c r="U949" s="945"/>
      <c r="V949" s="945"/>
      <c r="W949" s="945"/>
      <c r="X949" s="946"/>
      <c r="Y949" s="947" t="s">
        <v>244</v>
      </c>
      <c r="Z949" s="948"/>
      <c r="AA949" s="948"/>
      <c r="AB949" s="948"/>
      <c r="AC949" s="948"/>
      <c r="AD949" s="948"/>
      <c r="AE949" s="948"/>
      <c r="AF949" s="948"/>
      <c r="AG949" s="948"/>
      <c r="AH949" s="948"/>
      <c r="AI949" s="948"/>
      <c r="AJ949" s="948"/>
      <c r="AK949" s="948"/>
      <c r="AL949" s="948"/>
      <c r="AM949" s="949"/>
    </row>
    <row r="950" spans="1:39" ht="65.25" customHeight="1">
      <c r="B950" s="941"/>
      <c r="C950" s="943"/>
      <c r="D950" s="285">
        <v>2020</v>
      </c>
      <c r="E950" s="285">
        <v>2021</v>
      </c>
      <c r="F950" s="285">
        <v>2022</v>
      </c>
      <c r="G950" s="285">
        <v>2023</v>
      </c>
      <c r="H950" s="285">
        <v>2024</v>
      </c>
      <c r="I950" s="285">
        <v>2025</v>
      </c>
      <c r="J950" s="285">
        <v>2026</v>
      </c>
      <c r="K950" s="285">
        <v>2027</v>
      </c>
      <c r="L950" s="285">
        <v>2028</v>
      </c>
      <c r="M950" s="285">
        <v>2029</v>
      </c>
      <c r="N950" s="95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f>'1.  LRAMVA Summary'!G53</f>
        <v>0</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3">Z953</f>
        <v>0</v>
      </c>
      <c r="AA954" s="411">
        <f t="shared" ref="AA954" si="2864">AA953</f>
        <v>0</v>
      </c>
      <c r="AB954" s="411">
        <f t="shared" ref="AB954" si="2865">AB953</f>
        <v>0</v>
      </c>
      <c r="AC954" s="411">
        <f t="shared" ref="AC954" si="2866">AC953</f>
        <v>0</v>
      </c>
      <c r="AD954" s="411">
        <f t="shared" ref="AD954" si="2867">AD953</f>
        <v>0</v>
      </c>
      <c r="AE954" s="411">
        <f t="shared" ref="AE954" si="2868">AE953</f>
        <v>0</v>
      </c>
      <c r="AF954" s="411">
        <f t="shared" ref="AF954" si="2869">AF953</f>
        <v>0</v>
      </c>
      <c r="AG954" s="411">
        <f t="shared" ref="AG954" si="2870">AG953</f>
        <v>0</v>
      </c>
      <c r="AH954" s="411">
        <f t="shared" ref="AH954" si="2871">AH953</f>
        <v>0</v>
      </c>
      <c r="AI954" s="411">
        <f t="shared" ref="AI954" si="2872">AI953</f>
        <v>0</v>
      </c>
      <c r="AJ954" s="411">
        <f t="shared" ref="AJ954" si="2873">AJ953</f>
        <v>0</v>
      </c>
      <c r="AK954" s="411">
        <f t="shared" ref="AK954" si="2874">AK953</f>
        <v>0</v>
      </c>
      <c r="AL954" s="411">
        <f t="shared" ref="AL954" si="2875">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6">Z956</f>
        <v>0</v>
      </c>
      <c r="AA957" s="411">
        <f t="shared" ref="AA957" si="2877">AA956</f>
        <v>0</v>
      </c>
      <c r="AB957" s="411">
        <f t="shared" ref="AB957" si="2878">AB956</f>
        <v>0</v>
      </c>
      <c r="AC957" s="411">
        <f t="shared" ref="AC957" si="2879">AC956</f>
        <v>0</v>
      </c>
      <c r="AD957" s="411">
        <f t="shared" ref="AD957" si="2880">AD956</f>
        <v>0</v>
      </c>
      <c r="AE957" s="411">
        <f t="shared" ref="AE957" si="2881">AE956</f>
        <v>0</v>
      </c>
      <c r="AF957" s="411">
        <f t="shared" ref="AF957" si="2882">AF956</f>
        <v>0</v>
      </c>
      <c r="AG957" s="411">
        <f t="shared" ref="AG957" si="2883">AG956</f>
        <v>0</v>
      </c>
      <c r="AH957" s="411">
        <f t="shared" ref="AH957" si="2884">AH956</f>
        <v>0</v>
      </c>
      <c r="AI957" s="411">
        <f t="shared" ref="AI957" si="2885">AI956</f>
        <v>0</v>
      </c>
      <c r="AJ957" s="411">
        <f t="shared" ref="AJ957" si="2886">AJ956</f>
        <v>0</v>
      </c>
      <c r="AK957" s="411">
        <f t="shared" ref="AK957" si="2887">AK956</f>
        <v>0</v>
      </c>
      <c r="AL957" s="411">
        <f t="shared" ref="AL957" si="2888">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9">Z959</f>
        <v>0</v>
      </c>
      <c r="AA960" s="411">
        <f t="shared" ref="AA960" si="2890">AA959</f>
        <v>0</v>
      </c>
      <c r="AB960" s="411">
        <f t="shared" ref="AB960" si="2891">AB959</f>
        <v>0</v>
      </c>
      <c r="AC960" s="411">
        <f t="shared" ref="AC960" si="2892">AC959</f>
        <v>0</v>
      </c>
      <c r="AD960" s="411">
        <f t="shared" ref="AD960" si="2893">AD959</f>
        <v>0</v>
      </c>
      <c r="AE960" s="411">
        <f t="shared" ref="AE960" si="2894">AE959</f>
        <v>0</v>
      </c>
      <c r="AF960" s="411">
        <f t="shared" ref="AF960" si="2895">AF959</f>
        <v>0</v>
      </c>
      <c r="AG960" s="411">
        <f t="shared" ref="AG960" si="2896">AG959</f>
        <v>0</v>
      </c>
      <c r="AH960" s="411">
        <f t="shared" ref="AH960" si="2897">AH959</f>
        <v>0</v>
      </c>
      <c r="AI960" s="411">
        <f t="shared" ref="AI960" si="2898">AI959</f>
        <v>0</v>
      </c>
      <c r="AJ960" s="411">
        <f t="shared" ref="AJ960" si="2899">AJ959</f>
        <v>0</v>
      </c>
      <c r="AK960" s="411">
        <f t="shared" ref="AK960" si="2900">AK959</f>
        <v>0</v>
      </c>
      <c r="AL960" s="411">
        <f t="shared" ref="AL960" si="2901">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690</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2">Z962</f>
        <v>0</v>
      </c>
      <c r="AA963" s="411">
        <f t="shared" ref="AA963" si="2903">AA962</f>
        <v>0</v>
      </c>
      <c r="AB963" s="411">
        <f t="shared" ref="AB963" si="2904">AB962</f>
        <v>0</v>
      </c>
      <c r="AC963" s="411">
        <f t="shared" ref="AC963" si="2905">AC962</f>
        <v>0</v>
      </c>
      <c r="AD963" s="411">
        <f t="shared" ref="AD963" si="2906">AD962</f>
        <v>0</v>
      </c>
      <c r="AE963" s="411">
        <f t="shared" ref="AE963" si="2907">AE962</f>
        <v>0</v>
      </c>
      <c r="AF963" s="411">
        <f t="shared" ref="AF963" si="2908">AF962</f>
        <v>0</v>
      </c>
      <c r="AG963" s="411">
        <f t="shared" ref="AG963" si="2909">AG962</f>
        <v>0</v>
      </c>
      <c r="AH963" s="411">
        <f t="shared" ref="AH963" si="2910">AH962</f>
        <v>0</v>
      </c>
      <c r="AI963" s="411">
        <f t="shared" ref="AI963" si="2911">AI962</f>
        <v>0</v>
      </c>
      <c r="AJ963" s="411">
        <f t="shared" ref="AJ963" si="2912">AJ962</f>
        <v>0</v>
      </c>
      <c r="AK963" s="411">
        <f t="shared" ref="AK963" si="2913">AK962</f>
        <v>0</v>
      </c>
      <c r="AL963" s="411">
        <f t="shared" ref="AL963" si="2914">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5">Z965</f>
        <v>0</v>
      </c>
      <c r="AA966" s="411">
        <f t="shared" ref="AA966" si="2916">AA965</f>
        <v>0</v>
      </c>
      <c r="AB966" s="411">
        <f t="shared" ref="AB966" si="2917">AB965</f>
        <v>0</v>
      </c>
      <c r="AC966" s="411">
        <f t="shared" ref="AC966" si="2918">AC965</f>
        <v>0</v>
      </c>
      <c r="AD966" s="411">
        <f t="shared" ref="AD966" si="2919">AD965</f>
        <v>0</v>
      </c>
      <c r="AE966" s="411">
        <f t="shared" ref="AE966" si="2920">AE965</f>
        <v>0</v>
      </c>
      <c r="AF966" s="411">
        <f t="shared" ref="AF966" si="2921">AF965</f>
        <v>0</v>
      </c>
      <c r="AG966" s="411">
        <f t="shared" ref="AG966" si="2922">AG965</f>
        <v>0</v>
      </c>
      <c r="AH966" s="411">
        <f t="shared" ref="AH966" si="2923">AH965</f>
        <v>0</v>
      </c>
      <c r="AI966" s="411">
        <f t="shared" ref="AI966" si="2924">AI965</f>
        <v>0</v>
      </c>
      <c r="AJ966" s="411">
        <f t="shared" ref="AJ966" si="2925">AJ965</f>
        <v>0</v>
      </c>
      <c r="AK966" s="411">
        <f t="shared" ref="AK966" si="2926">AK965</f>
        <v>0</v>
      </c>
      <c r="AL966" s="411">
        <f t="shared" ref="AL966" si="2927">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8">Z969</f>
        <v>0</v>
      </c>
      <c r="AA970" s="411">
        <f t="shared" ref="AA970" si="2929">AA969</f>
        <v>0</v>
      </c>
      <c r="AB970" s="411">
        <f t="shared" ref="AB970" si="2930">AB969</f>
        <v>0</v>
      </c>
      <c r="AC970" s="411">
        <f t="shared" ref="AC970" si="2931">AC969</f>
        <v>0</v>
      </c>
      <c r="AD970" s="411">
        <f t="shared" ref="AD970" si="2932">AD969</f>
        <v>0</v>
      </c>
      <c r="AE970" s="411">
        <f t="shared" ref="AE970" si="2933">AE969</f>
        <v>0</v>
      </c>
      <c r="AF970" s="411">
        <f t="shared" ref="AF970" si="2934">AF969</f>
        <v>0</v>
      </c>
      <c r="AG970" s="411">
        <f t="shared" ref="AG970" si="2935">AG969</f>
        <v>0</v>
      </c>
      <c r="AH970" s="411">
        <f t="shared" ref="AH970" si="2936">AH969</f>
        <v>0</v>
      </c>
      <c r="AI970" s="411">
        <f t="shared" ref="AI970" si="2937">AI969</f>
        <v>0</v>
      </c>
      <c r="AJ970" s="411">
        <f t="shared" ref="AJ970" si="2938">AJ969</f>
        <v>0</v>
      </c>
      <c r="AK970" s="411">
        <f t="shared" ref="AK970" si="2939">AK969</f>
        <v>0</v>
      </c>
      <c r="AL970" s="411">
        <f t="shared" ref="AL970" si="2940">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1">Z972</f>
        <v>0</v>
      </c>
      <c r="AA973" s="411">
        <f t="shared" ref="AA973" si="2942">AA972</f>
        <v>0</v>
      </c>
      <c r="AB973" s="411">
        <f t="shared" ref="AB973" si="2943">AB972</f>
        <v>0</v>
      </c>
      <c r="AC973" s="411">
        <f t="shared" ref="AC973" si="2944">AC972</f>
        <v>0</v>
      </c>
      <c r="AD973" s="411">
        <f t="shared" ref="AD973" si="2945">AD972</f>
        <v>0</v>
      </c>
      <c r="AE973" s="411">
        <f t="shared" ref="AE973" si="2946">AE972</f>
        <v>0</v>
      </c>
      <c r="AF973" s="411">
        <f t="shared" ref="AF973" si="2947">AF972</f>
        <v>0</v>
      </c>
      <c r="AG973" s="411">
        <f t="shared" ref="AG973" si="2948">AG972</f>
        <v>0</v>
      </c>
      <c r="AH973" s="411">
        <f t="shared" ref="AH973" si="2949">AH972</f>
        <v>0</v>
      </c>
      <c r="AI973" s="411">
        <f t="shared" ref="AI973" si="2950">AI972</f>
        <v>0</v>
      </c>
      <c r="AJ973" s="411">
        <f t="shared" ref="AJ973" si="2951">AJ972</f>
        <v>0</v>
      </c>
      <c r="AK973" s="411">
        <f t="shared" ref="AK973" si="2952">AK972</f>
        <v>0</v>
      </c>
      <c r="AL973" s="411">
        <f t="shared" ref="AL973" si="2953">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4">Z975</f>
        <v>0</v>
      </c>
      <c r="AA976" s="411">
        <f t="shared" ref="AA976" si="2955">AA975</f>
        <v>0</v>
      </c>
      <c r="AB976" s="411">
        <f t="shared" ref="AB976" si="2956">AB975</f>
        <v>0</v>
      </c>
      <c r="AC976" s="411">
        <f t="shared" ref="AC976" si="2957">AC975</f>
        <v>0</v>
      </c>
      <c r="AD976" s="411">
        <f t="shared" ref="AD976" si="2958">AD975</f>
        <v>0</v>
      </c>
      <c r="AE976" s="411">
        <f t="shared" ref="AE976" si="2959">AE975</f>
        <v>0</v>
      </c>
      <c r="AF976" s="411">
        <f t="shared" ref="AF976" si="2960">AF975</f>
        <v>0</v>
      </c>
      <c r="AG976" s="411">
        <f t="shared" ref="AG976" si="2961">AG975</f>
        <v>0</v>
      </c>
      <c r="AH976" s="411">
        <f t="shared" ref="AH976" si="2962">AH975</f>
        <v>0</v>
      </c>
      <c r="AI976" s="411">
        <f t="shared" ref="AI976" si="2963">AI975</f>
        <v>0</v>
      </c>
      <c r="AJ976" s="411">
        <f t="shared" ref="AJ976" si="2964">AJ975</f>
        <v>0</v>
      </c>
      <c r="AK976" s="411">
        <f t="shared" ref="AK976" si="2965">AK975</f>
        <v>0</v>
      </c>
      <c r="AL976" s="411">
        <f t="shared" ref="AL976" si="296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7">Z978</f>
        <v>0</v>
      </c>
      <c r="AA979" s="411">
        <f t="shared" ref="AA979" si="2968">AA978</f>
        <v>0</v>
      </c>
      <c r="AB979" s="411">
        <f t="shared" ref="AB979" si="2969">AB978</f>
        <v>0</v>
      </c>
      <c r="AC979" s="411">
        <f t="shared" ref="AC979" si="2970">AC978</f>
        <v>0</v>
      </c>
      <c r="AD979" s="411">
        <f t="shared" ref="AD979" si="2971">AD978</f>
        <v>0</v>
      </c>
      <c r="AE979" s="411">
        <f t="shared" ref="AE979" si="2972">AE978</f>
        <v>0</v>
      </c>
      <c r="AF979" s="411">
        <f t="shared" ref="AF979" si="2973">AF978</f>
        <v>0</v>
      </c>
      <c r="AG979" s="411">
        <f t="shared" ref="AG979" si="2974">AG978</f>
        <v>0</v>
      </c>
      <c r="AH979" s="411">
        <f t="shared" ref="AH979" si="2975">AH978</f>
        <v>0</v>
      </c>
      <c r="AI979" s="411">
        <f t="shared" ref="AI979" si="2976">AI978</f>
        <v>0</v>
      </c>
      <c r="AJ979" s="411">
        <f t="shared" ref="AJ979" si="2977">AJ978</f>
        <v>0</v>
      </c>
      <c r="AK979" s="411">
        <f t="shared" ref="AK979" si="2978">AK978</f>
        <v>0</v>
      </c>
      <c r="AL979" s="411">
        <f t="shared" ref="AL979" si="297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0">Z981</f>
        <v>0</v>
      </c>
      <c r="AA982" s="411">
        <f t="shared" ref="AA982" si="2981">AA981</f>
        <v>0</v>
      </c>
      <c r="AB982" s="411">
        <f t="shared" ref="AB982" si="2982">AB981</f>
        <v>0</v>
      </c>
      <c r="AC982" s="411">
        <f t="shared" ref="AC982" si="2983">AC981</f>
        <v>0</v>
      </c>
      <c r="AD982" s="411">
        <f t="shared" ref="AD982" si="2984">AD981</f>
        <v>0</v>
      </c>
      <c r="AE982" s="411">
        <f t="shared" ref="AE982" si="2985">AE981</f>
        <v>0</v>
      </c>
      <c r="AF982" s="411">
        <f t="shared" ref="AF982" si="2986">AF981</f>
        <v>0</v>
      </c>
      <c r="AG982" s="411">
        <f t="shared" ref="AG982" si="2987">AG981</f>
        <v>0</v>
      </c>
      <c r="AH982" s="411">
        <f t="shared" ref="AH982" si="2988">AH981</f>
        <v>0</v>
      </c>
      <c r="AI982" s="411">
        <f t="shared" ref="AI982" si="2989">AI981</f>
        <v>0</v>
      </c>
      <c r="AJ982" s="411">
        <f t="shared" ref="AJ982" si="2990">AJ981</f>
        <v>0</v>
      </c>
      <c r="AK982" s="411">
        <f t="shared" ref="AK982" si="2991">AK981</f>
        <v>0</v>
      </c>
      <c r="AL982" s="411">
        <f t="shared" ref="AL982" si="299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3">Z985</f>
        <v>0</v>
      </c>
      <c r="AA986" s="411">
        <f t="shared" ref="AA986" si="2994">AA985</f>
        <v>0</v>
      </c>
      <c r="AB986" s="411">
        <f t="shared" ref="AB986" si="2995">AB985</f>
        <v>0</v>
      </c>
      <c r="AC986" s="411">
        <f t="shared" ref="AC986" si="2996">AC985</f>
        <v>0</v>
      </c>
      <c r="AD986" s="411">
        <f t="shared" ref="AD986" si="2997">AD985</f>
        <v>0</v>
      </c>
      <c r="AE986" s="411">
        <f t="shared" ref="AE986" si="2998">AE985</f>
        <v>0</v>
      </c>
      <c r="AF986" s="411">
        <f t="shared" ref="AF986" si="2999">AF985</f>
        <v>0</v>
      </c>
      <c r="AG986" s="411">
        <f t="shared" ref="AG986" si="3000">AG985</f>
        <v>0</v>
      </c>
      <c r="AH986" s="411">
        <f t="shared" ref="AH986" si="3001">AH985</f>
        <v>0</v>
      </c>
      <c r="AI986" s="411">
        <f t="shared" ref="AI986" si="3002">AI985</f>
        <v>0</v>
      </c>
      <c r="AJ986" s="411">
        <f t="shared" ref="AJ986" si="3003">AJ985</f>
        <v>0</v>
      </c>
      <c r="AK986" s="411">
        <f t="shared" ref="AK986" si="3004">AK985</f>
        <v>0</v>
      </c>
      <c r="AL986" s="411">
        <f t="shared" ref="AL986" si="3005">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6">Z988</f>
        <v>0</v>
      </c>
      <c r="AA989" s="411">
        <f t="shared" ref="AA989" si="3007">AA988</f>
        <v>0</v>
      </c>
      <c r="AB989" s="411">
        <f t="shared" ref="AB989" si="3008">AB988</f>
        <v>0</v>
      </c>
      <c r="AC989" s="411">
        <f t="shared" ref="AC989" si="3009">AC988</f>
        <v>0</v>
      </c>
      <c r="AD989" s="411">
        <f t="shared" ref="AD989" si="3010">AD988</f>
        <v>0</v>
      </c>
      <c r="AE989" s="411">
        <f t="shared" ref="AE989" si="3011">AE988</f>
        <v>0</v>
      </c>
      <c r="AF989" s="411">
        <f t="shared" ref="AF989" si="3012">AF988</f>
        <v>0</v>
      </c>
      <c r="AG989" s="411">
        <f t="shared" ref="AG989" si="3013">AG988</f>
        <v>0</v>
      </c>
      <c r="AH989" s="411">
        <f t="shared" ref="AH989" si="3014">AH988</f>
        <v>0</v>
      </c>
      <c r="AI989" s="411">
        <f t="shared" ref="AI989" si="3015">AI988</f>
        <v>0</v>
      </c>
      <c r="AJ989" s="411">
        <f t="shared" ref="AJ989" si="3016">AJ988</f>
        <v>0</v>
      </c>
      <c r="AK989" s="411">
        <f t="shared" ref="AK989" si="3017">AK988</f>
        <v>0</v>
      </c>
      <c r="AL989" s="411">
        <f t="shared" ref="AL989" si="301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9">Z991</f>
        <v>0</v>
      </c>
      <c r="AA992" s="411">
        <f t="shared" ref="AA992" si="3020">AA991</f>
        <v>0</v>
      </c>
      <c r="AB992" s="411">
        <f t="shared" ref="AB992" si="3021">AB991</f>
        <v>0</v>
      </c>
      <c r="AC992" s="411">
        <f t="shared" ref="AC992" si="3022">AC991</f>
        <v>0</v>
      </c>
      <c r="AD992" s="411">
        <f t="shared" ref="AD992" si="3023">AD991</f>
        <v>0</v>
      </c>
      <c r="AE992" s="411">
        <f t="shared" ref="AE992" si="3024">AE991</f>
        <v>0</v>
      </c>
      <c r="AF992" s="411">
        <f t="shared" ref="AF992" si="3025">AF991</f>
        <v>0</v>
      </c>
      <c r="AG992" s="411">
        <f t="shared" ref="AG992" si="3026">AG991</f>
        <v>0</v>
      </c>
      <c r="AH992" s="411">
        <f t="shared" ref="AH992" si="3027">AH991</f>
        <v>0</v>
      </c>
      <c r="AI992" s="411">
        <f t="shared" ref="AI992" si="3028">AI991</f>
        <v>0</v>
      </c>
      <c r="AJ992" s="411">
        <f t="shared" ref="AJ992" si="3029">AJ991</f>
        <v>0</v>
      </c>
      <c r="AK992" s="411">
        <f t="shared" ref="AK992" si="3030">AK991</f>
        <v>0</v>
      </c>
      <c r="AL992" s="411">
        <f t="shared" ref="AL992" si="3031">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2">Z995</f>
        <v>0</v>
      </c>
      <c r="AA996" s="411">
        <f t="shared" ref="AA996" si="3033">AA995</f>
        <v>0</v>
      </c>
      <c r="AB996" s="411">
        <f t="shared" ref="AB996" si="3034">AB995</f>
        <v>0</v>
      </c>
      <c r="AC996" s="411">
        <f t="shared" ref="AC996" si="3035">AC995</f>
        <v>0</v>
      </c>
      <c r="AD996" s="411">
        <f t="shared" ref="AD996" si="3036">AD995</f>
        <v>0</v>
      </c>
      <c r="AE996" s="411">
        <f t="shared" ref="AE996" si="3037">AE995</f>
        <v>0</v>
      </c>
      <c r="AF996" s="411">
        <f t="shared" ref="AF996" si="3038">AF995</f>
        <v>0</v>
      </c>
      <c r="AG996" s="411">
        <f t="shared" ref="AG996" si="3039">AG995</f>
        <v>0</v>
      </c>
      <c r="AH996" s="411">
        <f t="shared" ref="AH996" si="3040">AH995</f>
        <v>0</v>
      </c>
      <c r="AI996" s="411">
        <f t="shared" ref="AI996" si="3041">AI995</f>
        <v>0</v>
      </c>
      <c r="AJ996" s="411">
        <f t="shared" ref="AJ996" si="3042">AJ995</f>
        <v>0</v>
      </c>
      <c r="AK996" s="411">
        <f t="shared" ref="AK996" si="3043">AK995</f>
        <v>0</v>
      </c>
      <c r="AL996" s="411">
        <f t="shared" ref="AL996" si="3044">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5">AA999</f>
        <v>0</v>
      </c>
      <c r="AB1000" s="411">
        <f t="shared" si="3045"/>
        <v>0</v>
      </c>
      <c r="AC1000" s="411">
        <f t="shared" si="3045"/>
        <v>0</v>
      </c>
      <c r="AD1000" s="411">
        <f>AD999</f>
        <v>0</v>
      </c>
      <c r="AE1000" s="411">
        <f t="shared" si="3045"/>
        <v>0</v>
      </c>
      <c r="AF1000" s="411">
        <f t="shared" si="3045"/>
        <v>0</v>
      </c>
      <c r="AG1000" s="411">
        <f t="shared" si="3045"/>
        <v>0</v>
      </c>
      <c r="AH1000" s="411">
        <f t="shared" si="3045"/>
        <v>0</v>
      </c>
      <c r="AI1000" s="411">
        <f t="shared" si="3045"/>
        <v>0</v>
      </c>
      <c r="AJ1000" s="411">
        <f t="shared" si="3045"/>
        <v>0</v>
      </c>
      <c r="AK1000" s="411">
        <f t="shared" si="3045"/>
        <v>0</v>
      </c>
      <c r="AL1000" s="411">
        <f t="shared" si="3045"/>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6">Z1002</f>
        <v>0</v>
      </c>
      <c r="AA1003" s="411">
        <f t="shared" si="3046"/>
        <v>0</v>
      </c>
      <c r="AB1003" s="411">
        <f t="shared" si="3046"/>
        <v>0</v>
      </c>
      <c r="AC1003" s="411">
        <f t="shared" si="3046"/>
        <v>0</v>
      </c>
      <c r="AD1003" s="411">
        <f t="shared" si="3046"/>
        <v>0</v>
      </c>
      <c r="AE1003" s="411">
        <f t="shared" si="3046"/>
        <v>0</v>
      </c>
      <c r="AF1003" s="411">
        <f t="shared" si="3046"/>
        <v>0</v>
      </c>
      <c r="AG1003" s="411">
        <f t="shared" si="3046"/>
        <v>0</v>
      </c>
      <c r="AH1003" s="411">
        <f t="shared" si="3046"/>
        <v>0</v>
      </c>
      <c r="AI1003" s="411">
        <f t="shared" si="3046"/>
        <v>0</v>
      </c>
      <c r="AJ1003" s="411">
        <f t="shared" si="3046"/>
        <v>0</v>
      </c>
      <c r="AK1003" s="411">
        <f t="shared" si="3046"/>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7">Z1006</f>
        <v>0</v>
      </c>
      <c r="AA1007" s="411">
        <f t="shared" si="3047"/>
        <v>0</v>
      </c>
      <c r="AB1007" s="411">
        <f t="shared" si="3047"/>
        <v>0</v>
      </c>
      <c r="AC1007" s="411">
        <f t="shared" si="3047"/>
        <v>0</v>
      </c>
      <c r="AD1007" s="411">
        <f t="shared" si="3047"/>
        <v>0</v>
      </c>
      <c r="AE1007" s="411">
        <f t="shared" si="3047"/>
        <v>0</v>
      </c>
      <c r="AF1007" s="411">
        <f t="shared" si="3047"/>
        <v>0</v>
      </c>
      <c r="AG1007" s="411">
        <f t="shared" si="3047"/>
        <v>0</v>
      </c>
      <c r="AH1007" s="411">
        <f t="shared" si="3047"/>
        <v>0</v>
      </c>
      <c r="AI1007" s="411">
        <f t="shared" si="3047"/>
        <v>0</v>
      </c>
      <c r="AJ1007" s="411">
        <f t="shared" si="3047"/>
        <v>0</v>
      </c>
      <c r="AK1007" s="411">
        <f t="shared" si="3047"/>
        <v>0</v>
      </c>
      <c r="AL1007" s="411">
        <f t="shared" si="3047"/>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8">Z1009</f>
        <v>0</v>
      </c>
      <c r="AA1010" s="411">
        <f t="shared" si="3048"/>
        <v>0</v>
      </c>
      <c r="AB1010" s="411">
        <f t="shared" si="3048"/>
        <v>0</v>
      </c>
      <c r="AC1010" s="411">
        <f t="shared" si="3048"/>
        <v>0</v>
      </c>
      <c r="AD1010" s="411">
        <f t="shared" si="3048"/>
        <v>0</v>
      </c>
      <c r="AE1010" s="411">
        <f t="shared" si="3048"/>
        <v>0</v>
      </c>
      <c r="AF1010" s="411">
        <f t="shared" si="3048"/>
        <v>0</v>
      </c>
      <c r="AG1010" s="411">
        <f t="shared" si="3048"/>
        <v>0</v>
      </c>
      <c r="AH1010" s="411">
        <f t="shared" si="3048"/>
        <v>0</v>
      </c>
      <c r="AI1010" s="411">
        <f t="shared" si="3048"/>
        <v>0</v>
      </c>
      <c r="AJ1010" s="411">
        <f t="shared" si="3048"/>
        <v>0</v>
      </c>
      <c r="AK1010" s="411">
        <f t="shared" si="3048"/>
        <v>0</v>
      </c>
      <c r="AL1010" s="411">
        <f t="shared" si="3048"/>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9">Z1012</f>
        <v>0</v>
      </c>
      <c r="AA1013" s="411">
        <f t="shared" si="3049"/>
        <v>0</v>
      </c>
      <c r="AB1013" s="411">
        <f t="shared" si="3049"/>
        <v>0</v>
      </c>
      <c r="AC1013" s="411">
        <f t="shared" si="3049"/>
        <v>0</v>
      </c>
      <c r="AD1013" s="411">
        <f t="shared" si="3049"/>
        <v>0</v>
      </c>
      <c r="AE1013" s="411">
        <f t="shared" si="3049"/>
        <v>0</v>
      </c>
      <c r="AF1013" s="411">
        <f t="shared" si="3049"/>
        <v>0</v>
      </c>
      <c r="AG1013" s="411">
        <f t="shared" si="3049"/>
        <v>0</v>
      </c>
      <c r="AH1013" s="411">
        <f t="shared" si="3049"/>
        <v>0</v>
      </c>
      <c r="AI1013" s="411">
        <f t="shared" si="3049"/>
        <v>0</v>
      </c>
      <c r="AJ1013" s="411">
        <f t="shared" si="3049"/>
        <v>0</v>
      </c>
      <c r="AK1013" s="411">
        <f t="shared" si="3049"/>
        <v>0</v>
      </c>
      <c r="AL1013" s="411">
        <f t="shared" si="3049"/>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0">Y1015</f>
        <v>0</v>
      </c>
      <c r="Z1016" s="411">
        <f t="shared" si="3050"/>
        <v>0</v>
      </c>
      <c r="AA1016" s="411">
        <f t="shared" si="3050"/>
        <v>0</v>
      </c>
      <c r="AB1016" s="411">
        <f t="shared" si="3050"/>
        <v>0</v>
      </c>
      <c r="AC1016" s="411">
        <f t="shared" si="3050"/>
        <v>0</v>
      </c>
      <c r="AD1016" s="411">
        <f t="shared" si="3050"/>
        <v>0</v>
      </c>
      <c r="AE1016" s="411">
        <f t="shared" si="3050"/>
        <v>0</v>
      </c>
      <c r="AF1016" s="411">
        <f t="shared" si="3050"/>
        <v>0</v>
      </c>
      <c r="AG1016" s="411">
        <f t="shared" si="3050"/>
        <v>0</v>
      </c>
      <c r="AH1016" s="411">
        <f t="shared" si="3050"/>
        <v>0</v>
      </c>
      <c r="AI1016" s="411">
        <f t="shared" si="3050"/>
        <v>0</v>
      </c>
      <c r="AJ1016" s="411">
        <f t="shared" si="3050"/>
        <v>0</v>
      </c>
      <c r="AK1016" s="411">
        <f t="shared" si="3050"/>
        <v>0</v>
      </c>
      <c r="AL1016" s="411">
        <f t="shared" si="3050"/>
        <v>0</v>
      </c>
      <c r="AM1016" s="306"/>
    </row>
    <row r="1017" spans="1:39" ht="1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1">Z1020</f>
        <v>0</v>
      </c>
      <c r="AA1021" s="411">
        <f t="shared" ref="AA1021" si="3052">AA1020</f>
        <v>0</v>
      </c>
      <c r="AB1021" s="411">
        <f t="shared" ref="AB1021" si="3053">AB1020</f>
        <v>0</v>
      </c>
      <c r="AC1021" s="411">
        <f t="shared" ref="AC1021" si="3054">AC1020</f>
        <v>0</v>
      </c>
      <c r="AD1021" s="411">
        <f t="shared" ref="AD1021" si="3055">AD1020</f>
        <v>0</v>
      </c>
      <c r="AE1021" s="411">
        <f t="shared" ref="AE1021" si="3056">AE1020</f>
        <v>0</v>
      </c>
      <c r="AF1021" s="411">
        <f t="shared" ref="AF1021" si="3057">AF1020</f>
        <v>0</v>
      </c>
      <c r="AG1021" s="411">
        <f t="shared" ref="AG1021" si="3058">AG1020</f>
        <v>0</v>
      </c>
      <c r="AH1021" s="411">
        <f t="shared" ref="AH1021" si="3059">AH1020</f>
        <v>0</v>
      </c>
      <c r="AI1021" s="411">
        <f t="shared" ref="AI1021" si="3060">AI1020</f>
        <v>0</v>
      </c>
      <c r="AJ1021" s="411">
        <f t="shared" ref="AJ1021" si="3061">AJ1020</f>
        <v>0</v>
      </c>
      <c r="AK1021" s="411">
        <f t="shared" ref="AK1021" si="3062">AK1020</f>
        <v>0</v>
      </c>
      <c r="AL1021" s="411">
        <f t="shared" ref="AL1021" si="3063">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4">Z1023</f>
        <v>0</v>
      </c>
      <c r="AA1024" s="411">
        <f t="shared" ref="AA1024" si="3065">AA1023</f>
        <v>0</v>
      </c>
      <c r="AB1024" s="411">
        <f t="shared" ref="AB1024" si="3066">AB1023</f>
        <v>0</v>
      </c>
      <c r="AC1024" s="411">
        <f t="shared" ref="AC1024" si="3067">AC1023</f>
        <v>0</v>
      </c>
      <c r="AD1024" s="411">
        <f t="shared" ref="AD1024" si="3068">AD1023</f>
        <v>0</v>
      </c>
      <c r="AE1024" s="411">
        <f t="shared" ref="AE1024" si="3069">AE1023</f>
        <v>0</v>
      </c>
      <c r="AF1024" s="411">
        <f t="shared" ref="AF1024" si="3070">AF1023</f>
        <v>0</v>
      </c>
      <c r="AG1024" s="411">
        <f t="shared" ref="AG1024" si="3071">AG1023</f>
        <v>0</v>
      </c>
      <c r="AH1024" s="411">
        <f t="shared" ref="AH1024" si="3072">AH1023</f>
        <v>0</v>
      </c>
      <c r="AI1024" s="411">
        <f t="shared" ref="AI1024" si="3073">AI1023</f>
        <v>0</v>
      </c>
      <c r="AJ1024" s="411">
        <f t="shared" ref="AJ1024" si="3074">AJ1023</f>
        <v>0</v>
      </c>
      <c r="AK1024" s="411">
        <f t="shared" ref="AK1024" si="3075">AK1023</f>
        <v>0</v>
      </c>
      <c r="AL1024" s="411">
        <f t="shared" ref="AL1024" si="307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7">Z1026</f>
        <v>0</v>
      </c>
      <c r="AA1027" s="411">
        <f t="shared" ref="AA1027" si="3078">AA1026</f>
        <v>0</v>
      </c>
      <c r="AB1027" s="411">
        <f t="shared" ref="AB1027" si="3079">AB1026</f>
        <v>0</v>
      </c>
      <c r="AC1027" s="411">
        <f t="shared" ref="AC1027" si="3080">AC1026</f>
        <v>0</v>
      </c>
      <c r="AD1027" s="411">
        <f t="shared" ref="AD1027" si="3081">AD1026</f>
        <v>0</v>
      </c>
      <c r="AE1027" s="411">
        <f t="shared" ref="AE1027" si="3082">AE1026</f>
        <v>0</v>
      </c>
      <c r="AF1027" s="411">
        <f t="shared" ref="AF1027" si="3083">AF1026</f>
        <v>0</v>
      </c>
      <c r="AG1027" s="411">
        <f t="shared" ref="AG1027" si="3084">AG1026</f>
        <v>0</v>
      </c>
      <c r="AH1027" s="411">
        <f t="shared" ref="AH1027" si="3085">AH1026</f>
        <v>0</v>
      </c>
      <c r="AI1027" s="411">
        <f t="shared" ref="AI1027" si="3086">AI1026</f>
        <v>0</v>
      </c>
      <c r="AJ1027" s="411">
        <f t="shared" ref="AJ1027" si="3087">AJ1026</f>
        <v>0</v>
      </c>
      <c r="AK1027" s="411">
        <f t="shared" ref="AK1027" si="3088">AK1026</f>
        <v>0</v>
      </c>
      <c r="AL1027" s="411">
        <f t="shared" ref="AL1027" si="3089">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0">Z1029</f>
        <v>0</v>
      </c>
      <c r="AA1030" s="411">
        <f t="shared" ref="AA1030" si="3091">AA1029</f>
        <v>0</v>
      </c>
      <c r="AB1030" s="411">
        <f t="shared" ref="AB1030" si="3092">AB1029</f>
        <v>0</v>
      </c>
      <c r="AC1030" s="411">
        <f t="shared" ref="AC1030" si="3093">AC1029</f>
        <v>0</v>
      </c>
      <c r="AD1030" s="411">
        <f t="shared" ref="AD1030" si="3094">AD1029</f>
        <v>0</v>
      </c>
      <c r="AE1030" s="411">
        <f t="shared" ref="AE1030" si="3095">AE1029</f>
        <v>0</v>
      </c>
      <c r="AF1030" s="411">
        <f t="shared" ref="AF1030" si="3096">AF1029</f>
        <v>0</v>
      </c>
      <c r="AG1030" s="411">
        <f t="shared" ref="AG1030" si="3097">AG1029</f>
        <v>0</v>
      </c>
      <c r="AH1030" s="411">
        <f t="shared" ref="AH1030" si="3098">AH1029</f>
        <v>0</v>
      </c>
      <c r="AI1030" s="411">
        <f t="shared" ref="AI1030" si="3099">AI1029</f>
        <v>0</v>
      </c>
      <c r="AJ1030" s="411">
        <f t="shared" ref="AJ1030" si="3100">AJ1029</f>
        <v>0</v>
      </c>
      <c r="AK1030" s="411">
        <f t="shared" ref="AK1030" si="3101">AK1029</f>
        <v>0</v>
      </c>
      <c r="AL1030" s="411">
        <f t="shared" ref="AL1030" si="3102">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3">Z1033</f>
        <v>0</v>
      </c>
      <c r="AA1034" s="411">
        <f t="shared" ref="AA1034" si="3104">AA1033</f>
        <v>0</v>
      </c>
      <c r="AB1034" s="411">
        <f t="shared" ref="AB1034" si="3105">AB1033</f>
        <v>0</v>
      </c>
      <c r="AC1034" s="411">
        <f t="shared" ref="AC1034" si="3106">AC1033</f>
        <v>0</v>
      </c>
      <c r="AD1034" s="411">
        <f t="shared" ref="AD1034" si="3107">AD1033</f>
        <v>0</v>
      </c>
      <c r="AE1034" s="411">
        <f t="shared" ref="AE1034" si="3108">AE1033</f>
        <v>0</v>
      </c>
      <c r="AF1034" s="411">
        <f t="shared" ref="AF1034" si="3109">AF1033</f>
        <v>0</v>
      </c>
      <c r="AG1034" s="411">
        <f t="shared" ref="AG1034" si="3110">AG1033</f>
        <v>0</v>
      </c>
      <c r="AH1034" s="411">
        <f t="shared" ref="AH1034" si="3111">AH1033</f>
        <v>0</v>
      </c>
      <c r="AI1034" s="411">
        <f t="shared" ref="AI1034" si="3112">AI1033</f>
        <v>0</v>
      </c>
      <c r="AJ1034" s="411">
        <f t="shared" ref="AJ1034" si="3113">AJ1033</f>
        <v>0</v>
      </c>
      <c r="AK1034" s="411">
        <f t="shared" ref="AK1034" si="3114">AK1033</f>
        <v>0</v>
      </c>
      <c r="AL1034" s="411">
        <f t="shared" ref="AL1034" si="3115">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6">Z1036</f>
        <v>0</v>
      </c>
      <c r="AA1037" s="411">
        <f t="shared" ref="AA1037" si="3117">AA1036</f>
        <v>0</v>
      </c>
      <c r="AB1037" s="411">
        <f t="shared" ref="AB1037" si="3118">AB1036</f>
        <v>0</v>
      </c>
      <c r="AC1037" s="411">
        <f t="shared" ref="AC1037" si="3119">AC1036</f>
        <v>0</v>
      </c>
      <c r="AD1037" s="411">
        <f t="shared" ref="AD1037" si="3120">AD1036</f>
        <v>0</v>
      </c>
      <c r="AE1037" s="411">
        <f t="shared" ref="AE1037" si="3121">AE1036</f>
        <v>0</v>
      </c>
      <c r="AF1037" s="411">
        <f t="shared" ref="AF1037" si="3122">AF1036</f>
        <v>0</v>
      </c>
      <c r="AG1037" s="411">
        <f t="shared" ref="AG1037" si="3123">AG1036</f>
        <v>0</v>
      </c>
      <c r="AH1037" s="411">
        <f t="shared" ref="AH1037" si="3124">AH1036</f>
        <v>0</v>
      </c>
      <c r="AI1037" s="411">
        <f t="shared" ref="AI1037" si="3125">AI1036</f>
        <v>0</v>
      </c>
      <c r="AJ1037" s="411">
        <f t="shared" ref="AJ1037" si="3126">AJ1036</f>
        <v>0</v>
      </c>
      <c r="AK1037" s="411">
        <f t="shared" ref="AK1037" si="3127">AK1036</f>
        <v>0</v>
      </c>
      <c r="AL1037" s="411">
        <f t="shared" ref="AL1037" si="312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9">Z1039</f>
        <v>0</v>
      </c>
      <c r="AA1040" s="411">
        <f t="shared" ref="AA1040" si="3130">AA1039</f>
        <v>0</v>
      </c>
      <c r="AB1040" s="411">
        <f t="shared" ref="AB1040" si="3131">AB1039</f>
        <v>0</v>
      </c>
      <c r="AC1040" s="411">
        <f t="shared" ref="AC1040" si="3132">AC1039</f>
        <v>0</v>
      </c>
      <c r="AD1040" s="411">
        <f t="shared" ref="AD1040" si="3133">AD1039</f>
        <v>0</v>
      </c>
      <c r="AE1040" s="411">
        <f t="shared" ref="AE1040" si="3134">AE1039</f>
        <v>0</v>
      </c>
      <c r="AF1040" s="411">
        <f t="shared" ref="AF1040" si="3135">AF1039</f>
        <v>0</v>
      </c>
      <c r="AG1040" s="411">
        <f t="shared" ref="AG1040" si="3136">AG1039</f>
        <v>0</v>
      </c>
      <c r="AH1040" s="411">
        <f t="shared" ref="AH1040" si="3137">AH1039</f>
        <v>0</v>
      </c>
      <c r="AI1040" s="411">
        <f t="shared" ref="AI1040" si="3138">AI1039</f>
        <v>0</v>
      </c>
      <c r="AJ1040" s="411">
        <f t="shared" ref="AJ1040" si="3139">AJ1039</f>
        <v>0</v>
      </c>
      <c r="AK1040" s="411">
        <f t="shared" ref="AK1040" si="3140">AK1039</f>
        <v>0</v>
      </c>
      <c r="AL1040" s="411">
        <f t="shared" ref="AL1040" si="314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2">AA1042</f>
        <v>0</v>
      </c>
      <c r="AB1043" s="411">
        <f t="shared" ref="AB1043" si="3143">AB1042</f>
        <v>0</v>
      </c>
      <c r="AC1043" s="411">
        <f t="shared" ref="AC1043" si="3144">AC1042</f>
        <v>0</v>
      </c>
      <c r="AD1043" s="411">
        <f t="shared" ref="AD1043" si="3145">AD1042</f>
        <v>0</v>
      </c>
      <c r="AE1043" s="411">
        <f>AE1042</f>
        <v>0</v>
      </c>
      <c r="AF1043" s="411">
        <f t="shared" ref="AF1043" si="3146">AF1042</f>
        <v>0</v>
      </c>
      <c r="AG1043" s="411">
        <f t="shared" ref="AG1043" si="3147">AG1042</f>
        <v>0</v>
      </c>
      <c r="AH1043" s="411">
        <f t="shared" ref="AH1043" si="3148">AH1042</f>
        <v>0</v>
      </c>
      <c r="AI1043" s="411">
        <f t="shared" ref="AI1043" si="3149">AI1042</f>
        <v>0</v>
      </c>
      <c r="AJ1043" s="411">
        <f t="shared" ref="AJ1043" si="3150">AJ1042</f>
        <v>0</v>
      </c>
      <c r="AK1043" s="411">
        <f t="shared" ref="AK1043" si="3151">AK1042</f>
        <v>0</v>
      </c>
      <c r="AL1043" s="411">
        <f t="shared" ref="AL1043" si="3152">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3">Z1045</f>
        <v>0</v>
      </c>
      <c r="AA1046" s="411">
        <f t="shared" ref="AA1046" si="3154">AA1045</f>
        <v>0</v>
      </c>
      <c r="AB1046" s="411">
        <f t="shared" ref="AB1046" si="3155">AB1045</f>
        <v>0</v>
      </c>
      <c r="AC1046" s="411">
        <f t="shared" ref="AC1046" si="3156">AC1045</f>
        <v>0</v>
      </c>
      <c r="AD1046" s="411">
        <f t="shared" ref="AD1046" si="3157">AD1045</f>
        <v>0</v>
      </c>
      <c r="AE1046" s="411">
        <f t="shared" ref="AE1046" si="3158">AE1045</f>
        <v>0</v>
      </c>
      <c r="AF1046" s="411">
        <f t="shared" ref="AF1046" si="3159">AF1045</f>
        <v>0</v>
      </c>
      <c r="AG1046" s="411">
        <f t="shared" ref="AG1046" si="3160">AG1045</f>
        <v>0</v>
      </c>
      <c r="AH1046" s="411">
        <f t="shared" ref="AH1046" si="3161">AH1045</f>
        <v>0</v>
      </c>
      <c r="AI1046" s="411">
        <f t="shared" ref="AI1046" si="3162">AI1045</f>
        <v>0</v>
      </c>
      <c r="AJ1046" s="411">
        <f t="shared" ref="AJ1046" si="3163">AJ1045</f>
        <v>0</v>
      </c>
      <c r="AK1046" s="411">
        <f t="shared" ref="AK1046" si="3164">AK1045</f>
        <v>0</v>
      </c>
      <c r="AL1046" s="411">
        <f t="shared" ref="AL1046" si="316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6">Z1048</f>
        <v>0</v>
      </c>
      <c r="AA1049" s="411">
        <f t="shared" ref="AA1049" si="3167">AA1048</f>
        <v>0</v>
      </c>
      <c r="AB1049" s="411">
        <f t="shared" ref="AB1049" si="3168">AB1048</f>
        <v>0</v>
      </c>
      <c r="AC1049" s="411">
        <f t="shared" ref="AC1049" si="3169">AC1048</f>
        <v>0</v>
      </c>
      <c r="AD1049" s="411">
        <f t="shared" ref="AD1049" si="3170">AD1048</f>
        <v>0</v>
      </c>
      <c r="AE1049" s="411">
        <f t="shared" ref="AE1049" si="3171">AE1048</f>
        <v>0</v>
      </c>
      <c r="AF1049" s="411">
        <f t="shared" ref="AF1049" si="3172">AF1048</f>
        <v>0</v>
      </c>
      <c r="AG1049" s="411">
        <f t="shared" ref="AG1049" si="3173">AG1048</f>
        <v>0</v>
      </c>
      <c r="AH1049" s="411">
        <f t="shared" ref="AH1049" si="3174">AH1048</f>
        <v>0</v>
      </c>
      <c r="AI1049" s="411">
        <f t="shared" ref="AI1049" si="3175">AI1048</f>
        <v>0</v>
      </c>
      <c r="AJ1049" s="411">
        <f t="shared" ref="AJ1049" si="3176">AJ1048</f>
        <v>0</v>
      </c>
      <c r="AK1049" s="411">
        <f t="shared" ref="AK1049" si="3177">AK1048</f>
        <v>0</v>
      </c>
      <c r="AL1049" s="411">
        <f t="shared" ref="AL1049" si="317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9">Z1051</f>
        <v>0</v>
      </c>
      <c r="AA1052" s="411">
        <f t="shared" ref="AA1052" si="3180">AA1051</f>
        <v>0</v>
      </c>
      <c r="AB1052" s="411">
        <f t="shared" ref="AB1052" si="3181">AB1051</f>
        <v>0</v>
      </c>
      <c r="AC1052" s="411">
        <f t="shared" ref="AC1052" si="3182">AC1051</f>
        <v>0</v>
      </c>
      <c r="AD1052" s="411">
        <f t="shared" ref="AD1052" si="3183">AD1051</f>
        <v>0</v>
      </c>
      <c r="AE1052" s="411">
        <f t="shared" ref="AE1052" si="3184">AE1051</f>
        <v>0</v>
      </c>
      <c r="AF1052" s="411">
        <f t="shared" ref="AF1052" si="3185">AF1051</f>
        <v>0</v>
      </c>
      <c r="AG1052" s="411">
        <f t="shared" ref="AG1052" si="3186">AG1051</f>
        <v>0</v>
      </c>
      <c r="AH1052" s="411">
        <f t="shared" ref="AH1052" si="3187">AH1051</f>
        <v>0</v>
      </c>
      <c r="AI1052" s="411">
        <f t="shared" ref="AI1052" si="3188">AI1051</f>
        <v>0</v>
      </c>
      <c r="AJ1052" s="411">
        <f t="shared" ref="AJ1052" si="3189">AJ1051</f>
        <v>0</v>
      </c>
      <c r="AK1052" s="411">
        <f t="shared" ref="AK1052" si="3190">AK1051</f>
        <v>0</v>
      </c>
      <c r="AL1052" s="411">
        <f t="shared" ref="AL1052" si="319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2">Z1054</f>
        <v>0</v>
      </c>
      <c r="AA1055" s="411">
        <f t="shared" ref="AA1055" si="3193">AA1054</f>
        <v>0</v>
      </c>
      <c r="AB1055" s="411">
        <f t="shared" ref="AB1055" si="3194">AB1054</f>
        <v>0</v>
      </c>
      <c r="AC1055" s="411">
        <f t="shared" ref="AC1055" si="3195">AC1054</f>
        <v>0</v>
      </c>
      <c r="AD1055" s="411">
        <f t="shared" ref="AD1055" si="3196">AD1054</f>
        <v>0</v>
      </c>
      <c r="AE1055" s="411">
        <f t="shared" ref="AE1055" si="3197">AE1054</f>
        <v>0</v>
      </c>
      <c r="AF1055" s="411">
        <f t="shared" ref="AF1055" si="3198">AF1054</f>
        <v>0</v>
      </c>
      <c r="AG1055" s="411">
        <f t="shared" ref="AG1055" si="3199">AG1054</f>
        <v>0</v>
      </c>
      <c r="AH1055" s="411">
        <f t="shared" ref="AH1055" si="3200">AH1054</f>
        <v>0</v>
      </c>
      <c r="AI1055" s="411">
        <f t="shared" ref="AI1055" si="3201">AI1054</f>
        <v>0</v>
      </c>
      <c r="AJ1055" s="411">
        <f t="shared" ref="AJ1055" si="3202">AJ1054</f>
        <v>0</v>
      </c>
      <c r="AK1055" s="411">
        <f t="shared" ref="AK1055" si="3203">AK1054</f>
        <v>0</v>
      </c>
      <c r="AL1055" s="411">
        <f t="shared" ref="AL1055" si="320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5">Z1058</f>
        <v>0</v>
      </c>
      <c r="AA1059" s="411">
        <f t="shared" ref="AA1059" si="3206">AA1058</f>
        <v>0</v>
      </c>
      <c r="AB1059" s="411">
        <f t="shared" ref="AB1059" si="3207">AB1058</f>
        <v>0</v>
      </c>
      <c r="AC1059" s="411">
        <f t="shared" ref="AC1059" si="3208">AC1058</f>
        <v>0</v>
      </c>
      <c r="AD1059" s="411">
        <f t="shared" ref="AD1059" si="3209">AD1058</f>
        <v>0</v>
      </c>
      <c r="AE1059" s="411">
        <f t="shared" ref="AE1059" si="3210">AE1058</f>
        <v>0</v>
      </c>
      <c r="AF1059" s="411">
        <f t="shared" ref="AF1059" si="3211">AF1058</f>
        <v>0</v>
      </c>
      <c r="AG1059" s="411">
        <f t="shared" ref="AG1059" si="3212">AG1058</f>
        <v>0</v>
      </c>
      <c r="AH1059" s="411">
        <f t="shared" ref="AH1059" si="3213">AH1058</f>
        <v>0</v>
      </c>
      <c r="AI1059" s="411">
        <f t="shared" ref="AI1059" si="3214">AI1058</f>
        <v>0</v>
      </c>
      <c r="AJ1059" s="411">
        <f t="shared" ref="AJ1059" si="3215">AJ1058</f>
        <v>0</v>
      </c>
      <c r="AK1059" s="411">
        <f t="shared" ref="AK1059" si="3216">AK1058</f>
        <v>0</v>
      </c>
      <c r="AL1059" s="411">
        <f t="shared" ref="AL1059" si="3217">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8">Z1061</f>
        <v>0</v>
      </c>
      <c r="AA1062" s="411">
        <f t="shared" ref="AA1062" si="3219">AA1061</f>
        <v>0</v>
      </c>
      <c r="AB1062" s="411">
        <f t="shared" ref="AB1062" si="3220">AB1061</f>
        <v>0</v>
      </c>
      <c r="AC1062" s="411">
        <f t="shared" ref="AC1062" si="3221">AC1061</f>
        <v>0</v>
      </c>
      <c r="AD1062" s="411">
        <f t="shared" ref="AD1062" si="3222">AD1061</f>
        <v>0</v>
      </c>
      <c r="AE1062" s="411">
        <f t="shared" ref="AE1062" si="3223">AE1061</f>
        <v>0</v>
      </c>
      <c r="AF1062" s="411">
        <f t="shared" ref="AF1062" si="3224">AF1061</f>
        <v>0</v>
      </c>
      <c r="AG1062" s="411">
        <f t="shared" ref="AG1062" si="3225">AG1061</f>
        <v>0</v>
      </c>
      <c r="AH1062" s="411">
        <f t="shared" ref="AH1062" si="3226">AH1061</f>
        <v>0</v>
      </c>
      <c r="AI1062" s="411">
        <f t="shared" ref="AI1062" si="3227">AI1061</f>
        <v>0</v>
      </c>
      <c r="AJ1062" s="411">
        <f t="shared" ref="AJ1062" si="3228">AJ1061</f>
        <v>0</v>
      </c>
      <c r="AK1062" s="411">
        <f t="shared" ref="AK1062" si="3229">AK1061</f>
        <v>0</v>
      </c>
      <c r="AL1062" s="411">
        <f t="shared" ref="AL1062" si="323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1">Z1064</f>
        <v>0</v>
      </c>
      <c r="AA1065" s="411">
        <f t="shared" ref="AA1065" si="3232">AA1064</f>
        <v>0</v>
      </c>
      <c r="AB1065" s="411">
        <f t="shared" ref="AB1065" si="3233">AB1064</f>
        <v>0</v>
      </c>
      <c r="AC1065" s="411">
        <f t="shared" ref="AC1065" si="3234">AC1064</f>
        <v>0</v>
      </c>
      <c r="AD1065" s="411">
        <f t="shared" ref="AD1065" si="3235">AD1064</f>
        <v>0</v>
      </c>
      <c r="AE1065" s="411">
        <f t="shared" ref="AE1065" si="3236">AE1064</f>
        <v>0</v>
      </c>
      <c r="AF1065" s="411">
        <f t="shared" ref="AF1065" si="3237">AF1064</f>
        <v>0</v>
      </c>
      <c r="AG1065" s="411">
        <f t="shared" ref="AG1065" si="3238">AG1064</f>
        <v>0</v>
      </c>
      <c r="AH1065" s="411">
        <f t="shared" ref="AH1065" si="3239">AH1064</f>
        <v>0</v>
      </c>
      <c r="AI1065" s="411">
        <f t="shared" ref="AI1065" si="3240">AI1064</f>
        <v>0</v>
      </c>
      <c r="AJ1065" s="411">
        <f t="shared" ref="AJ1065" si="3241">AJ1064</f>
        <v>0</v>
      </c>
      <c r="AK1065" s="411">
        <f t="shared" ref="AK1065" si="3242">AK1064</f>
        <v>0</v>
      </c>
      <c r="AL1065" s="411">
        <f t="shared" ref="AL1065" si="3243">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4">Z1068</f>
        <v>0</v>
      </c>
      <c r="AA1069" s="411">
        <f t="shared" ref="AA1069" si="3245">AA1068</f>
        <v>0</v>
      </c>
      <c r="AB1069" s="411">
        <f t="shared" ref="AB1069" si="3246">AB1068</f>
        <v>0</v>
      </c>
      <c r="AC1069" s="411">
        <f t="shared" ref="AC1069" si="3247">AC1068</f>
        <v>0</v>
      </c>
      <c r="AD1069" s="411">
        <f t="shared" ref="AD1069" si="3248">AD1068</f>
        <v>0</v>
      </c>
      <c r="AE1069" s="411">
        <f t="shared" ref="AE1069" si="3249">AE1068</f>
        <v>0</v>
      </c>
      <c r="AF1069" s="411">
        <f t="shared" ref="AF1069" si="3250">AF1068</f>
        <v>0</v>
      </c>
      <c r="AG1069" s="411">
        <f t="shared" ref="AG1069" si="3251">AG1068</f>
        <v>0</v>
      </c>
      <c r="AH1069" s="411">
        <f t="shared" ref="AH1069" si="3252">AH1068</f>
        <v>0</v>
      </c>
      <c r="AI1069" s="411">
        <f t="shared" ref="AI1069" si="3253">AI1068</f>
        <v>0</v>
      </c>
      <c r="AJ1069" s="411">
        <f t="shared" ref="AJ1069" si="3254">AJ1068</f>
        <v>0</v>
      </c>
      <c r="AK1069" s="411">
        <f t="shared" ref="AK1069" si="3255">AK1068</f>
        <v>0</v>
      </c>
      <c r="AL1069" s="411">
        <f t="shared" ref="AL1069" si="3256">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7">Z1071</f>
        <v>0</v>
      </c>
      <c r="AA1072" s="411">
        <f t="shared" ref="AA1072" si="3258">AA1071</f>
        <v>0</v>
      </c>
      <c r="AB1072" s="411">
        <f t="shared" ref="AB1072" si="3259">AB1071</f>
        <v>0</v>
      </c>
      <c r="AC1072" s="411">
        <f t="shared" ref="AC1072" si="3260">AC1071</f>
        <v>0</v>
      </c>
      <c r="AD1072" s="411">
        <f t="shared" ref="AD1072" si="3261">AD1071</f>
        <v>0</v>
      </c>
      <c r="AE1072" s="411">
        <f t="shared" ref="AE1072" si="3262">AE1071</f>
        <v>0</v>
      </c>
      <c r="AF1072" s="411">
        <f t="shared" ref="AF1072" si="3263">AF1071</f>
        <v>0</v>
      </c>
      <c r="AG1072" s="411">
        <f t="shared" ref="AG1072" si="3264">AG1071</f>
        <v>0</v>
      </c>
      <c r="AH1072" s="411">
        <f t="shared" ref="AH1072" si="3265">AH1071</f>
        <v>0</v>
      </c>
      <c r="AI1072" s="411">
        <f t="shared" ref="AI1072" si="3266">AI1071</f>
        <v>0</v>
      </c>
      <c r="AJ1072" s="411">
        <f t="shared" ref="AJ1072" si="3267">AJ1071</f>
        <v>0</v>
      </c>
      <c r="AK1072" s="411">
        <f t="shared" ref="AK1072" si="3268">AK1071</f>
        <v>0</v>
      </c>
      <c r="AL1072" s="411">
        <f t="shared" ref="AL1072" si="326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0">Z1074</f>
        <v>0</v>
      </c>
      <c r="AA1075" s="411">
        <f t="shared" ref="AA1075" si="3271">AA1074</f>
        <v>0</v>
      </c>
      <c r="AB1075" s="411">
        <f t="shared" ref="AB1075" si="3272">AB1074</f>
        <v>0</v>
      </c>
      <c r="AC1075" s="411">
        <f t="shared" ref="AC1075" si="3273">AC1074</f>
        <v>0</v>
      </c>
      <c r="AD1075" s="411">
        <f t="shared" ref="AD1075" si="3274">AD1074</f>
        <v>0</v>
      </c>
      <c r="AE1075" s="411">
        <f t="shared" ref="AE1075" si="3275">AE1074</f>
        <v>0</v>
      </c>
      <c r="AF1075" s="411">
        <f t="shared" ref="AF1075" si="3276">AF1074</f>
        <v>0</v>
      </c>
      <c r="AG1075" s="411">
        <f t="shared" ref="AG1075" si="3277">AG1074</f>
        <v>0</v>
      </c>
      <c r="AH1075" s="411">
        <f t="shared" ref="AH1075" si="3278">AH1074</f>
        <v>0</v>
      </c>
      <c r="AI1075" s="411">
        <f t="shared" ref="AI1075" si="3279">AI1074</f>
        <v>0</v>
      </c>
      <c r="AJ1075" s="411">
        <f t="shared" ref="AJ1075" si="3280">AJ1074</f>
        <v>0</v>
      </c>
      <c r="AK1075" s="411">
        <f t="shared" ref="AK1075" si="3281">AK1074</f>
        <v>0</v>
      </c>
      <c r="AL1075" s="411">
        <f t="shared" ref="AL1075" si="328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3">Z1077</f>
        <v>0</v>
      </c>
      <c r="AA1078" s="411">
        <f t="shared" ref="AA1078" si="3284">AA1077</f>
        <v>0</v>
      </c>
      <c r="AB1078" s="411">
        <f t="shared" ref="AB1078" si="3285">AB1077</f>
        <v>0</v>
      </c>
      <c r="AC1078" s="411">
        <f t="shared" ref="AC1078" si="3286">AC1077</f>
        <v>0</v>
      </c>
      <c r="AD1078" s="411">
        <f t="shared" ref="AD1078" si="3287">AD1077</f>
        <v>0</v>
      </c>
      <c r="AE1078" s="411">
        <f t="shared" ref="AE1078" si="3288">AE1077</f>
        <v>0</v>
      </c>
      <c r="AF1078" s="411">
        <f t="shared" ref="AF1078" si="3289">AF1077</f>
        <v>0</v>
      </c>
      <c r="AG1078" s="411">
        <f t="shared" ref="AG1078" si="3290">AG1077</f>
        <v>0</v>
      </c>
      <c r="AH1078" s="411">
        <f t="shared" ref="AH1078" si="3291">AH1077</f>
        <v>0</v>
      </c>
      <c r="AI1078" s="411">
        <f t="shared" ref="AI1078" si="3292">AI1077</f>
        <v>0</v>
      </c>
      <c r="AJ1078" s="411">
        <f t="shared" ref="AJ1078" si="3293">AJ1077</f>
        <v>0</v>
      </c>
      <c r="AK1078" s="411">
        <f t="shared" ref="AK1078" si="3294">AK1077</f>
        <v>0</v>
      </c>
      <c r="AL1078" s="411">
        <f t="shared" ref="AL1078" si="329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6">Z1080</f>
        <v>0</v>
      </c>
      <c r="AA1081" s="411">
        <f t="shared" ref="AA1081" si="3297">AA1080</f>
        <v>0</v>
      </c>
      <c r="AB1081" s="411">
        <f t="shared" ref="AB1081" si="3298">AB1080</f>
        <v>0</v>
      </c>
      <c r="AC1081" s="411">
        <f t="shared" ref="AC1081" si="3299">AC1080</f>
        <v>0</v>
      </c>
      <c r="AD1081" s="411">
        <f t="shared" ref="AD1081" si="3300">AD1080</f>
        <v>0</v>
      </c>
      <c r="AE1081" s="411">
        <f t="shared" ref="AE1081" si="3301">AE1080</f>
        <v>0</v>
      </c>
      <c r="AF1081" s="411">
        <f t="shared" ref="AF1081" si="3302">AF1080</f>
        <v>0</v>
      </c>
      <c r="AG1081" s="411">
        <f t="shared" ref="AG1081" si="3303">AG1080</f>
        <v>0</v>
      </c>
      <c r="AH1081" s="411">
        <f t="shared" ref="AH1081" si="3304">AH1080</f>
        <v>0</v>
      </c>
      <c r="AI1081" s="411">
        <f t="shared" ref="AI1081" si="3305">AI1080</f>
        <v>0</v>
      </c>
      <c r="AJ1081" s="411">
        <f t="shared" ref="AJ1081" si="3306">AJ1080</f>
        <v>0</v>
      </c>
      <c r="AK1081" s="411">
        <f t="shared" ref="AK1081" si="3307">AK1080</f>
        <v>0</v>
      </c>
      <c r="AL1081" s="411">
        <f t="shared" ref="AL1081" si="330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9">Z1083</f>
        <v>0</v>
      </c>
      <c r="AA1084" s="411">
        <f t="shared" ref="AA1084" si="3310">AA1083</f>
        <v>0</v>
      </c>
      <c r="AB1084" s="411">
        <f t="shared" ref="AB1084" si="3311">AB1083</f>
        <v>0</v>
      </c>
      <c r="AC1084" s="411">
        <f t="shared" ref="AC1084" si="3312">AC1083</f>
        <v>0</v>
      </c>
      <c r="AD1084" s="411">
        <f t="shared" ref="AD1084" si="3313">AD1083</f>
        <v>0</v>
      </c>
      <c r="AE1084" s="411">
        <f t="shared" ref="AE1084" si="3314">AE1083</f>
        <v>0</v>
      </c>
      <c r="AF1084" s="411">
        <f t="shared" ref="AF1084" si="3315">AF1083</f>
        <v>0</v>
      </c>
      <c r="AG1084" s="411">
        <f t="shared" ref="AG1084" si="3316">AG1083</f>
        <v>0</v>
      </c>
      <c r="AH1084" s="411">
        <f t="shared" ref="AH1084" si="3317">AH1083</f>
        <v>0</v>
      </c>
      <c r="AI1084" s="411">
        <f t="shared" ref="AI1084" si="3318">AI1083</f>
        <v>0</v>
      </c>
      <c r="AJ1084" s="411">
        <f t="shared" ref="AJ1084" si="3319">AJ1083</f>
        <v>0</v>
      </c>
      <c r="AK1084" s="411">
        <f t="shared" ref="AK1084" si="3320">AK1083</f>
        <v>0</v>
      </c>
      <c r="AL1084" s="411">
        <f t="shared" ref="AL1084" si="332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2">Z1086</f>
        <v>0</v>
      </c>
      <c r="AA1087" s="411">
        <f t="shared" ref="AA1087" si="3323">AA1086</f>
        <v>0</v>
      </c>
      <c r="AB1087" s="411">
        <f t="shared" ref="AB1087" si="3324">AB1086</f>
        <v>0</v>
      </c>
      <c r="AC1087" s="411">
        <f t="shared" ref="AC1087" si="3325">AC1086</f>
        <v>0</v>
      </c>
      <c r="AD1087" s="411">
        <f t="shared" ref="AD1087" si="3326">AD1086</f>
        <v>0</v>
      </c>
      <c r="AE1087" s="411">
        <f t="shared" ref="AE1087" si="3327">AE1086</f>
        <v>0</v>
      </c>
      <c r="AF1087" s="411">
        <f t="shared" ref="AF1087" si="3328">AF1086</f>
        <v>0</v>
      </c>
      <c r="AG1087" s="411">
        <f t="shared" ref="AG1087" si="3329">AG1086</f>
        <v>0</v>
      </c>
      <c r="AH1087" s="411">
        <f t="shared" ref="AH1087" si="3330">AH1086</f>
        <v>0</v>
      </c>
      <c r="AI1087" s="411">
        <f t="shared" ref="AI1087" si="3331">AI1086</f>
        <v>0</v>
      </c>
      <c r="AJ1087" s="411">
        <f t="shared" ref="AJ1087" si="3332">AJ1086</f>
        <v>0</v>
      </c>
      <c r="AK1087" s="411">
        <f t="shared" ref="AK1087" si="3333">AK1086</f>
        <v>0</v>
      </c>
      <c r="AL1087" s="411">
        <f t="shared" ref="AL1087" si="333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5">Z1089</f>
        <v>0</v>
      </c>
      <c r="AA1090" s="411">
        <f t="shared" ref="AA1090" si="3336">AA1089</f>
        <v>0</v>
      </c>
      <c r="AB1090" s="411">
        <f t="shared" ref="AB1090" si="3337">AB1089</f>
        <v>0</v>
      </c>
      <c r="AC1090" s="411">
        <f t="shared" ref="AC1090" si="3338">AC1089</f>
        <v>0</v>
      </c>
      <c r="AD1090" s="411">
        <f t="shared" ref="AD1090" si="3339">AD1089</f>
        <v>0</v>
      </c>
      <c r="AE1090" s="411">
        <f t="shared" ref="AE1090" si="3340">AE1089</f>
        <v>0</v>
      </c>
      <c r="AF1090" s="411">
        <f t="shared" ref="AF1090" si="3341">AF1089</f>
        <v>0</v>
      </c>
      <c r="AG1090" s="411">
        <f t="shared" ref="AG1090" si="3342">AG1089</f>
        <v>0</v>
      </c>
      <c r="AH1090" s="411">
        <f t="shared" ref="AH1090" si="3343">AH1089</f>
        <v>0</v>
      </c>
      <c r="AI1090" s="411">
        <f t="shared" ref="AI1090" si="3344">AI1089</f>
        <v>0</v>
      </c>
      <c r="AJ1090" s="411">
        <f t="shared" ref="AJ1090" si="3345">AJ1089</f>
        <v>0</v>
      </c>
      <c r="AK1090" s="411">
        <f t="shared" ref="AK1090" si="3346">AK1089</f>
        <v>0</v>
      </c>
      <c r="AL1090" s="411">
        <f t="shared" ref="AL1090" si="334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8">Z1092</f>
        <v>0</v>
      </c>
      <c r="AA1093" s="411">
        <f t="shared" ref="AA1093" si="3349">AA1092</f>
        <v>0</v>
      </c>
      <c r="AB1093" s="411">
        <f t="shared" ref="AB1093" si="3350">AB1092</f>
        <v>0</v>
      </c>
      <c r="AC1093" s="411">
        <f t="shared" ref="AC1093" si="3351">AC1092</f>
        <v>0</v>
      </c>
      <c r="AD1093" s="411">
        <f t="shared" ref="AD1093" si="3352">AD1092</f>
        <v>0</v>
      </c>
      <c r="AE1093" s="411">
        <f t="shared" ref="AE1093" si="3353">AE1092</f>
        <v>0</v>
      </c>
      <c r="AF1093" s="411">
        <f t="shared" ref="AF1093" si="3354">AF1092</f>
        <v>0</v>
      </c>
      <c r="AG1093" s="411">
        <f t="shared" ref="AG1093" si="3355">AG1092</f>
        <v>0</v>
      </c>
      <c r="AH1093" s="411">
        <f t="shared" ref="AH1093" si="3356">AH1092</f>
        <v>0</v>
      </c>
      <c r="AI1093" s="411">
        <f t="shared" ref="AI1093" si="3357">AI1092</f>
        <v>0</v>
      </c>
      <c r="AJ1093" s="411">
        <f t="shared" ref="AJ1093" si="3358">AJ1092</f>
        <v>0</v>
      </c>
      <c r="AK1093" s="411">
        <f t="shared" ref="AK1093" si="3359">AK1092</f>
        <v>0</v>
      </c>
      <c r="AL1093" s="411">
        <f t="shared" ref="AL1093" si="336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1">Z1095</f>
        <v>0</v>
      </c>
      <c r="AA1096" s="411">
        <f t="shared" ref="AA1096" si="3362">AA1095</f>
        <v>0</v>
      </c>
      <c r="AB1096" s="411">
        <f t="shared" ref="AB1096" si="3363">AB1095</f>
        <v>0</v>
      </c>
      <c r="AC1096" s="411">
        <f t="shared" ref="AC1096" si="3364">AC1095</f>
        <v>0</v>
      </c>
      <c r="AD1096" s="411">
        <f t="shared" ref="AD1096" si="3365">AD1095</f>
        <v>0</v>
      </c>
      <c r="AE1096" s="411">
        <f t="shared" ref="AE1096" si="3366">AE1095</f>
        <v>0</v>
      </c>
      <c r="AF1096" s="411">
        <f t="shared" ref="AF1096" si="3367">AF1095</f>
        <v>0</v>
      </c>
      <c r="AG1096" s="411">
        <f t="shared" ref="AG1096" si="3368">AG1095</f>
        <v>0</v>
      </c>
      <c r="AH1096" s="411">
        <f t="shared" ref="AH1096" si="3369">AH1095</f>
        <v>0</v>
      </c>
      <c r="AI1096" s="411">
        <f t="shared" ref="AI1096" si="3370">AI1095</f>
        <v>0</v>
      </c>
      <c r="AJ1096" s="411">
        <f t="shared" ref="AJ1096" si="3371">AJ1095</f>
        <v>0</v>
      </c>
      <c r="AK1096" s="411">
        <f t="shared" ref="AK1096" si="3372">AK1095</f>
        <v>0</v>
      </c>
      <c r="AL1096" s="411">
        <f t="shared" ref="AL1096" si="337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4">Z1098</f>
        <v>0</v>
      </c>
      <c r="AA1099" s="411">
        <f t="shared" ref="AA1099" si="3375">AA1098</f>
        <v>0</v>
      </c>
      <c r="AB1099" s="411">
        <f t="shared" ref="AB1099" si="3376">AB1098</f>
        <v>0</v>
      </c>
      <c r="AC1099" s="411">
        <f t="shared" ref="AC1099" si="3377">AC1098</f>
        <v>0</v>
      </c>
      <c r="AD1099" s="411">
        <f t="shared" ref="AD1099" si="3378">AD1098</f>
        <v>0</v>
      </c>
      <c r="AE1099" s="411">
        <f t="shared" ref="AE1099" si="3379">AE1098</f>
        <v>0</v>
      </c>
      <c r="AF1099" s="411">
        <f t="shared" ref="AF1099" si="3380">AF1098</f>
        <v>0</v>
      </c>
      <c r="AG1099" s="411">
        <f t="shared" ref="AG1099" si="3381">AG1098</f>
        <v>0</v>
      </c>
      <c r="AH1099" s="411">
        <f t="shared" ref="AH1099" si="3382">AH1098</f>
        <v>0</v>
      </c>
      <c r="AI1099" s="411">
        <f t="shared" ref="AI1099" si="3383">AI1098</f>
        <v>0</v>
      </c>
      <c r="AJ1099" s="411">
        <f t="shared" ref="AJ1099" si="3384">AJ1098</f>
        <v>0</v>
      </c>
      <c r="AK1099" s="411">
        <f t="shared" ref="AK1099" si="3385">AK1098</f>
        <v>0</v>
      </c>
      <c r="AL1099" s="411">
        <f t="shared" ref="AL1099" si="338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7">Z1101</f>
        <v>0</v>
      </c>
      <c r="AA1102" s="411">
        <f t="shared" ref="AA1102" si="3388">AA1101</f>
        <v>0</v>
      </c>
      <c r="AB1102" s="411">
        <f t="shared" ref="AB1102" si="3389">AB1101</f>
        <v>0</v>
      </c>
      <c r="AC1102" s="411">
        <f t="shared" ref="AC1102" si="3390">AC1101</f>
        <v>0</v>
      </c>
      <c r="AD1102" s="411">
        <f t="shared" ref="AD1102" si="3391">AD1101</f>
        <v>0</v>
      </c>
      <c r="AE1102" s="411">
        <f t="shared" ref="AE1102" si="3392">AE1101</f>
        <v>0</v>
      </c>
      <c r="AF1102" s="411">
        <f t="shared" ref="AF1102" si="3393">AF1101</f>
        <v>0</v>
      </c>
      <c r="AG1102" s="411">
        <f t="shared" ref="AG1102" si="3394">AG1101</f>
        <v>0</v>
      </c>
      <c r="AH1102" s="411">
        <f t="shared" ref="AH1102" si="3395">AH1101</f>
        <v>0</v>
      </c>
      <c r="AI1102" s="411">
        <f t="shared" ref="AI1102" si="3396">AI1101</f>
        <v>0</v>
      </c>
      <c r="AJ1102" s="411">
        <f t="shared" ref="AJ1102" si="3397">AJ1101</f>
        <v>0</v>
      </c>
      <c r="AK1102" s="411">
        <f t="shared" ref="AK1102" si="3398">AK1101</f>
        <v>0</v>
      </c>
      <c r="AL1102" s="411">
        <f t="shared" ref="AL1102" si="339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0">Z1104</f>
        <v>0</v>
      </c>
      <c r="AA1105" s="411">
        <f t="shared" ref="AA1105" si="3401">AA1104</f>
        <v>0</v>
      </c>
      <c r="AB1105" s="411">
        <f t="shared" ref="AB1105" si="3402">AB1104</f>
        <v>0</v>
      </c>
      <c r="AC1105" s="411">
        <f t="shared" ref="AC1105" si="3403">AC1104</f>
        <v>0</v>
      </c>
      <c r="AD1105" s="411">
        <f t="shared" ref="AD1105" si="3404">AD1104</f>
        <v>0</v>
      </c>
      <c r="AE1105" s="411">
        <f t="shared" ref="AE1105" si="3405">AE1104</f>
        <v>0</v>
      </c>
      <c r="AF1105" s="411">
        <f t="shared" ref="AF1105" si="3406">AF1104</f>
        <v>0</v>
      </c>
      <c r="AG1105" s="411">
        <f t="shared" ref="AG1105" si="3407">AG1104</f>
        <v>0</v>
      </c>
      <c r="AH1105" s="411">
        <f t="shared" ref="AH1105" si="3408">AH1104</f>
        <v>0</v>
      </c>
      <c r="AI1105" s="411">
        <f t="shared" ref="AI1105" si="3409">AI1104</f>
        <v>0</v>
      </c>
      <c r="AJ1105" s="411">
        <f t="shared" ref="AJ1105" si="3410">AJ1104</f>
        <v>0</v>
      </c>
      <c r="AK1105" s="411">
        <f t="shared" ref="AK1105" si="3411">AK1104</f>
        <v>0</v>
      </c>
      <c r="AL1105" s="411">
        <f t="shared" ref="AL1105" si="341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3">Z1107</f>
        <v>0</v>
      </c>
      <c r="AA1108" s="411">
        <f t="shared" ref="AA1108" si="3414">AA1107</f>
        <v>0</v>
      </c>
      <c r="AB1108" s="411">
        <f t="shared" ref="AB1108" si="3415">AB1107</f>
        <v>0</v>
      </c>
      <c r="AC1108" s="411">
        <f t="shared" ref="AC1108" si="3416">AC1107</f>
        <v>0</v>
      </c>
      <c r="AD1108" s="411">
        <f t="shared" ref="AD1108" si="3417">AD1107</f>
        <v>0</v>
      </c>
      <c r="AE1108" s="411">
        <f t="shared" ref="AE1108" si="3418">AE1107</f>
        <v>0</v>
      </c>
      <c r="AF1108" s="411">
        <f t="shared" ref="AF1108" si="3419">AF1107</f>
        <v>0</v>
      </c>
      <c r="AG1108" s="411">
        <f t="shared" ref="AG1108" si="3420">AG1107</f>
        <v>0</v>
      </c>
      <c r="AH1108" s="411">
        <f t="shared" ref="AH1108" si="3421">AH1107</f>
        <v>0</v>
      </c>
      <c r="AI1108" s="411">
        <f t="shared" ref="AI1108" si="3422">AI1107</f>
        <v>0</v>
      </c>
      <c r="AJ1108" s="411">
        <f t="shared" ref="AJ1108" si="3423">AJ1107</f>
        <v>0</v>
      </c>
      <c r="AK1108" s="411">
        <f t="shared" ref="AK1108" si="3424">AK1107</f>
        <v>0</v>
      </c>
      <c r="AL1108" s="411">
        <f t="shared" ref="AL1108" si="3425">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6">SUM(Y1114:AL1114)</f>
        <v>0</v>
      </c>
    </row>
    <row r="1115" spans="1:39" ht="15">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6"/>
        <v>0</v>
      </c>
    </row>
    <row r="1116" spans="1:39" ht="15">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6"/>
        <v>0</v>
      </c>
    </row>
    <row r="1117" spans="1:39" ht="15">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6"/>
        <v>0</v>
      </c>
    </row>
    <row r="1118" spans="1:39" ht="15">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7">Y212*Y1113</f>
        <v>0</v>
      </c>
      <c r="Z1118" s="378">
        <f t="shared" si="3427"/>
        <v>0</v>
      </c>
      <c r="AA1118" s="378">
        <f t="shared" si="3427"/>
        <v>0</v>
      </c>
      <c r="AB1118" s="378">
        <f t="shared" si="3427"/>
        <v>0</v>
      </c>
      <c r="AC1118" s="378">
        <f t="shared" si="3427"/>
        <v>0</v>
      </c>
      <c r="AD1118" s="378">
        <f t="shared" si="3427"/>
        <v>0</v>
      </c>
      <c r="AE1118" s="378">
        <f t="shared" si="3427"/>
        <v>0</v>
      </c>
      <c r="AF1118" s="378">
        <f t="shared" si="3427"/>
        <v>0</v>
      </c>
      <c r="AG1118" s="378">
        <f t="shared" si="3427"/>
        <v>0</v>
      </c>
      <c r="AH1118" s="378">
        <f t="shared" si="3427"/>
        <v>0</v>
      </c>
      <c r="AI1118" s="378">
        <f t="shared" si="3427"/>
        <v>0</v>
      </c>
      <c r="AJ1118" s="378">
        <f t="shared" si="3427"/>
        <v>0</v>
      </c>
      <c r="AK1118" s="378">
        <f t="shared" si="3427"/>
        <v>0</v>
      </c>
      <c r="AL1118" s="378">
        <f t="shared" si="3427"/>
        <v>0</v>
      </c>
      <c r="AM1118" s="629">
        <f t="shared" si="3426"/>
        <v>0</v>
      </c>
    </row>
    <row r="1119" spans="1:39" ht="15">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8">Y395*Y1113</f>
        <v>0</v>
      </c>
      <c r="Z1119" s="378">
        <f t="shared" si="3428"/>
        <v>0</v>
      </c>
      <c r="AA1119" s="378">
        <f t="shared" si="3428"/>
        <v>0</v>
      </c>
      <c r="AB1119" s="378">
        <f t="shared" si="3428"/>
        <v>0</v>
      </c>
      <c r="AC1119" s="378">
        <f t="shared" si="3428"/>
        <v>0</v>
      </c>
      <c r="AD1119" s="378">
        <f t="shared" si="3428"/>
        <v>0</v>
      </c>
      <c r="AE1119" s="378">
        <f t="shared" si="3428"/>
        <v>0</v>
      </c>
      <c r="AF1119" s="378">
        <f t="shared" si="3428"/>
        <v>0</v>
      </c>
      <c r="AG1119" s="378">
        <f t="shared" si="3428"/>
        <v>0</v>
      </c>
      <c r="AH1119" s="378">
        <f t="shared" si="3428"/>
        <v>0</v>
      </c>
      <c r="AI1119" s="378">
        <f t="shared" si="3428"/>
        <v>0</v>
      </c>
      <c r="AJ1119" s="378">
        <f t="shared" si="3428"/>
        <v>0</v>
      </c>
      <c r="AK1119" s="378">
        <f t="shared" si="3428"/>
        <v>0</v>
      </c>
      <c r="AL1119" s="378">
        <f t="shared" si="3428"/>
        <v>0</v>
      </c>
      <c r="AM1119" s="629">
        <f t="shared" si="3426"/>
        <v>0</v>
      </c>
    </row>
    <row r="1120" spans="1:39" ht="15">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9">Y578*Y1113</f>
        <v>0</v>
      </c>
      <c r="Z1120" s="378">
        <f t="shared" si="3429"/>
        <v>0</v>
      </c>
      <c r="AA1120" s="378">
        <f t="shared" si="3429"/>
        <v>0</v>
      </c>
      <c r="AB1120" s="378">
        <f t="shared" si="3429"/>
        <v>0</v>
      </c>
      <c r="AC1120" s="378">
        <f t="shared" si="3429"/>
        <v>0</v>
      </c>
      <c r="AD1120" s="378">
        <f t="shared" si="3429"/>
        <v>0</v>
      </c>
      <c r="AE1120" s="378">
        <f t="shared" si="3429"/>
        <v>0</v>
      </c>
      <c r="AF1120" s="378">
        <f t="shared" si="3429"/>
        <v>0</v>
      </c>
      <c r="AG1120" s="378">
        <f t="shared" si="3429"/>
        <v>0</v>
      </c>
      <c r="AH1120" s="378">
        <f t="shared" si="3429"/>
        <v>0</v>
      </c>
      <c r="AI1120" s="378">
        <f t="shared" si="3429"/>
        <v>0</v>
      </c>
      <c r="AJ1120" s="378">
        <f t="shared" si="3429"/>
        <v>0</v>
      </c>
      <c r="AK1120" s="378">
        <f t="shared" si="3429"/>
        <v>0</v>
      </c>
      <c r="AL1120" s="378">
        <f t="shared" si="3429"/>
        <v>0</v>
      </c>
      <c r="AM1120" s="629">
        <f t="shared" si="3426"/>
        <v>0</v>
      </c>
    </row>
    <row r="1121" spans="2:39" ht="15">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0">Y761*Y1113</f>
        <v>0</v>
      </c>
      <c r="Z1121" s="378">
        <f t="shared" si="3430"/>
        <v>0</v>
      </c>
      <c r="AA1121" s="378">
        <f t="shared" si="3430"/>
        <v>0</v>
      </c>
      <c r="AB1121" s="378">
        <f t="shared" si="3430"/>
        <v>0</v>
      </c>
      <c r="AC1121" s="378">
        <f t="shared" si="3430"/>
        <v>0</v>
      </c>
      <c r="AD1121" s="378">
        <f t="shared" si="3430"/>
        <v>0</v>
      </c>
      <c r="AE1121" s="378">
        <f t="shared" si="3430"/>
        <v>0</v>
      </c>
      <c r="AF1121" s="378">
        <f t="shared" si="3430"/>
        <v>0</v>
      </c>
      <c r="AG1121" s="378">
        <f t="shared" si="3430"/>
        <v>0</v>
      </c>
      <c r="AH1121" s="378">
        <f t="shared" si="3430"/>
        <v>0</v>
      </c>
      <c r="AI1121" s="378">
        <f t="shared" si="3430"/>
        <v>0</v>
      </c>
      <c r="AJ1121" s="378">
        <f t="shared" si="3430"/>
        <v>0</v>
      </c>
      <c r="AK1121" s="378">
        <f t="shared" si="3430"/>
        <v>0</v>
      </c>
      <c r="AL1121" s="378">
        <f t="shared" si="3430"/>
        <v>0</v>
      </c>
      <c r="AM1121" s="629">
        <f t="shared" si="3426"/>
        <v>0</v>
      </c>
    </row>
    <row r="1122" spans="2:39" ht="15">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1">Y944*Y1113</f>
        <v>0</v>
      </c>
      <c r="Z1122" s="378">
        <f t="shared" si="3431"/>
        <v>0</v>
      </c>
      <c r="AA1122" s="378">
        <f t="shared" si="3431"/>
        <v>0</v>
      </c>
      <c r="AB1122" s="378">
        <f t="shared" si="3431"/>
        <v>0</v>
      </c>
      <c r="AC1122" s="378">
        <f t="shared" si="3431"/>
        <v>0</v>
      </c>
      <c r="AD1122" s="378">
        <f t="shared" si="3431"/>
        <v>0</v>
      </c>
      <c r="AE1122" s="378">
        <f t="shared" si="3431"/>
        <v>0</v>
      </c>
      <c r="AF1122" s="378">
        <f t="shared" si="3431"/>
        <v>0</v>
      </c>
      <c r="AG1122" s="378">
        <f t="shared" si="3431"/>
        <v>0</v>
      </c>
      <c r="AH1122" s="378">
        <f t="shared" si="3431"/>
        <v>0</v>
      </c>
      <c r="AI1122" s="378">
        <f t="shared" si="3431"/>
        <v>0</v>
      </c>
      <c r="AJ1122" s="378">
        <f t="shared" si="3431"/>
        <v>0</v>
      </c>
      <c r="AK1122" s="378">
        <f t="shared" si="3431"/>
        <v>0</v>
      </c>
      <c r="AL1122" s="378">
        <f t="shared" si="3431"/>
        <v>0</v>
      </c>
      <c r="AM1122" s="629">
        <f t="shared" si="3426"/>
        <v>0</v>
      </c>
    </row>
    <row r="1123" spans="2:39" ht="15">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2">AA1110*AA1113</f>
        <v>0</v>
      </c>
      <c r="AB1123" s="378">
        <f t="shared" si="3432"/>
        <v>0</v>
      </c>
      <c r="AC1123" s="378">
        <f t="shared" si="3432"/>
        <v>0</v>
      </c>
      <c r="AD1123" s="378">
        <f t="shared" si="3432"/>
        <v>0</v>
      </c>
      <c r="AE1123" s="378">
        <f t="shared" si="3432"/>
        <v>0</v>
      </c>
      <c r="AF1123" s="378">
        <f t="shared" si="3432"/>
        <v>0</v>
      </c>
      <c r="AG1123" s="378">
        <f t="shared" si="3432"/>
        <v>0</v>
      </c>
      <c r="AH1123" s="378">
        <f t="shared" si="3432"/>
        <v>0</v>
      </c>
      <c r="AI1123" s="378">
        <f t="shared" si="3432"/>
        <v>0</v>
      </c>
      <c r="AJ1123" s="378">
        <f t="shared" si="3432"/>
        <v>0</v>
      </c>
      <c r="AK1123" s="378">
        <f t="shared" si="3432"/>
        <v>0</v>
      </c>
      <c r="AL1123" s="378">
        <f t="shared" si="3432"/>
        <v>0</v>
      </c>
      <c r="AM1123" s="629">
        <f t="shared" si="3426"/>
        <v>0</v>
      </c>
    </row>
    <row r="1124" spans="2:39" ht="1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3">SUM(Z1114:Z1123)</f>
        <v>0</v>
      </c>
      <c r="AA1124" s="346">
        <f t="shared" si="3433"/>
        <v>0</v>
      </c>
      <c r="AB1124" s="346">
        <f t="shared" si="3433"/>
        <v>0</v>
      </c>
      <c r="AC1124" s="346">
        <f t="shared" si="3433"/>
        <v>0</v>
      </c>
      <c r="AD1124" s="346">
        <f t="shared" si="3433"/>
        <v>0</v>
      </c>
      <c r="AE1124" s="346">
        <f t="shared" si="3433"/>
        <v>0</v>
      </c>
      <c r="AF1124" s="346">
        <f>SUM(AF1114:AF1123)</f>
        <v>0</v>
      </c>
      <c r="AG1124" s="346">
        <f t="shared" ref="AG1124:AL1124" si="3434">SUM(AG1114:AG1123)</f>
        <v>0</v>
      </c>
      <c r="AH1124" s="346">
        <f t="shared" si="3434"/>
        <v>0</v>
      </c>
      <c r="AI1124" s="346">
        <f t="shared" si="3434"/>
        <v>0</v>
      </c>
      <c r="AJ1124" s="346">
        <f t="shared" si="3434"/>
        <v>0</v>
      </c>
      <c r="AK1124" s="346">
        <f t="shared" si="3434"/>
        <v>0</v>
      </c>
      <c r="AL1124" s="346">
        <f t="shared" si="3434"/>
        <v>0</v>
      </c>
      <c r="AM1124" s="407">
        <f>SUM(AM1114:AM1123)</f>
        <v>0</v>
      </c>
    </row>
    <row r="1125" spans="2:39" ht="1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5">Z1111*Z1113</f>
        <v>0</v>
      </c>
      <c r="AA1125" s="347">
        <f>AA1111*AA1113</f>
        <v>0</v>
      </c>
      <c r="AB1125" s="347">
        <f t="shared" si="3435"/>
        <v>0</v>
      </c>
      <c r="AC1125" s="347">
        <f t="shared" si="3435"/>
        <v>0</v>
      </c>
      <c r="AD1125" s="347">
        <f t="shared" si="3435"/>
        <v>0</v>
      </c>
      <c r="AE1125" s="347">
        <f t="shared" si="3435"/>
        <v>0</v>
      </c>
      <c r="AF1125" s="347">
        <f t="shared" ref="AF1125:AL1125" si="3436">AF1111*AF1113</f>
        <v>0</v>
      </c>
      <c r="AG1125" s="347">
        <f t="shared" si="3436"/>
        <v>0</v>
      </c>
      <c r="AH1125" s="347">
        <f t="shared" si="3436"/>
        <v>0</v>
      </c>
      <c r="AI1125" s="347">
        <f t="shared" si="3436"/>
        <v>0</v>
      </c>
      <c r="AJ1125" s="347">
        <f t="shared" si="3436"/>
        <v>0</v>
      </c>
      <c r="AK1125" s="347">
        <f t="shared" si="3436"/>
        <v>0</v>
      </c>
      <c r="AL1125" s="347">
        <f t="shared" si="3436"/>
        <v>0</v>
      </c>
      <c r="AM1125" s="407">
        <f>SUM(Y1125:AL1125)</f>
        <v>0</v>
      </c>
    </row>
    <row r="1126" spans="2:39" ht="1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597</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5" scale="67" fitToHeight="0" orientation="landscape" r:id="rId1"/>
  <headerFooter>
    <oddFooter>&amp;R&amp;P of &amp;N</oddFooter>
  </headerFooter>
  <rowBreaks count="6" manualBreakCount="6">
    <brk id="31" max="39" man="1"/>
    <brk id="215" max="39" man="1"/>
    <brk id="398" max="39" man="1"/>
    <brk id="581" max="39" man="1"/>
    <brk id="764" max="39" man="1"/>
    <brk id="947" max="39"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zoomScale="60" zoomScaleNormal="90" workbookViewId="0">
      <selection activeCell="C46" sqref="C46"/>
    </sheetView>
  </sheetViews>
  <sheetFormatPr defaultColWidth="9.1328125" defaultRowHeight="14.25"/>
  <cols>
    <col min="1" max="1" width="4.59765625" style="12" customWidth="1"/>
    <col min="2" max="2" width="19.59765625" style="11" customWidth="1"/>
    <col min="3" max="3" width="30.86328125" style="12" customWidth="1"/>
    <col min="4" max="4" width="5" style="12" customWidth="1"/>
    <col min="5" max="5" width="14.265625" style="12" customWidth="1"/>
    <col min="6" max="6" width="15.1328125" style="12" customWidth="1"/>
    <col min="7" max="7" width="11.3984375" style="12" customWidth="1"/>
    <col min="8" max="8" width="13" style="18" customWidth="1"/>
    <col min="9" max="10" width="14" style="12" customWidth="1"/>
    <col min="11" max="11" width="18" style="12" customWidth="1"/>
    <col min="12" max="12" width="19.1328125" style="12" hidden="1" customWidth="1"/>
    <col min="13" max="13" width="16.86328125" style="12" hidden="1" customWidth="1"/>
    <col min="14" max="14" width="16" style="12" hidden="1" customWidth="1"/>
    <col min="15" max="15" width="14.59765625" style="12" hidden="1" customWidth="1"/>
    <col min="16" max="16" width="14.73046875" style="12" hidden="1" customWidth="1"/>
    <col min="17" max="17" width="14" style="12" hidden="1" customWidth="1"/>
    <col min="18" max="18" width="15.73046875" style="12" hidden="1" customWidth="1"/>
    <col min="19" max="19" width="14.1328125" style="12" hidden="1" customWidth="1"/>
    <col min="20" max="22" width="15" style="12" hidden="1" customWidth="1"/>
    <col min="23" max="23" width="13.3984375" style="12" customWidth="1"/>
    <col min="24" max="24" width="4.1328125" style="12" customWidth="1"/>
    <col min="25" max="16384" width="9.13281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553</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953" t="s">
        <v>676</v>
      </c>
      <c r="D8" s="953"/>
      <c r="E8" s="953"/>
      <c r="F8" s="953"/>
      <c r="G8" s="953"/>
      <c r="H8" s="953"/>
      <c r="I8" s="953"/>
      <c r="J8" s="953"/>
      <c r="K8" s="953"/>
      <c r="L8" s="953"/>
      <c r="M8" s="953"/>
      <c r="N8" s="953"/>
      <c r="O8" s="953"/>
      <c r="P8" s="953"/>
      <c r="Q8" s="953"/>
      <c r="R8" s="953"/>
      <c r="S8" s="953"/>
      <c r="T8" s="105"/>
      <c r="U8" s="105"/>
      <c r="V8" s="105"/>
      <c r="W8" s="105"/>
    </row>
    <row r="9" spans="1:28" s="9" customFormat="1" ht="46.9" customHeight="1">
      <c r="B9" s="55"/>
      <c r="C9" s="912" t="s">
        <v>688</v>
      </c>
      <c r="D9" s="912"/>
      <c r="E9" s="912"/>
      <c r="F9" s="912"/>
      <c r="G9" s="912"/>
      <c r="H9" s="912"/>
      <c r="I9" s="912"/>
      <c r="J9" s="912"/>
      <c r="K9" s="912"/>
      <c r="L9" s="912"/>
      <c r="M9" s="912"/>
      <c r="N9" s="912"/>
      <c r="O9" s="912"/>
      <c r="P9" s="912"/>
      <c r="Q9" s="912"/>
      <c r="R9" s="912"/>
      <c r="S9" s="912"/>
      <c r="T9" s="105"/>
      <c r="U9" s="105"/>
      <c r="V9" s="105"/>
      <c r="W9" s="105"/>
    </row>
    <row r="10" spans="1:28" s="9" customFormat="1" ht="37.9" customHeight="1">
      <c r="B10" s="88"/>
      <c r="C10" s="928" t="s">
        <v>689</v>
      </c>
      <c r="D10" s="912"/>
      <c r="E10" s="912"/>
      <c r="F10" s="912"/>
      <c r="G10" s="912"/>
      <c r="H10" s="912"/>
      <c r="I10" s="912"/>
      <c r="J10" s="912"/>
      <c r="K10" s="912"/>
      <c r="L10" s="912"/>
      <c r="M10" s="912"/>
      <c r="N10" s="912"/>
      <c r="O10" s="912"/>
      <c r="P10" s="912"/>
      <c r="Q10" s="912"/>
      <c r="R10" s="912"/>
      <c r="S10" s="91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52" t="s">
        <v>235</v>
      </c>
      <c r="C12" s="952"/>
      <c r="D12" s="181"/>
      <c r="E12" s="182" t="s">
        <v>236</v>
      </c>
      <c r="F12" s="51"/>
      <c r="G12" s="51"/>
      <c r="H12" s="44"/>
      <c r="I12" s="51"/>
      <c r="K12" s="592"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4.6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4.6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4.6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4.6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88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4.6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4.6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4.6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4.6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4.6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4.6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5.0446090360523606</v>
      </c>
      <c r="J91" s="230">
        <f>(SUM('1.  LRAMVA Summary'!E$54:E$68)+SUM('1.  LRAMVA Summary'!E$69:E$70)*(MONTH($E91)-1)/12)*$H91</f>
        <v>4.9708914600571408</v>
      </c>
      <c r="K91" s="230">
        <f>(SUM('1.  LRAMVA Summary'!F$54:F$68)+SUM('1.  LRAMVA Summary'!F$69:F$70)*(MONTH($E91)-1)/12)*$H91</f>
        <v>13.290036191159667</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23.305536687269168</v>
      </c>
    </row>
    <row r="92" spans="2:23" s="9" customFormat="1" ht="14.25" customHeight="1">
      <c r="B92" s="66"/>
      <c r="E92" s="214">
        <v>42430</v>
      </c>
      <c r="F92" s="214" t="s">
        <v>183</v>
      </c>
      <c r="G92" s="215" t="s">
        <v>65</v>
      </c>
      <c r="H92" s="229">
        <f t="shared" si="34"/>
        <v>9.1666666666666665E-4</v>
      </c>
      <c r="I92" s="230">
        <f>(SUM('1.  LRAMVA Summary'!D$54:D$68)+SUM('1.  LRAMVA Summary'!D$69:D$70)*(MONTH($E92)-1)/12)*$H92</f>
        <v>10.089218072104721</v>
      </c>
      <c r="J92" s="230">
        <f>(SUM('1.  LRAMVA Summary'!E$54:E$68)+SUM('1.  LRAMVA Summary'!E$69:E$70)*(MONTH($E92)-1)/12)*$H92</f>
        <v>9.9417829201142816</v>
      </c>
      <c r="K92" s="230">
        <f>(SUM('1.  LRAMVA Summary'!F$54:F$68)+SUM('1.  LRAMVA Summary'!F$69:F$70)*(MONTH($E92)-1)/12)*$H92</f>
        <v>26.580072382319333</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46.611073374538336</v>
      </c>
    </row>
    <row r="93" spans="2:23" s="8" customFormat="1">
      <c r="B93" s="239"/>
      <c r="D93" s="9"/>
      <c r="E93" s="214">
        <v>42461</v>
      </c>
      <c r="F93" s="214" t="s">
        <v>183</v>
      </c>
      <c r="G93" s="215" t="s">
        <v>66</v>
      </c>
      <c r="H93" s="229">
        <f>$C$36/12</f>
        <v>9.1666666666666665E-4</v>
      </c>
      <c r="I93" s="230">
        <f>(SUM('1.  LRAMVA Summary'!D$54:D$68)+SUM('1.  LRAMVA Summary'!D$69:D$70)*(MONTH($E93)-1)/12)*$H93</f>
        <v>15.133827108157082</v>
      </c>
      <c r="J93" s="230">
        <f>(SUM('1.  LRAMVA Summary'!E$54:E$68)+SUM('1.  LRAMVA Summary'!E$69:E$70)*(MONTH($E93)-1)/12)*$H93</f>
        <v>14.912674380171424</v>
      </c>
      <c r="K93" s="230">
        <f>(SUM('1.  LRAMVA Summary'!F$54:F$68)+SUM('1.  LRAMVA Summary'!F$69:F$70)*(MONTH($E93)-1)/12)*$H93</f>
        <v>39.870108573479001</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69.916610061807503</v>
      </c>
    </row>
    <row r="94" spans="2:23" s="9" customFormat="1">
      <c r="B94" s="66"/>
      <c r="E94" s="214">
        <v>42491</v>
      </c>
      <c r="F94" s="214" t="s">
        <v>183</v>
      </c>
      <c r="G94" s="215" t="s">
        <v>66</v>
      </c>
      <c r="H94" s="229">
        <f t="shared" ref="H94:H95" si="36">$C$36/12</f>
        <v>9.1666666666666665E-4</v>
      </c>
      <c r="I94" s="230">
        <f>(SUM('1.  LRAMVA Summary'!D$54:D$68)+SUM('1.  LRAMVA Summary'!D$69:D$70)*(MONTH($E94)-1)/12)*$H94</f>
        <v>20.178436144209442</v>
      </c>
      <c r="J94" s="230">
        <f>(SUM('1.  LRAMVA Summary'!E$54:E$68)+SUM('1.  LRAMVA Summary'!E$69:E$70)*(MONTH($E94)-1)/12)*$H94</f>
        <v>19.883565840228563</v>
      </c>
      <c r="K94" s="230">
        <f>(SUM('1.  LRAMVA Summary'!F$54:F$68)+SUM('1.  LRAMVA Summary'!F$69:F$70)*(MONTH($E94)-1)/12)*$H94</f>
        <v>53.160144764638666</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93.222146749076671</v>
      </c>
    </row>
    <row r="95" spans="2:23" s="238" customFormat="1">
      <c r="B95" s="237"/>
      <c r="D95" s="9"/>
      <c r="E95" s="214">
        <v>42522</v>
      </c>
      <c r="F95" s="214" t="s">
        <v>183</v>
      </c>
      <c r="G95" s="215" t="s">
        <v>66</v>
      </c>
      <c r="H95" s="229">
        <f t="shared" si="36"/>
        <v>9.1666666666666665E-4</v>
      </c>
      <c r="I95" s="230">
        <f>(SUM('1.  LRAMVA Summary'!D$54:D$68)+SUM('1.  LRAMVA Summary'!D$69:D$70)*(MONTH($E95)-1)/12)*$H95</f>
        <v>25.223045180261803</v>
      </c>
      <c r="J95" s="230">
        <f>(SUM('1.  LRAMVA Summary'!E$54:E$68)+SUM('1.  LRAMVA Summary'!E$69:E$70)*(MONTH($E95)-1)/12)*$H95</f>
        <v>24.854457300285709</v>
      </c>
      <c r="K95" s="230">
        <f>(SUM('1.  LRAMVA Summary'!F$54:F$68)+SUM('1.  LRAMVA Summary'!F$69:F$70)*(MONTH($E95)-1)/12)*$H95</f>
        <v>66.450180955798331</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116.52768343634584</v>
      </c>
    </row>
    <row r="96" spans="2:23" s="9" customFormat="1">
      <c r="B96" s="66"/>
      <c r="E96" s="214">
        <v>42552</v>
      </c>
      <c r="F96" s="214" t="s">
        <v>183</v>
      </c>
      <c r="G96" s="215" t="s">
        <v>68</v>
      </c>
      <c r="H96" s="229">
        <f>$C$37/12</f>
        <v>9.1666666666666665E-4</v>
      </c>
      <c r="I96" s="230">
        <f>(SUM('1.  LRAMVA Summary'!D$54:D$68)+SUM('1.  LRAMVA Summary'!D$69:D$70)*(MONTH($E96)-1)/12)*$H96</f>
        <v>30.267654216314163</v>
      </c>
      <c r="J96" s="230">
        <f>(SUM('1.  LRAMVA Summary'!E$54:E$68)+SUM('1.  LRAMVA Summary'!E$69:E$70)*(MONTH($E96)-1)/12)*$H96</f>
        <v>29.825348760342848</v>
      </c>
      <c r="K96" s="230">
        <f>(SUM('1.  LRAMVA Summary'!F$54:F$68)+SUM('1.  LRAMVA Summary'!F$69:F$70)*(MONTH($E96)-1)/12)*$H96</f>
        <v>79.740217146958003</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139.83322012361501</v>
      </c>
    </row>
    <row r="97" spans="2:23" s="9" customFormat="1">
      <c r="B97" s="66"/>
      <c r="E97" s="214">
        <v>42583</v>
      </c>
      <c r="F97" s="214" t="s">
        <v>183</v>
      </c>
      <c r="G97" s="215" t="s">
        <v>68</v>
      </c>
      <c r="H97" s="229">
        <f t="shared" ref="H97:H98" si="37">$C$37/12</f>
        <v>9.1666666666666665E-4</v>
      </c>
      <c r="I97" s="230">
        <f>(SUM('1.  LRAMVA Summary'!D$54:D$68)+SUM('1.  LRAMVA Summary'!D$69:D$70)*(MONTH($E97)-1)/12)*$H97</f>
        <v>35.312263252366527</v>
      </c>
      <c r="J97" s="230">
        <f>(SUM('1.  LRAMVA Summary'!E$54:E$68)+SUM('1.  LRAMVA Summary'!E$69:E$70)*(MONTH($E97)-1)/12)*$H97</f>
        <v>34.796240220399994</v>
      </c>
      <c r="K97" s="230">
        <f>(SUM('1.  LRAMVA Summary'!F$54:F$68)+SUM('1.  LRAMVA Summary'!F$69:F$70)*(MONTH($E97)-1)/12)*$H97</f>
        <v>93.030253338117674</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163.13875681088422</v>
      </c>
    </row>
    <row r="98" spans="2:23" s="9" customFormat="1">
      <c r="B98" s="66"/>
      <c r="E98" s="214">
        <v>42614</v>
      </c>
      <c r="F98" s="214" t="s">
        <v>183</v>
      </c>
      <c r="G98" s="215" t="s">
        <v>68</v>
      </c>
      <c r="H98" s="229">
        <f t="shared" si="37"/>
        <v>9.1666666666666665E-4</v>
      </c>
      <c r="I98" s="230">
        <f>(SUM('1.  LRAMVA Summary'!D$54:D$68)+SUM('1.  LRAMVA Summary'!D$69:D$70)*(MONTH($E98)-1)/12)*$H98</f>
        <v>40.356872288418884</v>
      </c>
      <c r="J98" s="230">
        <f>(SUM('1.  LRAMVA Summary'!E$54:E$68)+SUM('1.  LRAMVA Summary'!E$69:E$70)*(MONTH($E98)-1)/12)*$H98</f>
        <v>39.767131680457126</v>
      </c>
      <c r="K98" s="230">
        <f>(SUM('1.  LRAMVA Summary'!F$54:F$68)+SUM('1.  LRAMVA Summary'!F$69:F$70)*(MONTH($E98)-1)/12)*$H98</f>
        <v>106.32028952927733</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186.44429349815334</v>
      </c>
    </row>
    <row r="99" spans="2:23" s="9" customFormat="1">
      <c r="B99" s="66"/>
      <c r="E99" s="214">
        <v>42644</v>
      </c>
      <c r="F99" s="214" t="s">
        <v>183</v>
      </c>
      <c r="G99" s="215" t="s">
        <v>69</v>
      </c>
      <c r="H99" s="210">
        <f>$C$38/12</f>
        <v>9.1666666666666665E-4</v>
      </c>
      <c r="I99" s="230">
        <f>(SUM('1.  LRAMVA Summary'!D$54:D$68)+SUM('1.  LRAMVA Summary'!D$69:D$70)*(MONTH($E99)-1)/12)*$H99</f>
        <v>45.401481324471249</v>
      </c>
      <c r="J99" s="230">
        <f>(SUM('1.  LRAMVA Summary'!E$54:E$68)+SUM('1.  LRAMVA Summary'!E$69:E$70)*(MONTH($E99)-1)/12)*$H99</f>
        <v>44.738023140514279</v>
      </c>
      <c r="K99" s="230">
        <f>(SUM('1.  LRAMVA Summary'!F$54:F$68)+SUM('1.  LRAMVA Summary'!F$69:F$70)*(MONTH($E99)-1)/12)*$H99</f>
        <v>119.610325720437</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209.74983018542252</v>
      </c>
    </row>
    <row r="100" spans="2:23" s="9" customFormat="1">
      <c r="B100" s="66"/>
      <c r="E100" s="214">
        <v>42675</v>
      </c>
      <c r="F100" s="214" t="s">
        <v>183</v>
      </c>
      <c r="G100" s="215" t="s">
        <v>69</v>
      </c>
      <c r="H100" s="210">
        <f t="shared" ref="H100:H101" si="38">$C$38/12</f>
        <v>9.1666666666666665E-4</v>
      </c>
      <c r="I100" s="230">
        <f>(SUM('1.  LRAMVA Summary'!D$54:D$68)+SUM('1.  LRAMVA Summary'!D$69:D$70)*(MONTH($E100)-1)/12)*$H100</f>
        <v>50.446090360523606</v>
      </c>
      <c r="J100" s="230">
        <f>(SUM('1.  LRAMVA Summary'!E$54:E$68)+SUM('1.  LRAMVA Summary'!E$69:E$70)*(MONTH($E100)-1)/12)*$H100</f>
        <v>49.708914600571418</v>
      </c>
      <c r="K100" s="230">
        <f>(SUM('1.  LRAMVA Summary'!F$54:F$68)+SUM('1.  LRAMVA Summary'!F$69:F$70)*(MONTH($E100)-1)/12)*$H100</f>
        <v>132.90036191159666</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233.05536687269168</v>
      </c>
    </row>
    <row r="101" spans="2:23" s="9" customFormat="1">
      <c r="B101" s="66"/>
      <c r="E101" s="214">
        <v>42705</v>
      </c>
      <c r="F101" s="214" t="s">
        <v>183</v>
      </c>
      <c r="G101" s="215" t="s">
        <v>69</v>
      </c>
      <c r="H101" s="210">
        <f t="shared" si="38"/>
        <v>9.1666666666666665E-4</v>
      </c>
      <c r="I101" s="230">
        <f>(SUM('1.  LRAMVA Summary'!D$54:D$68)+SUM('1.  LRAMVA Summary'!D$69:D$70)*(MONTH($E101)-1)/12)*$H101</f>
        <v>55.49069939657597</v>
      </c>
      <c r="J101" s="230">
        <f>(SUM('1.  LRAMVA Summary'!E$54:E$68)+SUM('1.  LRAMVA Summary'!E$69:E$70)*(MONTH($E101)-1)/12)*$H101</f>
        <v>54.67980606062855</v>
      </c>
      <c r="K101" s="230">
        <f>(SUM('1.  LRAMVA Summary'!F$54:F$68)+SUM('1.  LRAMVA Summary'!F$69:F$70)*(MONTH($E101)-1)/12)*$H101</f>
        <v>146.19039810275635</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256.36090355996089</v>
      </c>
    </row>
    <row r="102" spans="2:23" s="9" customFormat="1" ht="14.65" thickBot="1">
      <c r="B102" s="66"/>
      <c r="E102" s="216" t="s">
        <v>466</v>
      </c>
      <c r="F102" s="216"/>
      <c r="G102" s="217"/>
      <c r="H102" s="218"/>
      <c r="I102" s="219">
        <f>SUM(I89:I101)</f>
        <v>332.94419637945583</v>
      </c>
      <c r="J102" s="219">
        <f>SUM(J89:J101)</f>
        <v>328.07883636377136</v>
      </c>
      <c r="K102" s="219">
        <f t="shared" ref="K102:O102" si="39">SUM(K89:K101)</f>
        <v>877.14238861653803</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1538.1654213597651</v>
      </c>
    </row>
    <row r="103" spans="2:23" s="9" customFormat="1" ht="14.6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332.94419637945583</v>
      </c>
      <c r="J104" s="228">
        <f t="shared" ref="J104" si="41">J102+J103</f>
        <v>328.07883636377136</v>
      </c>
      <c r="K104" s="228">
        <f t="shared" ref="K104" si="42">K102+K103</f>
        <v>877.14238861653803</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1538.1654213597651</v>
      </c>
    </row>
    <row r="105" spans="2:23" s="9" customFormat="1">
      <c r="B105" s="66"/>
      <c r="E105" s="214">
        <v>42736</v>
      </c>
      <c r="F105" s="214" t="s">
        <v>184</v>
      </c>
      <c r="G105" s="215" t="s">
        <v>65</v>
      </c>
      <c r="H105" s="240">
        <f>$C$39/12</f>
        <v>9.1666666666666665E-4</v>
      </c>
      <c r="I105" s="230">
        <f>(SUM('1.  LRAMVA Summary'!D$54:D$71)+SUM('1.  LRAMVA Summary'!D$72:D$73)*(MONTH($E105)-1)/12)*$H105</f>
        <v>60.535308432628327</v>
      </c>
      <c r="J105" s="230">
        <f>(SUM('1.  LRAMVA Summary'!E$54:E$71)+SUM('1.  LRAMVA Summary'!E$72:E$73)*(MONTH($E105)-1)/12)*$H105</f>
        <v>59.650697520685696</v>
      </c>
      <c r="K105" s="230">
        <f>(SUM('1.  LRAMVA Summary'!F$54:F$71)+SUM('1.  LRAMVA Summary'!F$72:F$73)*(MONTH($E105)-1)/12)*$H105</f>
        <v>159.48043429391601</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279.66644024723001</v>
      </c>
    </row>
    <row r="106" spans="2:23" s="9" customFormat="1">
      <c r="B106" s="66"/>
      <c r="E106" s="214">
        <v>42767</v>
      </c>
      <c r="F106" s="214" t="s">
        <v>184</v>
      </c>
      <c r="G106" s="215" t="s">
        <v>65</v>
      </c>
      <c r="H106" s="240">
        <f t="shared" ref="H106:H107" si="48">$C$39/12</f>
        <v>9.1666666666666665E-4</v>
      </c>
      <c r="I106" s="230">
        <f>(SUM('1.  LRAMVA Summary'!D$54:D$71)+SUM('1.  LRAMVA Summary'!D$72:D$73)*(MONTH($E106)-1)/12)*$H106</f>
        <v>66.208729543739437</v>
      </c>
      <c r="J106" s="230">
        <f>(SUM('1.  LRAMVA Summary'!E$54:E$71)+SUM('1.  LRAMVA Summary'!E$72:E$73)*(MONTH($E106)-1)/12)*$H106</f>
        <v>61.116018530692635</v>
      </c>
      <c r="K106" s="230">
        <f>(SUM('1.  LRAMVA Summary'!F$54:F$71)+SUM('1.  LRAMVA Summary'!F$72:F$73)*(MONTH($E106)-1)/12)*$H106</f>
        <v>154.115792747916</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281.44054082234811</v>
      </c>
    </row>
    <row r="107" spans="2:23" s="9" customFormat="1">
      <c r="B107" s="66"/>
      <c r="E107" s="214">
        <v>42795</v>
      </c>
      <c r="F107" s="214" t="s">
        <v>184</v>
      </c>
      <c r="G107" s="215" t="s">
        <v>65</v>
      </c>
      <c r="H107" s="240">
        <f t="shared" si="48"/>
        <v>9.1666666666666665E-4</v>
      </c>
      <c r="I107" s="230">
        <f>(SUM('1.  LRAMVA Summary'!D$54:D$71)+SUM('1.  LRAMVA Summary'!D$72:D$73)*(MONTH($E107)-1)/12)*$H107</f>
        <v>71.882150654850548</v>
      </c>
      <c r="J107" s="230">
        <f>(SUM('1.  LRAMVA Summary'!E$54:E$71)+SUM('1.  LRAMVA Summary'!E$72:E$73)*(MONTH($E107)-1)/12)*$H107</f>
        <v>62.581339540699581</v>
      </c>
      <c r="K107" s="230">
        <f>(SUM('1.  LRAMVA Summary'!F$54:F$71)+SUM('1.  LRAMVA Summary'!F$72:F$73)*(MONTH($E107)-1)/12)*$H107</f>
        <v>148.751151201916</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283.21464139746615</v>
      </c>
    </row>
    <row r="108" spans="2:23" s="8" customFormat="1">
      <c r="B108" s="239"/>
      <c r="E108" s="214">
        <v>42826</v>
      </c>
      <c r="F108" s="214" t="s">
        <v>184</v>
      </c>
      <c r="G108" s="215" t="s">
        <v>66</v>
      </c>
      <c r="H108" s="240">
        <f>$C$40/12</f>
        <v>9.1666666666666665E-4</v>
      </c>
      <c r="I108" s="230">
        <f>(SUM('1.  LRAMVA Summary'!D$54:D$71)+SUM('1.  LRAMVA Summary'!D$72:D$73)*(MONTH($E108)-1)/12)*$H108</f>
        <v>77.555571765961659</v>
      </c>
      <c r="J108" s="230">
        <f>(SUM('1.  LRAMVA Summary'!E$54:E$71)+SUM('1.  LRAMVA Summary'!E$72:E$73)*(MONTH($E108)-1)/12)*$H108</f>
        <v>64.046660550706534</v>
      </c>
      <c r="K108" s="230">
        <f>(SUM('1.  LRAMVA Summary'!F$54:F$71)+SUM('1.  LRAMVA Summary'!F$72:F$73)*(MONTH($E108)-1)/12)*$H108</f>
        <v>143.386509655916</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284.98874197258419</v>
      </c>
    </row>
    <row r="109" spans="2:23" s="9" customFormat="1">
      <c r="B109" s="66"/>
      <c r="E109" s="214">
        <v>42856</v>
      </c>
      <c r="F109" s="214" t="s">
        <v>184</v>
      </c>
      <c r="G109" s="215" t="s">
        <v>66</v>
      </c>
      <c r="H109" s="240">
        <f t="shared" ref="H109:H110" si="50">$C$40/12</f>
        <v>9.1666666666666665E-4</v>
      </c>
      <c r="I109" s="230">
        <f>(SUM('1.  LRAMVA Summary'!D$54:D$71)+SUM('1.  LRAMVA Summary'!D$72:D$73)*(MONTH($E109)-1)/12)*$H109</f>
        <v>83.228992877072784</v>
      </c>
      <c r="J109" s="230">
        <f>(SUM('1.  LRAMVA Summary'!E$54:E$71)+SUM('1.  LRAMVA Summary'!E$72:E$73)*(MONTH($E109)-1)/12)*$H109</f>
        <v>65.51198156071348</v>
      </c>
      <c r="K109" s="230">
        <f>(SUM('1.  LRAMVA Summary'!F$54:F$71)+SUM('1.  LRAMVA Summary'!F$72:F$73)*(MONTH($E109)-1)/12)*$H109</f>
        <v>138.021868109916</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286.76284254770223</v>
      </c>
    </row>
    <row r="110" spans="2:23" s="238" customFormat="1">
      <c r="B110" s="237"/>
      <c r="E110" s="214">
        <v>42887</v>
      </c>
      <c r="F110" s="214" t="s">
        <v>184</v>
      </c>
      <c r="G110" s="215" t="s">
        <v>66</v>
      </c>
      <c r="H110" s="240">
        <f t="shared" si="50"/>
        <v>9.1666666666666665E-4</v>
      </c>
      <c r="I110" s="230">
        <f>(SUM('1.  LRAMVA Summary'!D$54:D$71)+SUM('1.  LRAMVA Summary'!D$72:D$73)*(MONTH($E110)-1)/12)*$H110</f>
        <v>88.902413988183881</v>
      </c>
      <c r="J110" s="230">
        <f>(SUM('1.  LRAMVA Summary'!E$54:E$71)+SUM('1.  LRAMVA Summary'!E$72:E$73)*(MONTH($E110)-1)/12)*$H110</f>
        <v>66.977302570720425</v>
      </c>
      <c r="K110" s="230">
        <f>(SUM('1.  LRAMVA Summary'!F$54:F$71)+SUM('1.  LRAMVA Summary'!F$72:F$73)*(MONTH($E110)-1)/12)*$H110</f>
        <v>132.657226563916</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288.53694312282028</v>
      </c>
    </row>
    <row r="111" spans="2:23" s="9" customFormat="1">
      <c r="B111" s="66"/>
      <c r="E111" s="214">
        <v>42917</v>
      </c>
      <c r="F111" s="214" t="s">
        <v>184</v>
      </c>
      <c r="G111" s="215" t="s">
        <v>68</v>
      </c>
      <c r="H111" s="240">
        <f>$C$41/12</f>
        <v>9.1666666666666665E-4</v>
      </c>
      <c r="I111" s="230">
        <f>(SUM('1.  LRAMVA Summary'!D$54:D$71)+SUM('1.  LRAMVA Summary'!D$72:D$73)*(MONTH($E111)-1)/12)*$H111</f>
        <v>94.575835099294991</v>
      </c>
      <c r="J111" s="230">
        <f>(SUM('1.  LRAMVA Summary'!E$54:E$71)+SUM('1.  LRAMVA Summary'!E$72:E$73)*(MONTH($E111)-1)/12)*$H111</f>
        <v>68.442623580727357</v>
      </c>
      <c r="K111" s="230">
        <f>(SUM('1.  LRAMVA Summary'!F$54:F$71)+SUM('1.  LRAMVA Summary'!F$72:F$73)*(MONTH($E111)-1)/12)*$H111</f>
        <v>127.29258501791601</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290.31104369793837</v>
      </c>
    </row>
    <row r="112" spans="2:23" s="9" customFormat="1">
      <c r="B112" s="66"/>
      <c r="E112" s="214">
        <v>42948</v>
      </c>
      <c r="F112" s="214" t="s">
        <v>184</v>
      </c>
      <c r="G112" s="215" t="s">
        <v>68</v>
      </c>
      <c r="H112" s="240">
        <f t="shared" ref="H112:H113" si="51">$C$41/12</f>
        <v>9.1666666666666665E-4</v>
      </c>
      <c r="I112" s="230">
        <f>(SUM('1.  LRAMVA Summary'!D$54:D$71)+SUM('1.  LRAMVA Summary'!D$72:D$73)*(MONTH($E112)-1)/12)*$H112</f>
        <v>100.24925621040612</v>
      </c>
      <c r="J112" s="230">
        <f>(SUM('1.  LRAMVA Summary'!E$54:E$71)+SUM('1.  LRAMVA Summary'!E$72:E$73)*(MONTH($E112)-1)/12)*$H112</f>
        <v>69.907944590734303</v>
      </c>
      <c r="K112" s="230">
        <f>(SUM('1.  LRAMVA Summary'!F$54:F$71)+SUM('1.  LRAMVA Summary'!F$72:F$73)*(MONTH($E112)-1)/12)*$H112</f>
        <v>121.92794347191604</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292.08514427305647</v>
      </c>
    </row>
    <row r="113" spans="2:23" s="9" customFormat="1">
      <c r="B113" s="66"/>
      <c r="E113" s="214">
        <v>42979</v>
      </c>
      <c r="F113" s="214" t="s">
        <v>184</v>
      </c>
      <c r="G113" s="215" t="s">
        <v>68</v>
      </c>
      <c r="H113" s="240">
        <f t="shared" si="51"/>
        <v>9.1666666666666665E-4</v>
      </c>
      <c r="I113" s="230">
        <f>(SUM('1.  LRAMVA Summary'!D$54:D$71)+SUM('1.  LRAMVA Summary'!D$72:D$73)*(MONTH($E113)-1)/12)*$H113</f>
        <v>105.92267732151723</v>
      </c>
      <c r="J113" s="230">
        <f>(SUM('1.  LRAMVA Summary'!E$54:E$71)+SUM('1.  LRAMVA Summary'!E$72:E$73)*(MONTH($E113)-1)/12)*$H113</f>
        <v>71.373265600741263</v>
      </c>
      <c r="K113" s="230">
        <f>(SUM('1.  LRAMVA Summary'!F$54:F$71)+SUM('1.  LRAMVA Summary'!F$72:F$73)*(MONTH($E113)-1)/12)*$H113</f>
        <v>116.56330192591604</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293.85924484817451</v>
      </c>
    </row>
    <row r="114" spans="2:23" s="9" customFormat="1">
      <c r="B114" s="66"/>
      <c r="E114" s="214">
        <v>43009</v>
      </c>
      <c r="F114" s="214" t="s">
        <v>184</v>
      </c>
      <c r="G114" s="215" t="s">
        <v>69</v>
      </c>
      <c r="H114" s="240">
        <f>$C$42/12</f>
        <v>1.25E-3</v>
      </c>
      <c r="I114" s="230">
        <f>(SUM('1.  LRAMVA Summary'!D$54:D$71)+SUM('1.  LRAMVA Summary'!D$72:D$73)*(MONTH($E114)-1)/12)*$H114</f>
        <v>152.17649786267498</v>
      </c>
      <c r="J114" s="230">
        <f>(SUM('1.  LRAMVA Summary'!E$54:E$71)+SUM('1.  LRAMVA Summary'!E$72:E$73)*(MONTH($E114)-1)/12)*$H114</f>
        <v>99.325345378293008</v>
      </c>
      <c r="K114" s="230">
        <f>(SUM('1.  LRAMVA Summary'!F$54:F$71)+SUM('1.  LRAMVA Summary'!F$72:F$73)*(MONTH($E114)-1)/12)*$H114</f>
        <v>151.6345368817037</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403.13638012267165</v>
      </c>
    </row>
    <row r="115" spans="2:23" s="9" customFormat="1">
      <c r="B115" s="66"/>
      <c r="E115" s="214">
        <v>43040</v>
      </c>
      <c r="F115" s="214" t="s">
        <v>184</v>
      </c>
      <c r="G115" s="215" t="s">
        <v>69</v>
      </c>
      <c r="H115" s="240">
        <f t="shared" ref="H115:H116" si="52">$C$42/12</f>
        <v>1.25E-3</v>
      </c>
      <c r="I115" s="230">
        <f>(SUM('1.  LRAMVA Summary'!D$54:D$71)+SUM('1.  LRAMVA Summary'!D$72:D$73)*(MONTH($E115)-1)/12)*$H115</f>
        <v>159.91298119600833</v>
      </c>
      <c r="J115" s="230">
        <f>(SUM('1.  LRAMVA Summary'!E$54:E$71)+SUM('1.  LRAMVA Summary'!E$72:E$73)*(MONTH($E115)-1)/12)*$H115</f>
        <v>101.32351039193884</v>
      </c>
      <c r="K115" s="230">
        <f>(SUM('1.  LRAMVA Summary'!F$54:F$71)+SUM('1.  LRAMVA Summary'!F$72:F$73)*(MONTH($E115)-1)/12)*$H115</f>
        <v>144.31911659170368</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405.55560817965085</v>
      </c>
    </row>
    <row r="116" spans="2:23" s="9" customFormat="1">
      <c r="B116" s="66"/>
      <c r="E116" s="214">
        <v>43070</v>
      </c>
      <c r="F116" s="214" t="s">
        <v>184</v>
      </c>
      <c r="G116" s="215" t="s">
        <v>69</v>
      </c>
      <c r="H116" s="240">
        <f t="shared" si="52"/>
        <v>1.25E-3</v>
      </c>
      <c r="I116" s="230">
        <f>(SUM('1.  LRAMVA Summary'!D$54:D$71)+SUM('1.  LRAMVA Summary'!D$72:D$73)*(MONTH($E116)-1)/12)*$H116</f>
        <v>167.64946452934166</v>
      </c>
      <c r="J116" s="230">
        <f>(SUM('1.  LRAMVA Summary'!E$54:E$71)+SUM('1.  LRAMVA Summary'!E$72:E$73)*(MONTH($E116)-1)/12)*$H116</f>
        <v>103.32167540558467</v>
      </c>
      <c r="K116" s="230">
        <f>(SUM('1.  LRAMVA Summary'!F$54:F$71)+SUM('1.  LRAMVA Summary'!F$72:F$73)*(MONTH($E116)-1)/12)*$H116</f>
        <v>137.00369630170368</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407.97483623663004</v>
      </c>
    </row>
    <row r="117" spans="2:23" s="9" customFormat="1" ht="14.65" thickBot="1">
      <c r="B117" s="66"/>
      <c r="E117" s="216" t="s">
        <v>467</v>
      </c>
      <c r="F117" s="216"/>
      <c r="G117" s="217"/>
      <c r="H117" s="218"/>
      <c r="I117" s="219">
        <f>SUM(I104:I116)</f>
        <v>1561.7440758611358</v>
      </c>
      <c r="J117" s="219">
        <f>SUM(J104:J116)</f>
        <v>1221.6572015860093</v>
      </c>
      <c r="K117" s="219">
        <f t="shared" ref="K117:O117" si="53">SUM(K104:K116)</f>
        <v>2552.2965513808931</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5335.6978288280379</v>
      </c>
    </row>
    <row r="118" spans="2:23" s="9" customFormat="1" ht="14.6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1561.7440758611358</v>
      </c>
      <c r="J119" s="228">
        <f t="shared" ref="J119" si="55">J117+J118</f>
        <v>1221.6572015860093</v>
      </c>
      <c r="K119" s="228">
        <f t="shared" ref="K119" si="56">K117+K118</f>
        <v>2552.2965513808931</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5335.6978288280379</v>
      </c>
    </row>
    <row r="120" spans="2:23" s="9" customFormat="1">
      <c r="B120" s="66"/>
      <c r="E120" s="214">
        <v>43101</v>
      </c>
      <c r="F120" s="214" t="s">
        <v>185</v>
      </c>
      <c r="G120" s="215" t="s">
        <v>65</v>
      </c>
      <c r="H120" s="240">
        <f>$C$43/12</f>
        <v>1.25E-3</v>
      </c>
      <c r="I120" s="230">
        <f>(SUM('1.  LRAMVA Summary'!D$54:D$74)+SUM('1.  LRAMVA Summary'!D$75:D$76)*(MONTH($E120)-1)/12)*$H120</f>
        <v>175.38594786267498</v>
      </c>
      <c r="J120" s="230">
        <f>(SUM('1.  LRAMVA Summary'!E$54:E$74)+SUM('1.  LRAMVA Summary'!E$75:E$76)*(MONTH($E120)-1)/12)*$H120</f>
        <v>105.3198404192305</v>
      </c>
      <c r="K120" s="230">
        <f>(SUM('1.  LRAMVA Summary'!F$54:F$74)+SUM('1.  LRAMVA Summary'!F$75:F$76)*(MONTH($E120)-1)/12)*$H120</f>
        <v>129.68827601170372</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410.39406429360918</v>
      </c>
    </row>
    <row r="121" spans="2:23" s="9" customFormat="1">
      <c r="B121" s="66"/>
      <c r="E121" s="214">
        <v>43132</v>
      </c>
      <c r="F121" s="214" t="s">
        <v>185</v>
      </c>
      <c r="G121" s="215" t="s">
        <v>65</v>
      </c>
      <c r="H121" s="240">
        <f t="shared" ref="H121:H122" si="62">$C$43/12</f>
        <v>1.25E-3</v>
      </c>
      <c r="I121" s="230">
        <f>(SUM('1.  LRAMVA Summary'!D$54:D$74)+SUM('1.  LRAMVA Summary'!D$75:D$76)*(MONTH($E121)-1)/12)*$H121</f>
        <v>175.38594786267498</v>
      </c>
      <c r="J121" s="230">
        <f>(SUM('1.  LRAMVA Summary'!E$54:E$74)+SUM('1.  LRAMVA Summary'!E$75:E$76)*(MONTH($E121)-1)/12)*$H121</f>
        <v>105.3198404192305</v>
      </c>
      <c r="K121" s="230">
        <f>(SUM('1.  LRAMVA Summary'!F$54:F$74)+SUM('1.  LRAMVA Summary'!F$75:F$76)*(MONTH($E121)-1)/12)*$H121</f>
        <v>129.68827601170372</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410.39406429360918</v>
      </c>
    </row>
    <row r="122" spans="2:23" s="9" customFormat="1">
      <c r="B122" s="66"/>
      <c r="E122" s="214">
        <v>43160</v>
      </c>
      <c r="F122" s="214" t="s">
        <v>185</v>
      </c>
      <c r="G122" s="215" t="s">
        <v>65</v>
      </c>
      <c r="H122" s="240">
        <f t="shared" si="62"/>
        <v>1.25E-3</v>
      </c>
      <c r="I122" s="230">
        <f>(SUM('1.  LRAMVA Summary'!D$54:D$74)+SUM('1.  LRAMVA Summary'!D$75:D$76)*(MONTH($E122)-1)/12)*$H122</f>
        <v>175.38594786267498</v>
      </c>
      <c r="J122" s="230">
        <f>(SUM('1.  LRAMVA Summary'!E$54:E$74)+SUM('1.  LRAMVA Summary'!E$75:E$76)*(MONTH($E122)-1)/12)*$H122</f>
        <v>105.3198404192305</v>
      </c>
      <c r="K122" s="230">
        <f>(SUM('1.  LRAMVA Summary'!F$54:F$74)+SUM('1.  LRAMVA Summary'!F$75:F$76)*(MONTH($E122)-1)/12)*$H122</f>
        <v>129.68827601170372</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410.39406429360918</v>
      </c>
    </row>
    <row r="123" spans="2:23" s="8" customFormat="1">
      <c r="B123" s="239"/>
      <c r="E123" s="214">
        <v>43191</v>
      </c>
      <c r="F123" s="214" t="s">
        <v>185</v>
      </c>
      <c r="G123" s="215" t="s">
        <v>66</v>
      </c>
      <c r="H123" s="240">
        <f>$C$44/12</f>
        <v>1.575E-3</v>
      </c>
      <c r="I123" s="230">
        <f>(SUM('1.  LRAMVA Summary'!D$54:D$74)+SUM('1.  LRAMVA Summary'!D$75:D$76)*(MONTH($E123)-1)/12)*$H123</f>
        <v>220.98629430697048</v>
      </c>
      <c r="J123" s="230">
        <f>(SUM('1.  LRAMVA Summary'!E$54:E$74)+SUM('1.  LRAMVA Summary'!E$75:E$76)*(MONTH($E123)-1)/12)*$H123</f>
        <v>132.70299892823041</v>
      </c>
      <c r="K123" s="230">
        <f>(SUM('1.  LRAMVA Summary'!F$54:F$74)+SUM('1.  LRAMVA Summary'!F$75:F$76)*(MONTH($E123)-1)/12)*$H123</f>
        <v>163.40722777474667</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517.09652100994754</v>
      </c>
    </row>
    <row r="124" spans="2:23" s="9" customFormat="1">
      <c r="B124" s="66"/>
      <c r="E124" s="214">
        <v>43221</v>
      </c>
      <c r="F124" s="214" t="s">
        <v>185</v>
      </c>
      <c r="G124" s="215" t="s">
        <v>66</v>
      </c>
      <c r="H124" s="240">
        <f t="shared" ref="H124:H125" si="64">$C$44/12</f>
        <v>1.575E-3</v>
      </c>
      <c r="I124" s="230">
        <f>(SUM('1.  LRAMVA Summary'!D$54:D$74)+SUM('1.  LRAMVA Summary'!D$75:D$76)*(MONTH($E124)-1)/12)*$H124</f>
        <v>220.98629430697048</v>
      </c>
      <c r="J124" s="230">
        <f>(SUM('1.  LRAMVA Summary'!E$54:E$74)+SUM('1.  LRAMVA Summary'!E$75:E$76)*(MONTH($E124)-1)/12)*$H124</f>
        <v>132.70299892823041</v>
      </c>
      <c r="K124" s="230">
        <f>(SUM('1.  LRAMVA Summary'!F$54:F$74)+SUM('1.  LRAMVA Summary'!F$75:F$76)*(MONTH($E124)-1)/12)*$H124</f>
        <v>163.40722777474667</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517.09652100994754</v>
      </c>
    </row>
    <row r="125" spans="2:23" s="238" customFormat="1">
      <c r="B125" s="237"/>
      <c r="E125" s="214">
        <v>43252</v>
      </c>
      <c r="F125" s="214" t="s">
        <v>185</v>
      </c>
      <c r="G125" s="215" t="s">
        <v>66</v>
      </c>
      <c r="H125" s="240">
        <f t="shared" si="64"/>
        <v>1.575E-3</v>
      </c>
      <c r="I125" s="230">
        <f>(SUM('1.  LRAMVA Summary'!D$54:D$74)+SUM('1.  LRAMVA Summary'!D$75:D$76)*(MONTH($E125)-1)/12)*$H125</f>
        <v>220.98629430697048</v>
      </c>
      <c r="J125" s="230">
        <f>(SUM('1.  LRAMVA Summary'!E$54:E$74)+SUM('1.  LRAMVA Summary'!E$75:E$76)*(MONTH($E125)-1)/12)*$H125</f>
        <v>132.70299892823041</v>
      </c>
      <c r="K125" s="230">
        <f>(SUM('1.  LRAMVA Summary'!F$54:F$74)+SUM('1.  LRAMVA Summary'!F$75:F$76)*(MONTH($E125)-1)/12)*$H125</f>
        <v>163.40722777474667</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517.09652100994754</v>
      </c>
    </row>
    <row r="126" spans="2:23" s="9" customFormat="1">
      <c r="B126" s="66"/>
      <c r="E126" s="214">
        <v>43282</v>
      </c>
      <c r="F126" s="214" t="s">
        <v>185</v>
      </c>
      <c r="G126" s="215" t="s">
        <v>68</v>
      </c>
      <c r="H126" s="240">
        <f>$C$45/12</f>
        <v>1.575E-3</v>
      </c>
      <c r="I126" s="230">
        <f>(SUM('1.  LRAMVA Summary'!D$54:D$74)+SUM('1.  LRAMVA Summary'!D$75:D$76)*(MONTH($E126)-1)/12)*$H126</f>
        <v>220.98629430697048</v>
      </c>
      <c r="J126" s="230">
        <f>(SUM('1.  LRAMVA Summary'!E$54:E$74)+SUM('1.  LRAMVA Summary'!E$75:E$76)*(MONTH($E126)-1)/12)*$H126</f>
        <v>132.70299892823041</v>
      </c>
      <c r="K126" s="230">
        <f>(SUM('1.  LRAMVA Summary'!F$54:F$74)+SUM('1.  LRAMVA Summary'!F$75:F$76)*(MONTH($E126)-1)/12)*$H126</f>
        <v>163.40722777474667</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517.09652100994754</v>
      </c>
    </row>
    <row r="127" spans="2:23" s="9" customFormat="1">
      <c r="B127" s="66"/>
      <c r="E127" s="214">
        <v>43313</v>
      </c>
      <c r="F127" s="214" t="s">
        <v>185</v>
      </c>
      <c r="G127" s="215" t="s">
        <v>68</v>
      </c>
      <c r="H127" s="240">
        <f t="shared" ref="H127:H128" si="65">$C$45/12</f>
        <v>1.575E-3</v>
      </c>
      <c r="I127" s="230">
        <f>(SUM('1.  LRAMVA Summary'!D$54:D$74)+SUM('1.  LRAMVA Summary'!D$75:D$76)*(MONTH($E127)-1)/12)*$H127</f>
        <v>220.98629430697048</v>
      </c>
      <c r="J127" s="230">
        <f>(SUM('1.  LRAMVA Summary'!E$54:E$74)+SUM('1.  LRAMVA Summary'!E$75:E$76)*(MONTH($E127)-1)/12)*$H127</f>
        <v>132.70299892823041</v>
      </c>
      <c r="K127" s="230">
        <f>(SUM('1.  LRAMVA Summary'!F$54:F$74)+SUM('1.  LRAMVA Summary'!F$75:F$76)*(MONTH($E127)-1)/12)*$H127</f>
        <v>163.40722777474667</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517.09652100994754</v>
      </c>
    </row>
    <row r="128" spans="2:23" s="9" customFormat="1">
      <c r="B128" s="66"/>
      <c r="E128" s="214">
        <v>43344</v>
      </c>
      <c r="F128" s="214" t="s">
        <v>185</v>
      </c>
      <c r="G128" s="215" t="s">
        <v>68</v>
      </c>
      <c r="H128" s="240">
        <f t="shared" si="65"/>
        <v>1.575E-3</v>
      </c>
      <c r="I128" s="230">
        <f>(SUM('1.  LRAMVA Summary'!D$54:D$74)+SUM('1.  LRAMVA Summary'!D$75:D$76)*(MONTH($E128)-1)/12)*$H128</f>
        <v>220.98629430697048</v>
      </c>
      <c r="J128" s="230">
        <f>(SUM('1.  LRAMVA Summary'!E$54:E$74)+SUM('1.  LRAMVA Summary'!E$75:E$76)*(MONTH($E128)-1)/12)*$H128</f>
        <v>132.70299892823041</v>
      </c>
      <c r="K128" s="230">
        <f>(SUM('1.  LRAMVA Summary'!F$54:F$74)+SUM('1.  LRAMVA Summary'!F$75:F$76)*(MONTH($E128)-1)/12)*$H128</f>
        <v>163.40722777474667</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517.09652100994754</v>
      </c>
    </row>
    <row r="129" spans="2:23" s="9" customFormat="1">
      <c r="B129" s="66"/>
      <c r="E129" s="214">
        <v>43374</v>
      </c>
      <c r="F129" s="214" t="s">
        <v>185</v>
      </c>
      <c r="G129" s="215" t="s">
        <v>69</v>
      </c>
      <c r="H129" s="240">
        <f>$C$46/12</f>
        <v>1.8083333333333335E-3</v>
      </c>
      <c r="I129" s="230">
        <f>(SUM('1.  LRAMVA Summary'!D$54:D$74)+SUM('1.  LRAMVA Summary'!D$75:D$76)*(MONTH($E129)-1)/12)*$H129</f>
        <v>253.72500457466984</v>
      </c>
      <c r="J129" s="230">
        <f>(SUM('1.  LRAMVA Summary'!E$54:E$74)+SUM('1.  LRAMVA Summary'!E$75:E$76)*(MONTH($E129)-1)/12)*$H129</f>
        <v>152.36270247315346</v>
      </c>
      <c r="K129" s="230">
        <f>(SUM('1.  LRAMVA Summary'!F$54:F$74)+SUM('1.  LRAMVA Summary'!F$75:F$76)*(MONTH($E129)-1)/12)*$H129</f>
        <v>187.61570596359806</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593.70341301142139</v>
      </c>
    </row>
    <row r="130" spans="2:23" s="9" customFormat="1">
      <c r="B130" s="66"/>
      <c r="E130" s="214">
        <v>43405</v>
      </c>
      <c r="F130" s="214" t="s">
        <v>185</v>
      </c>
      <c r="G130" s="215" t="s">
        <v>69</v>
      </c>
      <c r="H130" s="240">
        <f t="shared" ref="H130:H131" si="66">$C$46/12</f>
        <v>1.8083333333333335E-3</v>
      </c>
      <c r="I130" s="230">
        <f>(SUM('1.  LRAMVA Summary'!D$54:D$74)+SUM('1.  LRAMVA Summary'!D$75:D$76)*(MONTH($E130)-1)/12)*$H130</f>
        <v>253.72500457466984</v>
      </c>
      <c r="J130" s="230">
        <f>(SUM('1.  LRAMVA Summary'!E$54:E$74)+SUM('1.  LRAMVA Summary'!E$75:E$76)*(MONTH($E130)-1)/12)*$H130</f>
        <v>152.36270247315346</v>
      </c>
      <c r="K130" s="230">
        <f>(SUM('1.  LRAMVA Summary'!F$54:F$74)+SUM('1.  LRAMVA Summary'!F$75:F$76)*(MONTH($E130)-1)/12)*$H130</f>
        <v>187.61570596359806</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593.70341301142139</v>
      </c>
    </row>
    <row r="131" spans="2:23" s="9" customFormat="1">
      <c r="B131" s="66"/>
      <c r="E131" s="214">
        <v>43435</v>
      </c>
      <c r="F131" s="214" t="s">
        <v>185</v>
      </c>
      <c r="G131" s="215" t="s">
        <v>69</v>
      </c>
      <c r="H131" s="240">
        <f t="shared" si="66"/>
        <v>1.8083333333333335E-3</v>
      </c>
      <c r="I131" s="230">
        <f>(SUM('1.  LRAMVA Summary'!D$54:D$74)+SUM('1.  LRAMVA Summary'!D$75:D$76)*(MONTH($E131)-1)/12)*$H131</f>
        <v>253.72500457466984</v>
      </c>
      <c r="J131" s="230">
        <f>(SUM('1.  LRAMVA Summary'!E$54:E$74)+SUM('1.  LRAMVA Summary'!E$75:E$76)*(MONTH($E131)-1)/12)*$H131</f>
        <v>152.36270247315346</v>
      </c>
      <c r="K131" s="230">
        <f>(SUM('1.  LRAMVA Summary'!F$54:F$74)+SUM('1.  LRAMVA Summary'!F$75:F$76)*(MONTH($E131)-1)/12)*$H131</f>
        <v>187.61570596359806</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593.70341301142139</v>
      </c>
    </row>
    <row r="132" spans="2:23" s="9" customFormat="1" ht="14.65" thickBot="1">
      <c r="B132" s="66"/>
      <c r="E132" s="216" t="s">
        <v>468</v>
      </c>
      <c r="F132" s="216"/>
      <c r="G132" s="217"/>
      <c r="H132" s="218"/>
      <c r="I132" s="219">
        <f>SUM(I119:I131)</f>
        <v>4174.9946990149947</v>
      </c>
      <c r="J132" s="219">
        <f>SUM(J119:J131)</f>
        <v>2790.9228238325445</v>
      </c>
      <c r="K132" s="219">
        <f t="shared" ref="K132:O132" si="67">SUM(K119:K131)</f>
        <v>4484.6518639552796</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11450.569386802814</v>
      </c>
    </row>
    <row r="133" spans="2:23" s="9" customFormat="1" ht="14.6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4174.9946990149947</v>
      </c>
      <c r="J134" s="228">
        <f t="shared" ref="J134" si="69">J132+J133</f>
        <v>2790.9228238325445</v>
      </c>
      <c r="K134" s="228">
        <f t="shared" ref="K134" si="70">K132+K133</f>
        <v>4484.6518639552796</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11450.569386802814</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4.65" thickBot="1">
      <c r="B147" s="66"/>
      <c r="E147" s="216" t="s">
        <v>469</v>
      </c>
      <c r="F147" s="216"/>
      <c r="G147" s="217"/>
      <c r="H147" s="218"/>
      <c r="I147" s="219">
        <f>SUM(I134:I146)</f>
        <v>4174.9946990149947</v>
      </c>
      <c r="J147" s="219">
        <f>SUM(J134:J146)</f>
        <v>2790.9228238325445</v>
      </c>
      <c r="K147" s="219">
        <f t="shared" ref="K147:O147" si="80">SUM(K134:K146)</f>
        <v>4484.6518639552796</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11450.569386802814</v>
      </c>
    </row>
    <row r="148" spans="2:23" s="9" customFormat="1" ht="14.6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4174.9946990149947</v>
      </c>
      <c r="J149" s="228">
        <f t="shared" ref="J149" si="82">J147+J148</f>
        <v>2790.9228238325445</v>
      </c>
      <c r="K149" s="228">
        <f t="shared" ref="K149" si="83">K147+K148</f>
        <v>4484.6518639552796</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11450.569386802814</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4.65" thickBot="1">
      <c r="B162" s="66"/>
      <c r="E162" s="216" t="s">
        <v>470</v>
      </c>
      <c r="F162" s="216"/>
      <c r="G162" s="217"/>
      <c r="H162" s="218"/>
      <c r="I162" s="219">
        <f>SUM(I149:I161)</f>
        <v>4174.9946990149947</v>
      </c>
      <c r="J162" s="219">
        <f>SUM(J149:J161)</f>
        <v>2790.9228238325445</v>
      </c>
      <c r="K162" s="219">
        <f t="shared" ref="K162:O162" si="93">SUM(K149:K161)</f>
        <v>4484.6518639552796</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11450.569386802814</v>
      </c>
    </row>
    <row r="163" spans="2:23" s="9" customFormat="1" ht="14.6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528</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68" fitToHeight="0" orientation="landscape" r:id="rId2"/>
  <rowBreaks count="3" manualBreakCount="3">
    <brk id="28" max="23" man="1"/>
    <brk id="72" max="23" man="1"/>
    <brk id="117"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40"/>
  <sheetViews>
    <sheetView view="pageBreakPreview" topLeftCell="A103" zoomScale="60" zoomScaleNormal="70" workbookViewId="0">
      <selection activeCell="BT26" sqref="BT26"/>
    </sheetView>
  </sheetViews>
  <sheetFormatPr defaultColWidth="9.1328125" defaultRowHeight="14.25" outlineLevelRow="1"/>
  <cols>
    <col min="1" max="1" width="5.86328125" style="12" customWidth="1"/>
    <col min="2" max="2" width="24.265625" style="12" customWidth="1"/>
    <col min="3" max="3" width="11.3984375" style="12" customWidth="1"/>
    <col min="4" max="4" width="37.73046875" style="12" customWidth="1"/>
    <col min="5" max="5" width="35.1328125" style="12" bestFit="1" customWidth="1"/>
    <col min="6" max="6" width="26.73046875" style="12" customWidth="1"/>
    <col min="7" max="7" width="17" style="12" customWidth="1"/>
    <col min="8" max="8" width="19.3984375" style="12" customWidth="1"/>
    <col min="9" max="10" width="23" style="635" customWidth="1"/>
    <col min="11" max="11" width="2" style="16" customWidth="1"/>
    <col min="12" max="41" width="9.1328125" style="12"/>
    <col min="42" max="42" width="2.1328125" style="12" customWidth="1"/>
    <col min="43" max="43" width="12.59765625" style="12" customWidth="1"/>
    <col min="44" max="64" width="12" style="12" bestFit="1" customWidth="1"/>
    <col min="65" max="72" width="9.1328125" style="12"/>
    <col min="73" max="73" width="9.1328125" style="16"/>
    <col min="74" max="16384" width="9.13281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19" t="s">
        <v>171</v>
      </c>
      <c r="D12" s="126" t="s">
        <v>175</v>
      </c>
      <c r="E12" s="17"/>
      <c r="F12" s="177"/>
      <c r="G12" s="178"/>
      <c r="H12" s="179"/>
      <c r="K12" s="179"/>
      <c r="L12" s="177"/>
      <c r="M12" s="177"/>
      <c r="N12" s="177"/>
      <c r="O12" s="177"/>
      <c r="P12" s="177"/>
      <c r="Q12" s="180"/>
    </row>
    <row r="13" spans="2:73" s="9" customFormat="1" ht="25.5" hidden="1" customHeight="1" outlineLevel="1" thickBot="1">
      <c r="B13" s="551"/>
      <c r="D13" s="637" t="s">
        <v>407</v>
      </c>
      <c r="E13" s="17"/>
      <c r="F13" s="177"/>
      <c r="G13" s="178"/>
      <c r="H13" s="179"/>
      <c r="K13" s="179"/>
      <c r="L13" s="177"/>
      <c r="M13" s="177"/>
      <c r="N13" s="177"/>
      <c r="O13" s="177"/>
      <c r="P13" s="177"/>
      <c r="Q13" s="180"/>
    </row>
    <row r="14" spans="2:73" ht="30" hidden="1" customHeight="1" outlineLevel="1" thickBot="1">
      <c r="B14" s="90"/>
      <c r="D14" s="610" t="s">
        <v>553</v>
      </c>
      <c r="I14" s="12"/>
      <c r="J14" s="12"/>
      <c r="BU14" s="12"/>
    </row>
    <row r="15" spans="2:73" ht="26.25" hidden="1" customHeight="1" outlineLevel="1">
      <c r="C15" s="90"/>
      <c r="I15" s="12"/>
      <c r="J15" s="12"/>
    </row>
    <row r="16" spans="2:73" ht="23.25" hidden="1" customHeight="1" outlineLevel="1">
      <c r="B16" s="116" t="s">
        <v>506</v>
      </c>
      <c r="C16" s="90"/>
      <c r="D16" s="615" t="s">
        <v>624</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hidden="1" customHeight="1" outlineLevel="1">
      <c r="B17" s="690" t="s">
        <v>618</v>
      </c>
      <c r="C17" s="90"/>
      <c r="D17" s="611" t="s">
        <v>596</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hidden="1" customHeight="1" outlineLevel="1">
      <c r="C18" s="90"/>
      <c r="D18" s="611" t="s">
        <v>631</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hidden="1" customHeight="1" outlineLevel="1">
      <c r="C19" s="90"/>
      <c r="D19" s="611" t="s">
        <v>630</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hidden="1" customHeight="1" outlineLevel="1">
      <c r="C20" s="90"/>
      <c r="D20" s="611" t="s">
        <v>632</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hidden="1" customHeight="1" outlineLevel="1">
      <c r="C21" s="90"/>
      <c r="D21" s="703" t="s">
        <v>642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ollapsed="1">
      <c r="I22" s="12"/>
      <c r="J22" s="12"/>
    </row>
    <row r="23" spans="2:73" ht="15">
      <c r="B23" s="182" t="s">
        <v>601</v>
      </c>
      <c r="H23" s="10"/>
      <c r="I23" s="10"/>
      <c r="J23" s="10"/>
    </row>
    <row r="24" spans="2:73" s="670" customFormat="1" ht="21" customHeight="1">
      <c r="B24" s="702" t="s">
        <v>605</v>
      </c>
      <c r="C24" s="954" t="s">
        <v>606</v>
      </c>
      <c r="D24" s="954"/>
      <c r="E24" s="954"/>
      <c r="F24" s="954"/>
      <c r="G24" s="954"/>
      <c r="H24" s="678" t="s">
        <v>603</v>
      </c>
      <c r="I24" s="678" t="s">
        <v>602</v>
      </c>
      <c r="J24" s="678" t="s">
        <v>604</v>
      </c>
      <c r="K24" s="669"/>
      <c r="L24" s="670" t="s">
        <v>606</v>
      </c>
      <c r="AQ24" s="670" t="s">
        <v>606</v>
      </c>
      <c r="BU24" s="669"/>
    </row>
    <row r="25" spans="2:73" s="250" customFormat="1" ht="49.5" customHeight="1">
      <c r="B25" s="245" t="s">
        <v>473</v>
      </c>
      <c r="C25" s="245" t="s">
        <v>211</v>
      </c>
      <c r="D25" s="628" t="s">
        <v>474</v>
      </c>
      <c r="E25" s="245" t="s">
        <v>208</v>
      </c>
      <c r="F25" s="245" t="s">
        <v>475</v>
      </c>
      <c r="G25" s="245" t="s">
        <v>476</v>
      </c>
      <c r="H25" s="628" t="s">
        <v>477</v>
      </c>
      <c r="I25" s="636" t="s">
        <v>594</v>
      </c>
      <c r="J25" s="643" t="s">
        <v>595</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41" t="s">
        <v>700</v>
      </c>
      <c r="C27" s="741" t="s">
        <v>701</v>
      </c>
      <c r="D27" s="741" t="s">
        <v>2</v>
      </c>
      <c r="E27" s="741" t="s">
        <v>699</v>
      </c>
      <c r="F27" s="741" t="s">
        <v>29</v>
      </c>
      <c r="G27" s="741" t="s">
        <v>702</v>
      </c>
      <c r="H27" s="741">
        <v>2011</v>
      </c>
      <c r="I27" s="644" t="s">
        <v>709</v>
      </c>
      <c r="J27" s="644" t="s">
        <v>600</v>
      </c>
      <c r="K27" s="633"/>
      <c r="L27" s="696"/>
      <c r="M27" s="697"/>
      <c r="N27" s="697"/>
      <c r="O27" s="697"/>
      <c r="P27" s="697"/>
      <c r="Q27" s="697">
        <v>0</v>
      </c>
      <c r="R27" s="697">
        <v>0</v>
      </c>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v>0</v>
      </c>
      <c r="AW27" s="697">
        <v>0</v>
      </c>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741" t="s">
        <v>700</v>
      </c>
      <c r="C28" s="741" t="s">
        <v>701</v>
      </c>
      <c r="D28" s="741" t="s">
        <v>1</v>
      </c>
      <c r="E28" s="741" t="s">
        <v>699</v>
      </c>
      <c r="F28" s="741" t="s">
        <v>29</v>
      </c>
      <c r="G28" s="741" t="s">
        <v>702</v>
      </c>
      <c r="H28" s="741">
        <v>2011</v>
      </c>
      <c r="I28" s="644" t="s">
        <v>709</v>
      </c>
      <c r="J28" s="644" t="s">
        <v>600</v>
      </c>
      <c r="K28" s="633"/>
      <c r="L28" s="696"/>
      <c r="M28" s="697"/>
      <c r="N28" s="697"/>
      <c r="O28" s="697"/>
      <c r="P28" s="697"/>
      <c r="Q28" s="697">
        <v>0</v>
      </c>
      <c r="R28" s="697">
        <v>0</v>
      </c>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v>0</v>
      </c>
      <c r="AW28" s="697">
        <v>0</v>
      </c>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741" t="s">
        <v>700</v>
      </c>
      <c r="C29" s="741" t="s">
        <v>701</v>
      </c>
      <c r="D29" s="741" t="s">
        <v>5</v>
      </c>
      <c r="E29" s="741" t="s">
        <v>699</v>
      </c>
      <c r="F29" s="741" t="s">
        <v>29</v>
      </c>
      <c r="G29" s="741" t="s">
        <v>702</v>
      </c>
      <c r="H29" s="741">
        <v>2011</v>
      </c>
      <c r="I29" s="644" t="s">
        <v>709</v>
      </c>
      <c r="J29" s="644" t="s">
        <v>600</v>
      </c>
      <c r="K29" s="633"/>
      <c r="L29" s="696"/>
      <c r="M29" s="697"/>
      <c r="N29" s="697"/>
      <c r="O29" s="697"/>
      <c r="P29" s="697"/>
      <c r="Q29" s="697">
        <v>10.420999999999999</v>
      </c>
      <c r="R29" s="697">
        <v>8.43</v>
      </c>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v>174812.80000000002</v>
      </c>
      <c r="AW29" s="697">
        <v>131797.69999999998</v>
      </c>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741" t="s">
        <v>700</v>
      </c>
      <c r="C30" s="741" t="s">
        <v>701</v>
      </c>
      <c r="D30" s="741" t="s">
        <v>4</v>
      </c>
      <c r="E30" s="741" t="s">
        <v>699</v>
      </c>
      <c r="F30" s="741" t="s">
        <v>29</v>
      </c>
      <c r="G30" s="741" t="s">
        <v>702</v>
      </c>
      <c r="H30" s="741">
        <v>2011</v>
      </c>
      <c r="I30" s="644" t="s">
        <v>709</v>
      </c>
      <c r="J30" s="644" t="s">
        <v>600</v>
      </c>
      <c r="K30" s="633"/>
      <c r="L30" s="696"/>
      <c r="M30" s="697"/>
      <c r="N30" s="697"/>
      <c r="O30" s="697"/>
      <c r="P30" s="697"/>
      <c r="Q30" s="697">
        <v>8.3550000000000004</v>
      </c>
      <c r="R30" s="697">
        <v>7.2160000000000002</v>
      </c>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v>127235.6</v>
      </c>
      <c r="AW30" s="697">
        <v>102616.4</v>
      </c>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741" t="s">
        <v>700</v>
      </c>
      <c r="C31" s="741" t="s">
        <v>701</v>
      </c>
      <c r="D31" s="741" t="s">
        <v>3</v>
      </c>
      <c r="E31" s="741" t="s">
        <v>699</v>
      </c>
      <c r="F31" s="741" t="s">
        <v>29</v>
      </c>
      <c r="G31" s="741" t="s">
        <v>702</v>
      </c>
      <c r="H31" s="741">
        <v>2011</v>
      </c>
      <c r="I31" s="644" t="s">
        <v>709</v>
      </c>
      <c r="J31" s="644" t="s">
        <v>600</v>
      </c>
      <c r="K31" s="633"/>
      <c r="L31" s="696"/>
      <c r="M31" s="697"/>
      <c r="N31" s="697"/>
      <c r="O31" s="697"/>
      <c r="P31" s="697"/>
      <c r="Q31" s="697">
        <v>309.904</v>
      </c>
      <c r="R31" s="697">
        <v>309.904</v>
      </c>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v>571420.89999999991</v>
      </c>
      <c r="AW31" s="697">
        <v>571420.89999999991</v>
      </c>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741" t="s">
        <v>700</v>
      </c>
      <c r="C32" s="741" t="s">
        <v>701</v>
      </c>
      <c r="D32" s="741" t="s">
        <v>6</v>
      </c>
      <c r="E32" s="741" t="s">
        <v>699</v>
      </c>
      <c r="F32" s="741" t="s">
        <v>29</v>
      </c>
      <c r="G32" s="741" t="s">
        <v>702</v>
      </c>
      <c r="H32" s="741">
        <v>2011</v>
      </c>
      <c r="I32" s="644" t="s">
        <v>709</v>
      </c>
      <c r="J32" s="644" t="s">
        <v>600</v>
      </c>
      <c r="K32" s="633"/>
      <c r="L32" s="696"/>
      <c r="M32" s="697"/>
      <c r="N32" s="697"/>
      <c r="O32" s="697"/>
      <c r="P32" s="697"/>
      <c r="Q32" s="697">
        <v>0</v>
      </c>
      <c r="R32" s="697">
        <v>0</v>
      </c>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v>0</v>
      </c>
      <c r="AW32" s="697">
        <v>0</v>
      </c>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741" t="s">
        <v>700</v>
      </c>
      <c r="C33" s="741" t="s">
        <v>703</v>
      </c>
      <c r="D33" s="741" t="s">
        <v>21</v>
      </c>
      <c r="E33" s="741" t="s">
        <v>699</v>
      </c>
      <c r="F33" s="741" t="s">
        <v>704</v>
      </c>
      <c r="G33" s="741" t="s">
        <v>702</v>
      </c>
      <c r="H33" s="741">
        <v>2011</v>
      </c>
      <c r="I33" s="644" t="s">
        <v>709</v>
      </c>
      <c r="J33" s="644" t="s">
        <v>600</v>
      </c>
      <c r="K33" s="633"/>
      <c r="L33" s="696"/>
      <c r="M33" s="697"/>
      <c r="N33" s="697"/>
      <c r="O33" s="697"/>
      <c r="P33" s="697"/>
      <c r="Q33" s="697">
        <v>123.065</v>
      </c>
      <c r="R33" s="697">
        <v>50.884</v>
      </c>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v>307564</v>
      </c>
      <c r="AW33" s="697">
        <v>125764.79999999999</v>
      </c>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741" t="s">
        <v>700</v>
      </c>
      <c r="C34" s="741" t="s">
        <v>703</v>
      </c>
      <c r="D34" s="741" t="s">
        <v>22</v>
      </c>
      <c r="E34" s="741" t="s">
        <v>699</v>
      </c>
      <c r="F34" s="741" t="s">
        <v>704</v>
      </c>
      <c r="G34" s="741" t="s">
        <v>702</v>
      </c>
      <c r="H34" s="741">
        <v>2011</v>
      </c>
      <c r="I34" s="644" t="s">
        <v>709</v>
      </c>
      <c r="J34" s="644" t="s">
        <v>600</v>
      </c>
      <c r="K34" s="633"/>
      <c r="L34" s="696"/>
      <c r="M34" s="697"/>
      <c r="N34" s="697"/>
      <c r="O34" s="697"/>
      <c r="P34" s="697"/>
      <c r="Q34" s="697">
        <v>178.90300000000002</v>
      </c>
      <c r="R34" s="697">
        <v>178.90300000000002</v>
      </c>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v>1194344</v>
      </c>
      <c r="AW34" s="697">
        <v>1194344</v>
      </c>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741" t="s">
        <v>700</v>
      </c>
      <c r="C35" s="741" t="s">
        <v>705</v>
      </c>
      <c r="D35" s="741" t="s">
        <v>22</v>
      </c>
      <c r="E35" s="741" t="s">
        <v>699</v>
      </c>
      <c r="F35" s="741" t="s">
        <v>705</v>
      </c>
      <c r="G35" s="741" t="s">
        <v>702</v>
      </c>
      <c r="H35" s="741">
        <v>2011</v>
      </c>
      <c r="I35" s="644" t="s">
        <v>709</v>
      </c>
      <c r="J35" s="644" t="s">
        <v>600</v>
      </c>
      <c r="K35" s="633"/>
      <c r="L35" s="696"/>
      <c r="M35" s="697"/>
      <c r="N35" s="697"/>
      <c r="O35" s="697"/>
      <c r="P35" s="697"/>
      <c r="Q35" s="697">
        <v>90.441999999999993</v>
      </c>
      <c r="R35" s="697">
        <v>90.441999999999993</v>
      </c>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v>613726.80000000005</v>
      </c>
      <c r="AW35" s="697">
        <v>613726.80000000005</v>
      </c>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741" t="s">
        <v>700</v>
      </c>
      <c r="C36" s="741" t="s">
        <v>706</v>
      </c>
      <c r="D36" s="741" t="s">
        <v>16</v>
      </c>
      <c r="E36" s="741" t="s">
        <v>699</v>
      </c>
      <c r="F36" s="741" t="s">
        <v>704</v>
      </c>
      <c r="G36" s="741" t="s">
        <v>702</v>
      </c>
      <c r="H36" s="741">
        <v>2011</v>
      </c>
      <c r="I36" s="644" t="s">
        <v>709</v>
      </c>
      <c r="J36" s="644" t="s">
        <v>600</v>
      </c>
      <c r="K36" s="633"/>
      <c r="L36" s="696"/>
      <c r="M36" s="697"/>
      <c r="N36" s="697"/>
      <c r="O36" s="697"/>
      <c r="P36" s="697"/>
      <c r="Q36" s="697">
        <v>141.34</v>
      </c>
      <c r="R36" s="697">
        <v>141.34</v>
      </c>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v>842904.6</v>
      </c>
      <c r="AW36" s="697">
        <v>842904.6</v>
      </c>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741" t="s">
        <v>700</v>
      </c>
      <c r="C37" s="741" t="s">
        <v>706</v>
      </c>
      <c r="D37" s="741" t="s">
        <v>17</v>
      </c>
      <c r="E37" s="741" t="s">
        <v>699</v>
      </c>
      <c r="F37" s="741" t="s">
        <v>704</v>
      </c>
      <c r="G37" s="741" t="s">
        <v>702</v>
      </c>
      <c r="H37" s="741">
        <v>2011</v>
      </c>
      <c r="I37" s="644" t="s">
        <v>709</v>
      </c>
      <c r="J37" s="644" t="s">
        <v>600</v>
      </c>
      <c r="K37" s="633"/>
      <c r="L37" s="696"/>
      <c r="M37" s="697"/>
      <c r="N37" s="697"/>
      <c r="O37" s="697"/>
      <c r="P37" s="697"/>
      <c r="Q37" s="697">
        <v>47.076999999999998</v>
      </c>
      <c r="R37" s="697">
        <v>47.076999999999998</v>
      </c>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v>241785.30000000002</v>
      </c>
      <c r="AW37" s="697">
        <v>241785.30000000002</v>
      </c>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741" t="s">
        <v>707</v>
      </c>
      <c r="C38" s="741" t="s">
        <v>703</v>
      </c>
      <c r="D38" s="741" t="s">
        <v>22</v>
      </c>
      <c r="E38" s="741" t="s">
        <v>699</v>
      </c>
      <c r="F38" s="741" t="s">
        <v>708</v>
      </c>
      <c r="G38" s="741" t="s">
        <v>702</v>
      </c>
      <c r="H38" s="741">
        <v>2011</v>
      </c>
      <c r="I38" s="644" t="s">
        <v>710</v>
      </c>
      <c r="J38" s="644" t="s">
        <v>593</v>
      </c>
      <c r="K38" s="633"/>
      <c r="L38" s="696"/>
      <c r="M38" s="697"/>
      <c r="N38" s="697"/>
      <c r="O38" s="697"/>
      <c r="P38" s="697"/>
      <c r="Q38" s="697">
        <v>0.14899999999999999</v>
      </c>
      <c r="R38" s="697">
        <v>0.14899999999999999</v>
      </c>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v>1039.8620000000001</v>
      </c>
      <c r="AW38" s="697">
        <v>1039.8620000000001</v>
      </c>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741" t="s">
        <v>707</v>
      </c>
      <c r="C39" s="741" t="s">
        <v>706</v>
      </c>
      <c r="D39" s="741" t="s">
        <v>17</v>
      </c>
      <c r="E39" s="741" t="s">
        <v>699</v>
      </c>
      <c r="F39" s="741" t="s">
        <v>708</v>
      </c>
      <c r="G39" s="741" t="s">
        <v>702</v>
      </c>
      <c r="H39" s="741">
        <v>2011</v>
      </c>
      <c r="I39" s="644" t="s">
        <v>710</v>
      </c>
      <c r="J39" s="644" t="s">
        <v>593</v>
      </c>
      <c r="K39" s="633"/>
      <c r="L39" s="696"/>
      <c r="M39" s="697"/>
      <c r="N39" s="697"/>
      <c r="O39" s="697"/>
      <c r="P39" s="697"/>
      <c r="Q39" s="697">
        <v>-0.57999999999999996</v>
      </c>
      <c r="R39" s="697">
        <v>-0.57999999999999996</v>
      </c>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v>-128469</v>
      </c>
      <c r="AW39" s="697">
        <v>-128469</v>
      </c>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741" t="s">
        <v>707</v>
      </c>
      <c r="C40" s="741" t="s">
        <v>701</v>
      </c>
      <c r="D40" s="741" t="s">
        <v>3</v>
      </c>
      <c r="E40" s="741" t="s">
        <v>699</v>
      </c>
      <c r="F40" s="741" t="s">
        <v>29</v>
      </c>
      <c r="G40" s="741" t="s">
        <v>702</v>
      </c>
      <c r="H40" s="741">
        <v>2011</v>
      </c>
      <c r="I40" s="644" t="s">
        <v>710</v>
      </c>
      <c r="J40" s="644" t="s">
        <v>593</v>
      </c>
      <c r="K40" s="633"/>
      <c r="L40" s="696"/>
      <c r="M40" s="697"/>
      <c r="N40" s="697"/>
      <c r="O40" s="697"/>
      <c r="P40" s="697"/>
      <c r="Q40" s="697">
        <v>-65.98</v>
      </c>
      <c r="R40" s="697">
        <v>-65.98</v>
      </c>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v>-120601</v>
      </c>
      <c r="AW40" s="697">
        <v>-120601</v>
      </c>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741" t="s">
        <v>707</v>
      </c>
      <c r="C41" s="741" t="s">
        <v>701</v>
      </c>
      <c r="D41" s="741" t="s">
        <v>5</v>
      </c>
      <c r="E41" s="741" t="s">
        <v>699</v>
      </c>
      <c r="F41" s="741" t="s">
        <v>29</v>
      </c>
      <c r="G41" s="741" t="s">
        <v>702</v>
      </c>
      <c r="H41" s="741">
        <v>2011</v>
      </c>
      <c r="I41" s="644" t="s">
        <v>710</v>
      </c>
      <c r="J41" s="644" t="s">
        <v>593</v>
      </c>
      <c r="K41" s="633"/>
      <c r="L41" s="696"/>
      <c r="M41" s="697"/>
      <c r="N41" s="697"/>
      <c r="O41" s="697"/>
      <c r="P41" s="697"/>
      <c r="Q41" s="697">
        <v>0.71599999999999997</v>
      </c>
      <c r="R41" s="697">
        <v>0.40900000000000003</v>
      </c>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v>14394.99</v>
      </c>
      <c r="AW41" s="697">
        <v>7771.7</v>
      </c>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741" t="s">
        <v>707</v>
      </c>
      <c r="C42" s="741" t="s">
        <v>701</v>
      </c>
      <c r="D42" s="741" t="s">
        <v>4</v>
      </c>
      <c r="E42" s="741" t="s">
        <v>699</v>
      </c>
      <c r="F42" s="741" t="s">
        <v>29</v>
      </c>
      <c r="G42" s="741" t="s">
        <v>702</v>
      </c>
      <c r="H42" s="741">
        <v>2011</v>
      </c>
      <c r="I42" s="644" t="s">
        <v>710</v>
      </c>
      <c r="J42" s="644" t="s">
        <v>593</v>
      </c>
      <c r="K42" s="633"/>
      <c r="L42" s="696"/>
      <c r="M42" s="697"/>
      <c r="N42" s="697"/>
      <c r="O42" s="697"/>
      <c r="P42" s="697"/>
      <c r="Q42" s="697">
        <v>0.10900000000000001</v>
      </c>
      <c r="R42" s="697">
        <v>7.6100000000000001E-2</v>
      </c>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v>1827.316</v>
      </c>
      <c r="AW42" s="697">
        <v>1121.0420000000001</v>
      </c>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741" t="s">
        <v>208</v>
      </c>
      <c r="C43" s="741" t="s">
        <v>701</v>
      </c>
      <c r="D43" s="741" t="s">
        <v>3</v>
      </c>
      <c r="E43" s="741" t="s">
        <v>699</v>
      </c>
      <c r="F43" s="741" t="s">
        <v>29</v>
      </c>
      <c r="G43" s="741" t="s">
        <v>702</v>
      </c>
      <c r="H43" s="741">
        <v>2011</v>
      </c>
      <c r="I43" s="644" t="s">
        <v>711</v>
      </c>
      <c r="J43" s="644" t="s">
        <v>593</v>
      </c>
      <c r="K43" s="633"/>
      <c r="L43" s="696"/>
      <c r="M43" s="697"/>
      <c r="N43" s="697"/>
      <c r="O43" s="697"/>
      <c r="P43" s="697"/>
      <c r="Q43" s="697">
        <v>0.37</v>
      </c>
      <c r="R43" s="697">
        <v>0.37</v>
      </c>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v>759.52800000000002</v>
      </c>
      <c r="AW43" s="697">
        <v>759.52800000000002</v>
      </c>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741" t="s">
        <v>700</v>
      </c>
      <c r="C44" s="741" t="s">
        <v>703</v>
      </c>
      <c r="D44" s="741" t="s">
        <v>21</v>
      </c>
      <c r="E44" s="741" t="s">
        <v>699</v>
      </c>
      <c r="F44" s="741" t="s">
        <v>708</v>
      </c>
      <c r="G44" s="741" t="s">
        <v>702</v>
      </c>
      <c r="H44" s="741">
        <v>2012</v>
      </c>
      <c r="I44" s="644" t="s">
        <v>710</v>
      </c>
      <c r="J44" s="644" t="s">
        <v>600</v>
      </c>
      <c r="K44" s="633"/>
      <c r="L44" s="696"/>
      <c r="M44" s="697"/>
      <c r="N44" s="697"/>
      <c r="O44" s="697"/>
      <c r="P44" s="697"/>
      <c r="Q44" s="697">
        <v>51.582000000000001</v>
      </c>
      <c r="R44" s="697">
        <v>17.493000000000002</v>
      </c>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v>203008.1</v>
      </c>
      <c r="AW44" s="697">
        <v>76389.78</v>
      </c>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741" t="s">
        <v>700</v>
      </c>
      <c r="C45" s="741" t="s">
        <v>703</v>
      </c>
      <c r="D45" s="741" t="s">
        <v>22</v>
      </c>
      <c r="E45" s="741" t="s">
        <v>699</v>
      </c>
      <c r="F45" s="741" t="s">
        <v>708</v>
      </c>
      <c r="G45" s="741" t="s">
        <v>702</v>
      </c>
      <c r="H45" s="741">
        <v>2012</v>
      </c>
      <c r="I45" s="644" t="s">
        <v>710</v>
      </c>
      <c r="J45" s="644" t="s">
        <v>600</v>
      </c>
      <c r="K45" s="633"/>
      <c r="L45" s="696"/>
      <c r="M45" s="697"/>
      <c r="N45" s="697"/>
      <c r="O45" s="697"/>
      <c r="P45" s="697"/>
      <c r="Q45" s="697">
        <v>681.46300000000008</v>
      </c>
      <c r="R45" s="697">
        <v>666.45100000000002</v>
      </c>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v>4398147</v>
      </c>
      <c r="AW45" s="697">
        <v>4348528</v>
      </c>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741" t="s">
        <v>700</v>
      </c>
      <c r="C46" s="741" t="s">
        <v>701</v>
      </c>
      <c r="D46" s="741" t="s">
        <v>2</v>
      </c>
      <c r="E46" s="741" t="s">
        <v>699</v>
      </c>
      <c r="F46" s="741" t="s">
        <v>29</v>
      </c>
      <c r="G46" s="741" t="s">
        <v>702</v>
      </c>
      <c r="H46" s="741">
        <v>2012</v>
      </c>
      <c r="I46" s="644" t="s">
        <v>710</v>
      </c>
      <c r="J46" s="644" t="s">
        <v>600</v>
      </c>
      <c r="K46" s="633"/>
      <c r="L46" s="696"/>
      <c r="M46" s="697"/>
      <c r="N46" s="697"/>
      <c r="O46" s="697"/>
      <c r="P46" s="697"/>
      <c r="Q46" s="697">
        <v>0</v>
      </c>
      <c r="R46" s="697">
        <v>0</v>
      </c>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v>0</v>
      </c>
      <c r="AW46" s="697">
        <v>0</v>
      </c>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741" t="s">
        <v>700</v>
      </c>
      <c r="C47" s="741" t="s">
        <v>701</v>
      </c>
      <c r="D47" s="741" t="s">
        <v>1</v>
      </c>
      <c r="E47" s="741" t="s">
        <v>699</v>
      </c>
      <c r="F47" s="741" t="s">
        <v>29</v>
      </c>
      <c r="G47" s="741" t="s">
        <v>702</v>
      </c>
      <c r="H47" s="741">
        <v>2012</v>
      </c>
      <c r="I47" s="644" t="s">
        <v>710</v>
      </c>
      <c r="J47" s="644" t="s">
        <v>600</v>
      </c>
      <c r="K47" s="633"/>
      <c r="L47" s="696"/>
      <c r="M47" s="697"/>
      <c r="N47" s="697"/>
      <c r="O47" s="697"/>
      <c r="P47" s="697"/>
      <c r="Q47" s="697">
        <v>12.337000000000002</v>
      </c>
      <c r="R47" s="697">
        <v>0</v>
      </c>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v>93835.579999999987</v>
      </c>
      <c r="AW47" s="697">
        <v>0</v>
      </c>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741" t="s">
        <v>700</v>
      </c>
      <c r="C48" s="741" t="s">
        <v>701</v>
      </c>
      <c r="D48" s="741" t="s">
        <v>5</v>
      </c>
      <c r="E48" s="741" t="s">
        <v>699</v>
      </c>
      <c r="F48" s="741" t="s">
        <v>29</v>
      </c>
      <c r="G48" s="741" t="s">
        <v>702</v>
      </c>
      <c r="H48" s="741">
        <v>2012</v>
      </c>
      <c r="I48" s="644" t="s">
        <v>710</v>
      </c>
      <c r="J48" s="644" t="s">
        <v>600</v>
      </c>
      <c r="K48" s="633"/>
      <c r="L48" s="696"/>
      <c r="M48" s="697"/>
      <c r="N48" s="697"/>
      <c r="O48" s="697"/>
      <c r="P48" s="697"/>
      <c r="Q48" s="697">
        <v>9.8279999999999994</v>
      </c>
      <c r="R48" s="697">
        <v>8.3170000000000002</v>
      </c>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v>174670.6</v>
      </c>
      <c r="AW48" s="697">
        <v>142032.1</v>
      </c>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741" t="s">
        <v>700</v>
      </c>
      <c r="C49" s="741" t="s">
        <v>701</v>
      </c>
      <c r="D49" s="741" t="s">
        <v>4</v>
      </c>
      <c r="E49" s="741" t="s">
        <v>699</v>
      </c>
      <c r="F49" s="741" t="s">
        <v>29</v>
      </c>
      <c r="G49" s="741" t="s">
        <v>702</v>
      </c>
      <c r="H49" s="741">
        <v>2012</v>
      </c>
      <c r="I49" s="644" t="s">
        <v>710</v>
      </c>
      <c r="J49" s="644" t="s">
        <v>600</v>
      </c>
      <c r="K49" s="633"/>
      <c r="L49" s="696"/>
      <c r="M49" s="697"/>
      <c r="N49" s="697"/>
      <c r="O49" s="697"/>
      <c r="P49" s="697"/>
      <c r="Q49" s="697">
        <v>1.665</v>
      </c>
      <c r="R49" s="697">
        <v>1.665</v>
      </c>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v>9991.9159999999993</v>
      </c>
      <c r="AW49" s="697">
        <v>9991.9159999999993</v>
      </c>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741" t="s">
        <v>700</v>
      </c>
      <c r="C50" s="741" t="s">
        <v>701</v>
      </c>
      <c r="D50" s="741" t="s">
        <v>3</v>
      </c>
      <c r="E50" s="741" t="s">
        <v>699</v>
      </c>
      <c r="F50" s="741" t="s">
        <v>29</v>
      </c>
      <c r="G50" s="741" t="s">
        <v>702</v>
      </c>
      <c r="H50" s="741">
        <v>2012</v>
      </c>
      <c r="I50" s="644" t="s">
        <v>710</v>
      </c>
      <c r="J50" s="644" t="s">
        <v>600</v>
      </c>
      <c r="K50" s="633"/>
      <c r="L50" s="696"/>
      <c r="M50" s="697"/>
      <c r="N50" s="697"/>
      <c r="O50" s="697"/>
      <c r="P50" s="697"/>
      <c r="Q50" s="697">
        <v>191.958</v>
      </c>
      <c r="R50" s="697">
        <v>191.958</v>
      </c>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v>327049.89999999997</v>
      </c>
      <c r="AW50" s="697">
        <v>327049.89999999997</v>
      </c>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741" t="s">
        <v>700</v>
      </c>
      <c r="C51" s="741" t="s">
        <v>712</v>
      </c>
      <c r="D51" s="741" t="s">
        <v>14</v>
      </c>
      <c r="E51" s="741" t="s">
        <v>699</v>
      </c>
      <c r="F51" s="741" t="s">
        <v>29</v>
      </c>
      <c r="G51" s="741" t="s">
        <v>702</v>
      </c>
      <c r="H51" s="741">
        <v>2012</v>
      </c>
      <c r="I51" s="644" t="s">
        <v>710</v>
      </c>
      <c r="J51" s="644" t="s">
        <v>600</v>
      </c>
      <c r="K51" s="633"/>
      <c r="L51" s="696"/>
      <c r="M51" s="697"/>
      <c r="N51" s="697"/>
      <c r="O51" s="697"/>
      <c r="P51" s="697"/>
      <c r="Q51" s="697">
        <v>16.906000000000002</v>
      </c>
      <c r="R51" s="697">
        <v>16.906000000000002</v>
      </c>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v>127939.2</v>
      </c>
      <c r="AW51" s="697">
        <v>127939.2</v>
      </c>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741" t="s">
        <v>700</v>
      </c>
      <c r="C52" s="741" t="s">
        <v>706</v>
      </c>
      <c r="D52" s="741" t="s">
        <v>17</v>
      </c>
      <c r="E52" s="741" t="s">
        <v>699</v>
      </c>
      <c r="F52" s="741" t="s">
        <v>708</v>
      </c>
      <c r="G52" s="741" t="s">
        <v>702</v>
      </c>
      <c r="H52" s="741">
        <v>2012</v>
      </c>
      <c r="I52" s="644" t="s">
        <v>710</v>
      </c>
      <c r="J52" s="644" t="s">
        <v>600</v>
      </c>
      <c r="K52" s="633"/>
      <c r="L52" s="696"/>
      <c r="M52" s="697"/>
      <c r="N52" s="697"/>
      <c r="O52" s="697"/>
      <c r="P52" s="697"/>
      <c r="Q52" s="697">
        <v>0.82</v>
      </c>
      <c r="R52" s="697">
        <v>0.82</v>
      </c>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v>794.29499999999996</v>
      </c>
      <c r="AW52" s="697">
        <v>794.29499999999996</v>
      </c>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741" t="s">
        <v>208</v>
      </c>
      <c r="C53" s="741" t="s">
        <v>703</v>
      </c>
      <c r="D53" s="741" t="s">
        <v>22</v>
      </c>
      <c r="E53" s="741" t="s">
        <v>699</v>
      </c>
      <c r="F53" s="741" t="s">
        <v>704</v>
      </c>
      <c r="G53" s="741" t="s">
        <v>702</v>
      </c>
      <c r="H53" s="741">
        <v>2012</v>
      </c>
      <c r="I53" s="644" t="s">
        <v>715</v>
      </c>
      <c r="J53" s="644" t="s">
        <v>593</v>
      </c>
      <c r="K53" s="633"/>
      <c r="L53" s="696"/>
      <c r="M53" s="697"/>
      <c r="N53" s="697"/>
      <c r="O53" s="697"/>
      <c r="P53" s="697"/>
      <c r="Q53" s="697">
        <v>9.516</v>
      </c>
      <c r="R53" s="697">
        <v>8.7480000000000011</v>
      </c>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v>73819.17</v>
      </c>
      <c r="AW53" s="697">
        <v>71043.33</v>
      </c>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741" t="s">
        <v>208</v>
      </c>
      <c r="C54" s="741" t="s">
        <v>701</v>
      </c>
      <c r="D54" s="741" t="s">
        <v>713</v>
      </c>
      <c r="E54" s="741" t="s">
        <v>699</v>
      </c>
      <c r="F54" s="741" t="s">
        <v>29</v>
      </c>
      <c r="G54" s="741" t="s">
        <v>702</v>
      </c>
      <c r="H54" s="741">
        <v>2012</v>
      </c>
      <c r="I54" s="644" t="s">
        <v>715</v>
      </c>
      <c r="J54" s="644" t="s">
        <v>593</v>
      </c>
      <c r="K54" s="633"/>
      <c r="L54" s="696"/>
      <c r="M54" s="697"/>
      <c r="N54" s="697"/>
      <c r="O54" s="697"/>
      <c r="P54" s="697"/>
      <c r="Q54" s="697">
        <v>4.7460000000000004</v>
      </c>
      <c r="R54" s="697">
        <v>4.7460000000000004</v>
      </c>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v>9261.3829999999998</v>
      </c>
      <c r="AW54" s="697">
        <v>9261.3829999999998</v>
      </c>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741" t="s">
        <v>208</v>
      </c>
      <c r="C55" s="741" t="s">
        <v>701</v>
      </c>
      <c r="D55" s="741" t="s">
        <v>713</v>
      </c>
      <c r="E55" s="741" t="s">
        <v>699</v>
      </c>
      <c r="F55" s="741" t="s">
        <v>29</v>
      </c>
      <c r="G55" s="741" t="s">
        <v>702</v>
      </c>
      <c r="H55" s="741">
        <v>2012</v>
      </c>
      <c r="I55" s="644" t="s">
        <v>715</v>
      </c>
      <c r="J55" s="644" t="s">
        <v>593</v>
      </c>
      <c r="K55" s="633"/>
      <c r="L55" s="696"/>
      <c r="M55" s="697"/>
      <c r="N55" s="697"/>
      <c r="O55" s="697"/>
      <c r="P55" s="697"/>
      <c r="Q55" s="697">
        <v>2.9600000000000001E-2</v>
      </c>
      <c r="R55" s="697">
        <v>2.9600000000000001E-2</v>
      </c>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v>60.218000000000004</v>
      </c>
      <c r="AW55" s="697">
        <v>60.218000000000004</v>
      </c>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741" t="s">
        <v>208</v>
      </c>
      <c r="C56" s="741" t="s">
        <v>703</v>
      </c>
      <c r="D56" s="741" t="s">
        <v>22</v>
      </c>
      <c r="E56" s="741" t="s">
        <v>699</v>
      </c>
      <c r="F56" s="741" t="s">
        <v>714</v>
      </c>
      <c r="G56" s="741" t="s">
        <v>702</v>
      </c>
      <c r="H56" s="741">
        <v>2012</v>
      </c>
      <c r="I56" s="644" t="s">
        <v>711</v>
      </c>
      <c r="J56" s="644" t="s">
        <v>593</v>
      </c>
      <c r="K56" s="633"/>
      <c r="L56" s="696"/>
      <c r="M56" s="697"/>
      <c r="N56" s="697"/>
      <c r="O56" s="697"/>
      <c r="P56" s="697"/>
      <c r="Q56" s="697">
        <v>2.35</v>
      </c>
      <c r="R56" s="697">
        <v>2.35</v>
      </c>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v>20732</v>
      </c>
      <c r="AW56" s="697">
        <v>20732</v>
      </c>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741" t="s">
        <v>208</v>
      </c>
      <c r="C57" s="741" t="s">
        <v>712</v>
      </c>
      <c r="D57" s="741" t="s">
        <v>14</v>
      </c>
      <c r="E57" s="741" t="s">
        <v>699</v>
      </c>
      <c r="F57" s="741" t="s">
        <v>29</v>
      </c>
      <c r="G57" s="741" t="s">
        <v>702</v>
      </c>
      <c r="H57" s="741">
        <v>2012</v>
      </c>
      <c r="I57" s="644" t="s">
        <v>711</v>
      </c>
      <c r="J57" s="644" t="s">
        <v>593</v>
      </c>
      <c r="K57" s="633"/>
      <c r="L57" s="696"/>
      <c r="M57" s="697"/>
      <c r="N57" s="697"/>
      <c r="O57" s="697"/>
      <c r="P57" s="697"/>
      <c r="Q57" s="697">
        <v>14.073</v>
      </c>
      <c r="R57" s="697">
        <v>13.646000000000001</v>
      </c>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v>136933.6</v>
      </c>
      <c r="AW57" s="697">
        <v>127059.1</v>
      </c>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741" t="s">
        <v>208</v>
      </c>
      <c r="C58" s="741" t="s">
        <v>701</v>
      </c>
      <c r="D58" s="741" t="s">
        <v>3</v>
      </c>
      <c r="E58" s="741" t="s">
        <v>699</v>
      </c>
      <c r="F58" s="741" t="s">
        <v>29</v>
      </c>
      <c r="G58" s="741" t="s">
        <v>702</v>
      </c>
      <c r="H58" s="741">
        <v>2012</v>
      </c>
      <c r="I58" s="644" t="s">
        <v>711</v>
      </c>
      <c r="J58" s="644" t="s">
        <v>593</v>
      </c>
      <c r="K58" s="633"/>
      <c r="L58" s="696"/>
      <c r="M58" s="697"/>
      <c r="N58" s="697"/>
      <c r="O58" s="697"/>
      <c r="P58" s="697"/>
      <c r="Q58" s="697">
        <v>2.3249999999999997</v>
      </c>
      <c r="R58" s="697">
        <v>2.3249999999999997</v>
      </c>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v>3860.1369999999997</v>
      </c>
      <c r="AW58" s="697">
        <v>3860.1369999999997</v>
      </c>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741" t="s">
        <v>208</v>
      </c>
      <c r="C59" s="741" t="s">
        <v>703</v>
      </c>
      <c r="D59" s="741" t="s">
        <v>716</v>
      </c>
      <c r="E59" s="741" t="s">
        <v>699</v>
      </c>
      <c r="F59" s="741" t="s">
        <v>704</v>
      </c>
      <c r="G59" s="741" t="s">
        <v>702</v>
      </c>
      <c r="H59" s="741">
        <v>2013</v>
      </c>
      <c r="I59" s="644" t="s">
        <v>715</v>
      </c>
      <c r="J59" s="644" t="s">
        <v>600</v>
      </c>
      <c r="K59" s="633"/>
      <c r="L59" s="696"/>
      <c r="M59" s="697"/>
      <c r="N59" s="697"/>
      <c r="O59" s="697"/>
      <c r="P59" s="697"/>
      <c r="Q59" s="697">
        <v>17.625</v>
      </c>
      <c r="R59" s="697">
        <v>0</v>
      </c>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v>96901.54</v>
      </c>
      <c r="AW59" s="697">
        <v>0</v>
      </c>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741" t="s">
        <v>208</v>
      </c>
      <c r="C60" s="741" t="s">
        <v>703</v>
      </c>
      <c r="D60" s="741" t="s">
        <v>22</v>
      </c>
      <c r="E60" s="741" t="s">
        <v>699</v>
      </c>
      <c r="F60" s="741" t="s">
        <v>704</v>
      </c>
      <c r="G60" s="741" t="s">
        <v>702</v>
      </c>
      <c r="H60" s="741">
        <v>2013</v>
      </c>
      <c r="I60" s="644" t="s">
        <v>715</v>
      </c>
      <c r="J60" s="644" t="s">
        <v>600</v>
      </c>
      <c r="K60" s="633"/>
      <c r="L60" s="696"/>
      <c r="M60" s="697"/>
      <c r="N60" s="697"/>
      <c r="O60" s="697"/>
      <c r="P60" s="697"/>
      <c r="Q60" s="697">
        <v>747.548</v>
      </c>
      <c r="R60" s="697">
        <v>703.99299999999994</v>
      </c>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v>3799062</v>
      </c>
      <c r="AW60" s="697">
        <v>3662555</v>
      </c>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741" t="s">
        <v>208</v>
      </c>
      <c r="C61" s="741" t="s">
        <v>703</v>
      </c>
      <c r="D61" s="741" t="s">
        <v>717</v>
      </c>
      <c r="E61" s="741" t="s">
        <v>699</v>
      </c>
      <c r="F61" s="741" t="s">
        <v>704</v>
      </c>
      <c r="G61" s="741" t="s">
        <v>702</v>
      </c>
      <c r="H61" s="741">
        <v>2013</v>
      </c>
      <c r="I61" s="644" t="s">
        <v>715</v>
      </c>
      <c r="J61" s="644" t="s">
        <v>600</v>
      </c>
      <c r="K61" s="633"/>
      <c r="L61" s="696"/>
      <c r="M61" s="697"/>
      <c r="N61" s="697"/>
      <c r="O61" s="697"/>
      <c r="P61" s="697"/>
      <c r="Q61" s="697">
        <v>62.4</v>
      </c>
      <c r="R61" s="697">
        <v>34.216999999999999</v>
      </c>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v>199606.39999999999</v>
      </c>
      <c r="AW61" s="697">
        <v>114340.3</v>
      </c>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741" t="s">
        <v>208</v>
      </c>
      <c r="C62" s="741" t="s">
        <v>701</v>
      </c>
      <c r="D62" s="741" t="s">
        <v>718</v>
      </c>
      <c r="E62" s="741" t="s">
        <v>699</v>
      </c>
      <c r="F62" s="741" t="s">
        <v>29</v>
      </c>
      <c r="G62" s="741" t="s">
        <v>702</v>
      </c>
      <c r="H62" s="741">
        <v>2013</v>
      </c>
      <c r="I62" s="644" t="s">
        <v>715</v>
      </c>
      <c r="J62" s="644" t="s">
        <v>600</v>
      </c>
      <c r="K62" s="633"/>
      <c r="L62" s="696"/>
      <c r="M62" s="697"/>
      <c r="N62" s="697"/>
      <c r="O62" s="697"/>
      <c r="P62" s="697"/>
      <c r="Q62" s="697">
        <v>3.097</v>
      </c>
      <c r="R62" s="697">
        <v>3.097</v>
      </c>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v>45550.48</v>
      </c>
      <c r="AW62" s="697">
        <v>45550.48</v>
      </c>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741" t="s">
        <v>208</v>
      </c>
      <c r="C63" s="741" t="s">
        <v>701</v>
      </c>
      <c r="D63" s="741" t="s">
        <v>2</v>
      </c>
      <c r="E63" s="741" t="s">
        <v>699</v>
      </c>
      <c r="F63" s="741" t="s">
        <v>29</v>
      </c>
      <c r="G63" s="741" t="s">
        <v>702</v>
      </c>
      <c r="H63" s="741">
        <v>2013</v>
      </c>
      <c r="I63" s="644" t="s">
        <v>715</v>
      </c>
      <c r="J63" s="644" t="s">
        <v>600</v>
      </c>
      <c r="K63" s="633"/>
      <c r="L63" s="696"/>
      <c r="M63" s="697"/>
      <c r="N63" s="697"/>
      <c r="O63" s="697"/>
      <c r="P63" s="697"/>
      <c r="Q63" s="697">
        <v>25.484999999999999</v>
      </c>
      <c r="R63" s="697">
        <v>0</v>
      </c>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v>45441.1</v>
      </c>
      <c r="AW63" s="697">
        <v>0</v>
      </c>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741" t="s">
        <v>208</v>
      </c>
      <c r="C64" s="741" t="s">
        <v>701</v>
      </c>
      <c r="D64" s="741" t="s">
        <v>1</v>
      </c>
      <c r="E64" s="741" t="s">
        <v>699</v>
      </c>
      <c r="F64" s="741" t="s">
        <v>29</v>
      </c>
      <c r="G64" s="741" t="s">
        <v>702</v>
      </c>
      <c r="H64" s="741">
        <v>2013</v>
      </c>
      <c r="I64" s="644" t="s">
        <v>715</v>
      </c>
      <c r="J64" s="644" t="s">
        <v>600</v>
      </c>
      <c r="K64" s="633"/>
      <c r="L64" s="696"/>
      <c r="M64" s="697"/>
      <c r="N64" s="697"/>
      <c r="O64" s="697"/>
      <c r="P64" s="697"/>
      <c r="Q64" s="697">
        <v>15.221</v>
      </c>
      <c r="R64" s="697">
        <v>8.6780000000000008</v>
      </c>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v>101869.29999999999</v>
      </c>
      <c r="AW64" s="697">
        <v>59047.46</v>
      </c>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741" t="s">
        <v>208</v>
      </c>
      <c r="C65" s="741" t="s">
        <v>701</v>
      </c>
      <c r="D65" s="741" t="s">
        <v>719</v>
      </c>
      <c r="E65" s="741" t="s">
        <v>699</v>
      </c>
      <c r="F65" s="741" t="s">
        <v>29</v>
      </c>
      <c r="G65" s="741" t="s">
        <v>702</v>
      </c>
      <c r="H65" s="741">
        <v>2013</v>
      </c>
      <c r="I65" s="644" t="s">
        <v>715</v>
      </c>
      <c r="J65" s="644" t="s">
        <v>600</v>
      </c>
      <c r="K65" s="633"/>
      <c r="L65" s="696"/>
      <c r="M65" s="697"/>
      <c r="N65" s="697"/>
      <c r="O65" s="697"/>
      <c r="P65" s="697"/>
      <c r="Q65" s="697">
        <v>6.5069999999999997</v>
      </c>
      <c r="R65" s="697">
        <v>6.5069999999999997</v>
      </c>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v>91503.99</v>
      </c>
      <c r="AW65" s="697">
        <v>91503.99</v>
      </c>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741" t="s">
        <v>208</v>
      </c>
      <c r="C66" s="741" t="s">
        <v>701</v>
      </c>
      <c r="D66" s="741" t="s">
        <v>14</v>
      </c>
      <c r="E66" s="741" t="s">
        <v>699</v>
      </c>
      <c r="F66" s="741" t="s">
        <v>29</v>
      </c>
      <c r="G66" s="741" t="s">
        <v>702</v>
      </c>
      <c r="H66" s="741">
        <v>2013</v>
      </c>
      <c r="I66" s="644" t="s">
        <v>715</v>
      </c>
      <c r="J66" s="644" t="s">
        <v>600</v>
      </c>
      <c r="K66" s="633"/>
      <c r="L66" s="696"/>
      <c r="M66" s="697"/>
      <c r="N66" s="697"/>
      <c r="O66" s="697"/>
      <c r="P66" s="697"/>
      <c r="Q66" s="697">
        <v>16.137999999999998</v>
      </c>
      <c r="R66" s="697">
        <v>15.765999999999998</v>
      </c>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v>152277</v>
      </c>
      <c r="AW66" s="697">
        <v>144946.1</v>
      </c>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741" t="s">
        <v>208</v>
      </c>
      <c r="C67" s="741" t="s">
        <v>701</v>
      </c>
      <c r="D67" s="741" t="s">
        <v>713</v>
      </c>
      <c r="E67" s="741" t="s">
        <v>699</v>
      </c>
      <c r="F67" s="741" t="s">
        <v>29</v>
      </c>
      <c r="G67" s="741" t="s">
        <v>702</v>
      </c>
      <c r="H67" s="741">
        <v>2013</v>
      </c>
      <c r="I67" s="644" t="s">
        <v>715</v>
      </c>
      <c r="J67" s="644" t="s">
        <v>600</v>
      </c>
      <c r="K67" s="633"/>
      <c r="L67" s="696"/>
      <c r="M67" s="697"/>
      <c r="N67" s="697"/>
      <c r="O67" s="697"/>
      <c r="P67" s="697"/>
      <c r="Q67" s="697">
        <v>167.70099999999999</v>
      </c>
      <c r="R67" s="697">
        <v>167.70099999999999</v>
      </c>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v>281618</v>
      </c>
      <c r="AW67" s="697">
        <v>281618</v>
      </c>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741" t="s">
        <v>208</v>
      </c>
      <c r="C68" s="741" t="s">
        <v>701</v>
      </c>
      <c r="D68" s="741" t="s">
        <v>1</v>
      </c>
      <c r="E68" s="741" t="s">
        <v>699</v>
      </c>
      <c r="F68" s="741" t="s">
        <v>29</v>
      </c>
      <c r="G68" s="741" t="s">
        <v>702</v>
      </c>
      <c r="H68" s="741">
        <v>2013</v>
      </c>
      <c r="I68" s="644" t="s">
        <v>715</v>
      </c>
      <c r="J68" s="644" t="s">
        <v>600</v>
      </c>
      <c r="K68" s="633"/>
      <c r="L68" s="696"/>
      <c r="M68" s="697"/>
      <c r="N68" s="697"/>
      <c r="O68" s="697"/>
      <c r="P68" s="697"/>
      <c r="Q68" s="697">
        <v>6.3400000000000001E-3</v>
      </c>
      <c r="R68" s="697">
        <v>3.5200000000000001E-3</v>
      </c>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v>44.369</v>
      </c>
      <c r="AW68" s="697">
        <v>23.966999999999999</v>
      </c>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741" t="s">
        <v>208</v>
      </c>
      <c r="C69" s="741" t="s">
        <v>703</v>
      </c>
      <c r="D69" s="741" t="s">
        <v>20</v>
      </c>
      <c r="E69" s="741" t="s">
        <v>699</v>
      </c>
      <c r="F69" s="741" t="s">
        <v>714</v>
      </c>
      <c r="G69" s="741" t="s">
        <v>702</v>
      </c>
      <c r="H69" s="741">
        <v>2013</v>
      </c>
      <c r="I69" s="644" t="s">
        <v>711</v>
      </c>
      <c r="J69" s="644" t="s">
        <v>593</v>
      </c>
      <c r="K69" s="633"/>
      <c r="L69" s="696"/>
      <c r="M69" s="697"/>
      <c r="N69" s="697"/>
      <c r="O69" s="697"/>
      <c r="P69" s="697"/>
      <c r="Q69" s="697">
        <v>1.17E-2</v>
      </c>
      <c r="R69" s="697">
        <v>0</v>
      </c>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v>64.27</v>
      </c>
      <c r="AW69" s="697">
        <v>0</v>
      </c>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741" t="s">
        <v>208</v>
      </c>
      <c r="C70" s="741" t="s">
        <v>703</v>
      </c>
      <c r="D70" s="741" t="s">
        <v>20</v>
      </c>
      <c r="E70" s="741" t="s">
        <v>699</v>
      </c>
      <c r="F70" s="741" t="s">
        <v>714</v>
      </c>
      <c r="G70" s="741" t="s">
        <v>702</v>
      </c>
      <c r="H70" s="741">
        <v>2013</v>
      </c>
      <c r="I70" s="644" t="s">
        <v>711</v>
      </c>
      <c r="J70" s="644" t="s">
        <v>593</v>
      </c>
      <c r="K70" s="633"/>
      <c r="L70" s="696"/>
      <c r="M70" s="697"/>
      <c r="N70" s="697"/>
      <c r="O70" s="697"/>
      <c r="P70" s="697"/>
      <c r="Q70" s="697">
        <v>44.093000000000004</v>
      </c>
      <c r="R70" s="697">
        <v>0</v>
      </c>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v>242414.5</v>
      </c>
      <c r="AW70" s="697">
        <v>0</v>
      </c>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741" t="s">
        <v>208</v>
      </c>
      <c r="C71" s="741" t="s">
        <v>703</v>
      </c>
      <c r="D71" s="741" t="s">
        <v>17</v>
      </c>
      <c r="E71" s="741" t="s">
        <v>699</v>
      </c>
      <c r="F71" s="741" t="s">
        <v>714</v>
      </c>
      <c r="G71" s="741" t="s">
        <v>702</v>
      </c>
      <c r="H71" s="741">
        <v>2013</v>
      </c>
      <c r="I71" s="644" t="s">
        <v>711</v>
      </c>
      <c r="J71" s="644" t="s">
        <v>593</v>
      </c>
      <c r="K71" s="633"/>
      <c r="L71" s="696"/>
      <c r="M71" s="697"/>
      <c r="N71" s="697"/>
      <c r="O71" s="697"/>
      <c r="P71" s="697"/>
      <c r="Q71" s="697">
        <v>85.942000000000007</v>
      </c>
      <c r="R71" s="697">
        <v>85.942000000000007</v>
      </c>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v>501667</v>
      </c>
      <c r="AW71" s="700">
        <v>501667</v>
      </c>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741" t="s">
        <v>208</v>
      </c>
      <c r="C72" s="741" t="s">
        <v>703</v>
      </c>
      <c r="D72" s="741" t="s">
        <v>22</v>
      </c>
      <c r="E72" s="741" t="s">
        <v>699</v>
      </c>
      <c r="F72" s="741" t="s">
        <v>714</v>
      </c>
      <c r="G72" s="741" t="s">
        <v>702</v>
      </c>
      <c r="H72" s="741">
        <v>2013</v>
      </c>
      <c r="I72" s="644" t="s">
        <v>711</v>
      </c>
      <c r="J72" s="644" t="s">
        <v>593</v>
      </c>
      <c r="K72" s="633"/>
      <c r="L72" s="696"/>
      <c r="M72" s="697"/>
      <c r="N72" s="697"/>
      <c r="O72" s="697"/>
      <c r="P72" s="697"/>
      <c r="Q72" s="697">
        <v>80.760000000000005</v>
      </c>
      <c r="R72" s="697">
        <v>70.206000000000003</v>
      </c>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v>447472.10000000003</v>
      </c>
      <c r="AW72" s="694">
        <v>410593.6</v>
      </c>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741" t="s">
        <v>208</v>
      </c>
      <c r="C73" s="741" t="s">
        <v>701</v>
      </c>
      <c r="D73" s="741" t="s">
        <v>4</v>
      </c>
      <c r="E73" s="741" t="s">
        <v>699</v>
      </c>
      <c r="F73" s="741" t="s">
        <v>29</v>
      </c>
      <c r="G73" s="741" t="s">
        <v>702</v>
      </c>
      <c r="H73" s="741">
        <v>2013</v>
      </c>
      <c r="I73" s="644" t="s">
        <v>711</v>
      </c>
      <c r="J73" s="644" t="s">
        <v>593</v>
      </c>
      <c r="K73" s="633"/>
      <c r="L73" s="696"/>
      <c r="M73" s="697"/>
      <c r="N73" s="697"/>
      <c r="O73" s="697"/>
      <c r="P73" s="697"/>
      <c r="Q73" s="697">
        <v>0.01</v>
      </c>
      <c r="R73" s="697">
        <v>0.01</v>
      </c>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v>141</v>
      </c>
      <c r="AW73" s="697">
        <v>141</v>
      </c>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741" t="s">
        <v>208</v>
      </c>
      <c r="C74" s="741" t="s">
        <v>712</v>
      </c>
      <c r="D74" s="741" t="s">
        <v>14</v>
      </c>
      <c r="E74" s="741" t="s">
        <v>699</v>
      </c>
      <c r="F74" s="741" t="s">
        <v>29</v>
      </c>
      <c r="G74" s="741" t="s">
        <v>702</v>
      </c>
      <c r="H74" s="741">
        <v>2013</v>
      </c>
      <c r="I74" s="644" t="s">
        <v>711</v>
      </c>
      <c r="J74" s="644" t="s">
        <v>593</v>
      </c>
      <c r="K74" s="633"/>
      <c r="L74" s="696"/>
      <c r="M74" s="697"/>
      <c r="N74" s="697"/>
      <c r="O74" s="697"/>
      <c r="P74" s="697"/>
      <c r="Q74" s="697">
        <v>10.109</v>
      </c>
      <c r="R74" s="697">
        <v>10</v>
      </c>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v>53731.11</v>
      </c>
      <c r="AW74" s="697">
        <v>51654.84</v>
      </c>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741" t="s">
        <v>208</v>
      </c>
      <c r="C75" s="741" t="s">
        <v>720</v>
      </c>
      <c r="D75" s="741" t="s">
        <v>721</v>
      </c>
      <c r="E75" s="741" t="s">
        <v>699</v>
      </c>
      <c r="F75" s="741" t="s">
        <v>490</v>
      </c>
      <c r="G75" s="741" t="s">
        <v>702</v>
      </c>
      <c r="H75" s="741">
        <v>2013</v>
      </c>
      <c r="I75" s="644" t="s">
        <v>711</v>
      </c>
      <c r="J75" s="644" t="s">
        <v>593</v>
      </c>
      <c r="K75" s="633"/>
      <c r="L75" s="696"/>
      <c r="M75" s="697"/>
      <c r="N75" s="697"/>
      <c r="O75" s="697"/>
      <c r="P75" s="697"/>
      <c r="Q75" s="697">
        <v>418.5</v>
      </c>
      <c r="R75" s="697">
        <v>418.5</v>
      </c>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v>591166</v>
      </c>
      <c r="AW75" s="697">
        <v>591166</v>
      </c>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741" t="s">
        <v>208</v>
      </c>
      <c r="C76" s="741" t="s">
        <v>706</v>
      </c>
      <c r="D76" s="741" t="s">
        <v>17</v>
      </c>
      <c r="E76" s="741" t="s">
        <v>699</v>
      </c>
      <c r="F76" s="741" t="s">
        <v>714</v>
      </c>
      <c r="G76" s="741" t="s">
        <v>702</v>
      </c>
      <c r="H76" s="741">
        <v>2013</v>
      </c>
      <c r="I76" s="644" t="s">
        <v>711</v>
      </c>
      <c r="J76" s="644" t="s">
        <v>593</v>
      </c>
      <c r="K76" s="633"/>
      <c r="L76" s="696"/>
      <c r="M76" s="697"/>
      <c r="N76" s="697"/>
      <c r="O76" s="697"/>
      <c r="P76" s="697"/>
      <c r="Q76" s="697">
        <v>27.355</v>
      </c>
      <c r="R76" s="697">
        <v>27.355</v>
      </c>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v>140495.29999999999</v>
      </c>
      <c r="AW76" s="697">
        <v>140495.29999999999</v>
      </c>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741" t="s">
        <v>208</v>
      </c>
      <c r="C77" s="741" t="s">
        <v>703</v>
      </c>
      <c r="D77" s="741" t="s">
        <v>21</v>
      </c>
      <c r="E77" s="741" t="s">
        <v>699</v>
      </c>
      <c r="F77" s="741" t="s">
        <v>714</v>
      </c>
      <c r="G77" s="741" t="s">
        <v>702</v>
      </c>
      <c r="H77" s="741">
        <v>2014</v>
      </c>
      <c r="I77" s="644" t="s">
        <v>711</v>
      </c>
      <c r="J77" s="644" t="s">
        <v>600</v>
      </c>
      <c r="K77" s="633"/>
      <c r="L77" s="696"/>
      <c r="M77" s="697"/>
      <c r="N77" s="697"/>
      <c r="O77" s="697"/>
      <c r="P77" s="697"/>
      <c r="Q77" s="697">
        <v>109.304</v>
      </c>
      <c r="R77" s="697">
        <v>86.417999999999992</v>
      </c>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v>399880.80000000005</v>
      </c>
      <c r="AW77" s="697">
        <v>318594.3</v>
      </c>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741" t="s">
        <v>208</v>
      </c>
      <c r="C78" s="741" t="s">
        <v>703</v>
      </c>
      <c r="D78" s="741" t="s">
        <v>20</v>
      </c>
      <c r="E78" s="741" t="s">
        <v>699</v>
      </c>
      <c r="F78" s="741" t="s">
        <v>714</v>
      </c>
      <c r="G78" s="741" t="s">
        <v>702</v>
      </c>
      <c r="H78" s="741">
        <v>2014</v>
      </c>
      <c r="I78" s="644" t="s">
        <v>711</v>
      </c>
      <c r="J78" s="644" t="s">
        <v>600</v>
      </c>
      <c r="K78" s="633"/>
      <c r="L78" s="696"/>
      <c r="M78" s="697"/>
      <c r="N78" s="697"/>
      <c r="O78" s="697"/>
      <c r="P78" s="697"/>
      <c r="Q78" s="697">
        <v>13.367000000000001</v>
      </c>
      <c r="R78" s="697">
        <v>13.367000000000001</v>
      </c>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v>65273.570000000007</v>
      </c>
      <c r="AW78" s="697">
        <v>65273.570000000007</v>
      </c>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741" t="s">
        <v>208</v>
      </c>
      <c r="C79" s="741" t="s">
        <v>703</v>
      </c>
      <c r="D79" s="741" t="s">
        <v>17</v>
      </c>
      <c r="E79" s="741" t="s">
        <v>699</v>
      </c>
      <c r="F79" s="741" t="s">
        <v>714</v>
      </c>
      <c r="G79" s="741" t="s">
        <v>702</v>
      </c>
      <c r="H79" s="741">
        <v>2014</v>
      </c>
      <c r="I79" s="644" t="s">
        <v>711</v>
      </c>
      <c r="J79" s="644" t="s">
        <v>600</v>
      </c>
      <c r="K79" s="633"/>
      <c r="L79" s="696"/>
      <c r="M79" s="697"/>
      <c r="N79" s="697"/>
      <c r="O79" s="697"/>
      <c r="P79" s="697"/>
      <c r="Q79" s="697">
        <v>1.7969999999999999</v>
      </c>
      <c r="R79" s="697">
        <v>1.7969999999999999</v>
      </c>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v>16137.95</v>
      </c>
      <c r="AW79" s="697">
        <v>16137.95</v>
      </c>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741" t="s">
        <v>208</v>
      </c>
      <c r="C80" s="741" t="s">
        <v>703</v>
      </c>
      <c r="D80" s="741" t="s">
        <v>22</v>
      </c>
      <c r="E80" s="741" t="s">
        <v>699</v>
      </c>
      <c r="F80" s="741" t="s">
        <v>714</v>
      </c>
      <c r="G80" s="741" t="s">
        <v>702</v>
      </c>
      <c r="H80" s="741">
        <v>2014</v>
      </c>
      <c r="I80" s="644" t="s">
        <v>711</v>
      </c>
      <c r="J80" s="644" t="s">
        <v>600</v>
      </c>
      <c r="K80" s="633"/>
      <c r="L80" s="696"/>
      <c r="M80" s="697"/>
      <c r="N80" s="697"/>
      <c r="O80" s="697"/>
      <c r="P80" s="697"/>
      <c r="Q80" s="697">
        <v>592.30499999999995</v>
      </c>
      <c r="R80" s="697">
        <v>568.47800000000007</v>
      </c>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v>3952036</v>
      </c>
      <c r="AW80" s="697">
        <v>3868567</v>
      </c>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741" t="s">
        <v>208</v>
      </c>
      <c r="C81" s="741" t="s">
        <v>701</v>
      </c>
      <c r="D81" s="741" t="s">
        <v>2</v>
      </c>
      <c r="E81" s="741" t="s">
        <v>699</v>
      </c>
      <c r="F81" s="741" t="s">
        <v>29</v>
      </c>
      <c r="G81" s="741" t="s">
        <v>702</v>
      </c>
      <c r="H81" s="741">
        <v>2014</v>
      </c>
      <c r="I81" s="644" t="s">
        <v>711</v>
      </c>
      <c r="J81" s="644" t="s">
        <v>600</v>
      </c>
      <c r="K81" s="633"/>
      <c r="L81" s="696"/>
      <c r="M81" s="697"/>
      <c r="N81" s="697"/>
      <c r="O81" s="697"/>
      <c r="P81" s="697"/>
      <c r="Q81" s="697">
        <v>24.242000000000001</v>
      </c>
      <c r="R81" s="697">
        <v>24.242000000000001</v>
      </c>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v>43224.469999999994</v>
      </c>
      <c r="AW81" s="697">
        <v>43224.469999999994</v>
      </c>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741" t="s">
        <v>208</v>
      </c>
      <c r="C82" s="741" t="s">
        <v>701</v>
      </c>
      <c r="D82" s="741" t="s">
        <v>1</v>
      </c>
      <c r="E82" s="741" t="s">
        <v>699</v>
      </c>
      <c r="F82" s="741" t="s">
        <v>29</v>
      </c>
      <c r="G82" s="741" t="s">
        <v>702</v>
      </c>
      <c r="H82" s="741">
        <v>2014</v>
      </c>
      <c r="I82" s="644" t="s">
        <v>711</v>
      </c>
      <c r="J82" s="644" t="s">
        <v>600</v>
      </c>
      <c r="K82" s="633"/>
      <c r="L82" s="696"/>
      <c r="M82" s="697"/>
      <c r="N82" s="697"/>
      <c r="O82" s="697"/>
      <c r="P82" s="697"/>
      <c r="Q82" s="697">
        <v>0.81700000000000006</v>
      </c>
      <c r="R82" s="697">
        <v>0</v>
      </c>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v>730.85599999999999</v>
      </c>
      <c r="AW82" s="697">
        <v>0</v>
      </c>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741" t="s">
        <v>208</v>
      </c>
      <c r="C83" s="741" t="s">
        <v>701</v>
      </c>
      <c r="D83" s="741" t="s">
        <v>1</v>
      </c>
      <c r="E83" s="741" t="s">
        <v>699</v>
      </c>
      <c r="F83" s="741" t="s">
        <v>29</v>
      </c>
      <c r="G83" s="741" t="s">
        <v>702</v>
      </c>
      <c r="H83" s="741">
        <v>2014</v>
      </c>
      <c r="I83" s="644" t="s">
        <v>711</v>
      </c>
      <c r="J83" s="644" t="s">
        <v>600</v>
      </c>
      <c r="K83" s="633"/>
      <c r="L83" s="696"/>
      <c r="M83" s="697"/>
      <c r="N83" s="697"/>
      <c r="O83" s="697"/>
      <c r="P83" s="697"/>
      <c r="Q83" s="697">
        <v>1.2390000000000001</v>
      </c>
      <c r="R83" s="697">
        <v>1.2390000000000001</v>
      </c>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2209.087</v>
      </c>
      <c r="AW83" s="697">
        <v>2209.087</v>
      </c>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741" t="s">
        <v>208</v>
      </c>
      <c r="C84" s="741" t="s">
        <v>701</v>
      </c>
      <c r="D84" s="741" t="s">
        <v>1</v>
      </c>
      <c r="E84" s="741" t="s">
        <v>699</v>
      </c>
      <c r="F84" s="741" t="s">
        <v>29</v>
      </c>
      <c r="G84" s="741" t="s">
        <v>702</v>
      </c>
      <c r="H84" s="741">
        <v>2014</v>
      </c>
      <c r="I84" s="644" t="s">
        <v>711</v>
      </c>
      <c r="J84" s="644" t="s">
        <v>600</v>
      </c>
      <c r="K84" s="633"/>
      <c r="L84" s="696"/>
      <c r="M84" s="697"/>
      <c r="N84" s="697"/>
      <c r="O84" s="697"/>
      <c r="P84" s="697"/>
      <c r="Q84" s="697">
        <v>6.13</v>
      </c>
      <c r="R84" s="697">
        <v>6.13</v>
      </c>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44385.48</v>
      </c>
      <c r="AW84" s="697">
        <v>44385.48</v>
      </c>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741" t="s">
        <v>208</v>
      </c>
      <c r="C85" s="741" t="s">
        <v>701</v>
      </c>
      <c r="D85" s="741" t="s">
        <v>1</v>
      </c>
      <c r="E85" s="741" t="s">
        <v>699</v>
      </c>
      <c r="F85" s="741" t="s">
        <v>29</v>
      </c>
      <c r="G85" s="741" t="s">
        <v>702</v>
      </c>
      <c r="H85" s="741">
        <v>2014</v>
      </c>
      <c r="I85" s="644" t="s">
        <v>711</v>
      </c>
      <c r="J85" s="644" t="s">
        <v>600</v>
      </c>
      <c r="K85" s="633"/>
      <c r="L85" s="696"/>
      <c r="M85" s="697"/>
      <c r="N85" s="697"/>
      <c r="O85" s="697"/>
      <c r="P85" s="697"/>
      <c r="Q85" s="697">
        <v>7.2030000000000003</v>
      </c>
      <c r="R85" s="697">
        <v>7.2030000000000003</v>
      </c>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49014.25</v>
      </c>
      <c r="AW85" s="697">
        <v>49014.25</v>
      </c>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741" t="s">
        <v>208</v>
      </c>
      <c r="C86" s="741" t="s">
        <v>701</v>
      </c>
      <c r="D86" s="741" t="s">
        <v>5</v>
      </c>
      <c r="E86" s="741" t="s">
        <v>699</v>
      </c>
      <c r="F86" s="741" t="s">
        <v>29</v>
      </c>
      <c r="G86" s="741" t="s">
        <v>702</v>
      </c>
      <c r="H86" s="741">
        <v>2014</v>
      </c>
      <c r="I86" s="644" t="s">
        <v>711</v>
      </c>
      <c r="J86" s="644" t="s">
        <v>600</v>
      </c>
      <c r="K86" s="633"/>
      <c r="L86" s="696"/>
      <c r="M86" s="697"/>
      <c r="N86" s="697"/>
      <c r="O86" s="697"/>
      <c r="P86" s="697"/>
      <c r="Q86" s="697">
        <v>47.073999999999998</v>
      </c>
      <c r="R86" s="697">
        <v>47.073999999999998</v>
      </c>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711955.4</v>
      </c>
      <c r="AW86" s="697">
        <v>711955.4</v>
      </c>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741" t="s">
        <v>208</v>
      </c>
      <c r="C87" s="741" t="s">
        <v>701</v>
      </c>
      <c r="D87" s="741" t="s">
        <v>4</v>
      </c>
      <c r="E87" s="741" t="s">
        <v>699</v>
      </c>
      <c r="F87" s="741" t="s">
        <v>29</v>
      </c>
      <c r="G87" s="741" t="s">
        <v>702</v>
      </c>
      <c r="H87" s="741">
        <v>2014</v>
      </c>
      <c r="I87" s="644" t="s">
        <v>711</v>
      </c>
      <c r="J87" s="644" t="s">
        <v>600</v>
      </c>
      <c r="K87" s="633"/>
      <c r="L87" s="696"/>
      <c r="M87" s="697"/>
      <c r="N87" s="697"/>
      <c r="O87" s="697"/>
      <c r="P87" s="697"/>
      <c r="Q87" s="697">
        <v>18.114999999999998</v>
      </c>
      <c r="R87" s="697">
        <v>18.114999999999998</v>
      </c>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v>211958.1</v>
      </c>
      <c r="AW87" s="697">
        <v>211958.1</v>
      </c>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741" t="s">
        <v>208</v>
      </c>
      <c r="C88" s="741" t="s">
        <v>712</v>
      </c>
      <c r="D88" s="741" t="s">
        <v>14</v>
      </c>
      <c r="E88" s="741" t="s">
        <v>699</v>
      </c>
      <c r="F88" s="741" t="s">
        <v>29</v>
      </c>
      <c r="G88" s="741" t="s">
        <v>702</v>
      </c>
      <c r="H88" s="741">
        <v>2014</v>
      </c>
      <c r="I88" s="644" t="s">
        <v>711</v>
      </c>
      <c r="J88" s="644" t="s">
        <v>600</v>
      </c>
      <c r="K88" s="633"/>
      <c r="L88" s="696"/>
      <c r="M88" s="697"/>
      <c r="N88" s="697"/>
      <c r="O88" s="697"/>
      <c r="P88" s="697"/>
      <c r="Q88" s="697">
        <v>14.187999999999999</v>
      </c>
      <c r="R88" s="697">
        <v>13.565000000000001</v>
      </c>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v>168413.09999999998</v>
      </c>
      <c r="AW88" s="700">
        <v>156479.80000000002</v>
      </c>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741" t="s">
        <v>208</v>
      </c>
      <c r="C89" s="741" t="s">
        <v>701</v>
      </c>
      <c r="D89" s="741" t="s">
        <v>3</v>
      </c>
      <c r="E89" s="741" t="s">
        <v>699</v>
      </c>
      <c r="F89" s="741" t="s">
        <v>29</v>
      </c>
      <c r="G89" s="741" t="s">
        <v>702</v>
      </c>
      <c r="H89" s="741">
        <v>2014</v>
      </c>
      <c r="I89" s="644" t="s">
        <v>711</v>
      </c>
      <c r="J89" s="644" t="s">
        <v>600</v>
      </c>
      <c r="K89" s="633"/>
      <c r="L89" s="696"/>
      <c r="M89" s="697"/>
      <c r="N89" s="697"/>
      <c r="O89" s="697"/>
      <c r="P89" s="697"/>
      <c r="Q89" s="697">
        <v>197.136</v>
      </c>
      <c r="R89" s="697">
        <v>197.136</v>
      </c>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v>363072.1</v>
      </c>
      <c r="AW89" s="694">
        <v>363072.1</v>
      </c>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741" t="s">
        <v>208</v>
      </c>
      <c r="C90" s="741" t="s">
        <v>705</v>
      </c>
      <c r="D90" s="741" t="s">
        <v>722</v>
      </c>
      <c r="E90" s="741" t="s">
        <v>699</v>
      </c>
      <c r="F90" s="741" t="s">
        <v>705</v>
      </c>
      <c r="G90" s="741" t="s">
        <v>702</v>
      </c>
      <c r="H90" s="741">
        <v>2014</v>
      </c>
      <c r="I90" s="644" t="s">
        <v>711</v>
      </c>
      <c r="J90" s="644" t="s">
        <v>600</v>
      </c>
      <c r="K90" s="633"/>
      <c r="L90" s="696"/>
      <c r="M90" s="697"/>
      <c r="N90" s="697"/>
      <c r="O90" s="697"/>
      <c r="P90" s="697"/>
      <c r="Q90" s="697">
        <v>3053.7000000000003</v>
      </c>
      <c r="R90" s="697">
        <v>3053.7000000000003</v>
      </c>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v>27003930</v>
      </c>
      <c r="AW90" s="697">
        <v>27003930</v>
      </c>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741" t="s">
        <v>208</v>
      </c>
      <c r="C91" s="741" t="s">
        <v>490</v>
      </c>
      <c r="D91" s="741" t="s">
        <v>493</v>
      </c>
      <c r="E91" s="741" t="s">
        <v>699</v>
      </c>
      <c r="F91" s="741" t="s">
        <v>714</v>
      </c>
      <c r="G91" s="741" t="s">
        <v>702</v>
      </c>
      <c r="H91" s="741">
        <v>2014</v>
      </c>
      <c r="I91" s="644" t="s">
        <v>711</v>
      </c>
      <c r="J91" s="644" t="s">
        <v>600</v>
      </c>
      <c r="K91" s="633"/>
      <c r="L91" s="696"/>
      <c r="M91" s="697"/>
      <c r="N91" s="697"/>
      <c r="O91" s="697"/>
      <c r="P91" s="697"/>
      <c r="Q91" s="697">
        <v>0</v>
      </c>
      <c r="R91" s="697">
        <v>0</v>
      </c>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v>0</v>
      </c>
      <c r="AW91" s="697">
        <v>0</v>
      </c>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741" t="s">
        <v>208</v>
      </c>
      <c r="C92" s="741" t="s">
        <v>720</v>
      </c>
      <c r="D92" s="741" t="s">
        <v>721</v>
      </c>
      <c r="E92" s="741" t="s">
        <v>699</v>
      </c>
      <c r="F92" s="741" t="s">
        <v>490</v>
      </c>
      <c r="G92" s="741" t="s">
        <v>702</v>
      </c>
      <c r="H92" s="741">
        <v>2014</v>
      </c>
      <c r="I92" s="644" t="s">
        <v>711</v>
      </c>
      <c r="J92" s="644" t="s">
        <v>600</v>
      </c>
      <c r="K92" s="633"/>
      <c r="L92" s="696"/>
      <c r="M92" s="697"/>
      <c r="N92" s="697"/>
      <c r="O92" s="697"/>
      <c r="P92" s="697"/>
      <c r="Q92" s="697">
        <v>0</v>
      </c>
      <c r="R92" s="697">
        <v>0</v>
      </c>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v>0</v>
      </c>
      <c r="AW92" s="697">
        <v>0</v>
      </c>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741" t="s">
        <v>118</v>
      </c>
      <c r="E93" s="692"/>
      <c r="F93" s="692"/>
      <c r="G93" s="692"/>
      <c r="H93" s="692">
        <v>2015</v>
      </c>
      <c r="I93" s="644" t="s">
        <v>586</v>
      </c>
      <c r="J93" s="644" t="s">
        <v>600</v>
      </c>
      <c r="K93" s="633"/>
      <c r="L93" s="696"/>
      <c r="M93" s="697"/>
      <c r="N93" s="697"/>
      <c r="O93" s="697"/>
      <c r="P93" s="697"/>
      <c r="Q93" s="697">
        <v>3</v>
      </c>
      <c r="R93" s="697">
        <v>3</v>
      </c>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v>17756</v>
      </c>
      <c r="AW93" s="697">
        <v>17756</v>
      </c>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741" t="s">
        <v>723</v>
      </c>
      <c r="E94" s="692"/>
      <c r="F94" s="692"/>
      <c r="G94" s="692"/>
      <c r="H94" s="741">
        <v>2015</v>
      </c>
      <c r="I94" s="644" t="s">
        <v>586</v>
      </c>
      <c r="J94" s="644" t="s">
        <v>600</v>
      </c>
      <c r="K94" s="633"/>
      <c r="L94" s="696"/>
      <c r="M94" s="697"/>
      <c r="N94" s="697"/>
      <c r="O94" s="697"/>
      <c r="P94" s="697"/>
      <c r="Q94" s="697">
        <v>53</v>
      </c>
      <c r="R94" s="697">
        <v>53</v>
      </c>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v>479197</v>
      </c>
      <c r="AW94" s="697">
        <v>479197</v>
      </c>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741" t="s">
        <v>97</v>
      </c>
      <c r="E95" s="692"/>
      <c r="F95" s="692"/>
      <c r="G95" s="692"/>
      <c r="H95" s="741">
        <v>2015</v>
      </c>
      <c r="I95" s="644" t="s">
        <v>586</v>
      </c>
      <c r="J95" s="644" t="s">
        <v>600</v>
      </c>
      <c r="K95" s="633"/>
      <c r="L95" s="696"/>
      <c r="M95" s="697"/>
      <c r="N95" s="697"/>
      <c r="O95" s="697"/>
      <c r="P95" s="697"/>
      <c r="Q95" s="697">
        <v>5</v>
      </c>
      <c r="R95" s="697">
        <v>5</v>
      </c>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v>29131</v>
      </c>
      <c r="AW95" s="697">
        <v>29131</v>
      </c>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741" t="s">
        <v>95</v>
      </c>
      <c r="E96" s="692"/>
      <c r="F96" s="692"/>
      <c r="G96" s="692"/>
      <c r="H96" s="741">
        <v>2015</v>
      </c>
      <c r="I96" s="644" t="s">
        <v>586</v>
      </c>
      <c r="J96" s="644" t="s">
        <v>600</v>
      </c>
      <c r="K96" s="633"/>
      <c r="L96" s="696"/>
      <c r="M96" s="697"/>
      <c r="N96" s="697"/>
      <c r="O96" s="697"/>
      <c r="P96" s="697"/>
      <c r="Q96" s="697">
        <v>25</v>
      </c>
      <c r="R96" s="697">
        <v>25</v>
      </c>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v>385468</v>
      </c>
      <c r="AW96" s="697">
        <v>385468</v>
      </c>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741" t="s">
        <v>96</v>
      </c>
      <c r="E97" s="692"/>
      <c r="F97" s="692"/>
      <c r="G97" s="692"/>
      <c r="H97" s="741">
        <v>2015</v>
      </c>
      <c r="I97" s="644" t="s">
        <v>586</v>
      </c>
      <c r="J97" s="644" t="s">
        <v>600</v>
      </c>
      <c r="K97" s="633"/>
      <c r="L97" s="696"/>
      <c r="M97" s="697"/>
      <c r="N97" s="697"/>
      <c r="O97" s="697"/>
      <c r="P97" s="697"/>
      <c r="Q97" s="697">
        <v>44</v>
      </c>
      <c r="R97" s="697">
        <v>44</v>
      </c>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v>657604</v>
      </c>
      <c r="AW97" s="697">
        <v>657604</v>
      </c>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741" t="s">
        <v>690</v>
      </c>
      <c r="E98" s="692"/>
      <c r="F98" s="692"/>
      <c r="G98" s="692"/>
      <c r="H98" s="741">
        <v>2015</v>
      </c>
      <c r="I98" s="644" t="s">
        <v>586</v>
      </c>
      <c r="J98" s="644" t="s">
        <v>600</v>
      </c>
      <c r="K98" s="633"/>
      <c r="L98" s="696"/>
      <c r="M98" s="697"/>
      <c r="N98" s="697"/>
      <c r="O98" s="697"/>
      <c r="P98" s="697"/>
      <c r="Q98" s="697">
        <v>204</v>
      </c>
      <c r="R98" s="697">
        <v>204</v>
      </c>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v>388055</v>
      </c>
      <c r="AW98" s="697">
        <v>388055</v>
      </c>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741" t="s">
        <v>100</v>
      </c>
      <c r="E99" s="692"/>
      <c r="F99" s="692"/>
      <c r="G99" s="692"/>
      <c r="H99" s="741">
        <v>2015</v>
      </c>
      <c r="I99" s="644" t="s">
        <v>586</v>
      </c>
      <c r="J99" s="644" t="s">
        <v>600</v>
      </c>
      <c r="K99" s="633"/>
      <c r="L99" s="696"/>
      <c r="M99" s="697"/>
      <c r="N99" s="697"/>
      <c r="O99" s="697"/>
      <c r="P99" s="697"/>
      <c r="Q99" s="697">
        <v>663</v>
      </c>
      <c r="R99" s="697">
        <v>655</v>
      </c>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v>5176518</v>
      </c>
      <c r="AW99" s="697">
        <v>5149640</v>
      </c>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741" t="s">
        <v>101</v>
      </c>
      <c r="E100" s="692"/>
      <c r="F100" s="692"/>
      <c r="G100" s="692"/>
      <c r="H100" s="741">
        <v>2015</v>
      </c>
      <c r="I100" s="644" t="s">
        <v>586</v>
      </c>
      <c r="J100" s="644" t="s">
        <v>600</v>
      </c>
      <c r="K100" s="633"/>
      <c r="L100" s="696"/>
      <c r="M100" s="697"/>
      <c r="N100" s="697"/>
      <c r="O100" s="697"/>
      <c r="P100" s="697"/>
      <c r="Q100" s="697">
        <v>8</v>
      </c>
      <c r="R100" s="697">
        <v>5</v>
      </c>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v>32988</v>
      </c>
      <c r="AW100" s="697">
        <v>23898</v>
      </c>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741" t="s">
        <v>102</v>
      </c>
      <c r="E101" s="692"/>
      <c r="F101" s="692"/>
      <c r="G101" s="692"/>
      <c r="H101" s="741">
        <v>2015</v>
      </c>
      <c r="I101" s="644" t="s">
        <v>586</v>
      </c>
      <c r="J101" s="644" t="s">
        <v>600</v>
      </c>
      <c r="K101" s="633"/>
      <c r="L101" s="696"/>
      <c r="M101" s="697"/>
      <c r="N101" s="697"/>
      <c r="O101" s="697"/>
      <c r="P101" s="697"/>
      <c r="Q101" s="697">
        <v>33</v>
      </c>
      <c r="R101" s="697">
        <v>33</v>
      </c>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v>325312</v>
      </c>
      <c r="AW101" s="697">
        <v>325312</v>
      </c>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741" t="s">
        <v>106</v>
      </c>
      <c r="E102" s="692"/>
      <c r="F102" s="692"/>
      <c r="G102" s="692"/>
      <c r="H102" s="741">
        <v>2015</v>
      </c>
      <c r="I102" s="644" t="s">
        <v>586</v>
      </c>
      <c r="J102" s="644" t="s">
        <v>600</v>
      </c>
      <c r="K102" s="633"/>
      <c r="L102" s="696"/>
      <c r="M102" s="697"/>
      <c r="N102" s="697"/>
      <c r="O102" s="697"/>
      <c r="P102" s="697"/>
      <c r="Q102" s="697">
        <v>5</v>
      </c>
      <c r="R102" s="697">
        <v>5</v>
      </c>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v>17944</v>
      </c>
      <c r="AW102" s="697">
        <v>17944</v>
      </c>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741" t="s">
        <v>491</v>
      </c>
      <c r="E103" s="692"/>
      <c r="F103" s="692"/>
      <c r="G103" s="692"/>
      <c r="H103" s="741">
        <v>2015</v>
      </c>
      <c r="I103" s="644" t="s">
        <v>586</v>
      </c>
      <c r="J103" s="644" t="s">
        <v>600</v>
      </c>
      <c r="K103" s="633"/>
      <c r="L103" s="696"/>
      <c r="M103" s="697"/>
      <c r="N103" s="697"/>
      <c r="O103" s="697"/>
      <c r="P103" s="697"/>
      <c r="Q103" s="697">
        <v>1</v>
      </c>
      <c r="R103" s="697">
        <v>1</v>
      </c>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v>12137</v>
      </c>
      <c r="AW103" s="697">
        <v>12137</v>
      </c>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741" t="s">
        <v>116</v>
      </c>
      <c r="E104" s="692"/>
      <c r="F104" s="692"/>
      <c r="G104" s="692"/>
      <c r="H104" s="692">
        <v>2015</v>
      </c>
      <c r="I104" s="644" t="s">
        <v>587</v>
      </c>
      <c r="J104" s="644" t="s">
        <v>593</v>
      </c>
      <c r="K104" s="633"/>
      <c r="L104" s="696"/>
      <c r="M104" s="697"/>
      <c r="N104" s="697"/>
      <c r="O104" s="697"/>
      <c r="P104" s="697"/>
      <c r="Q104" s="697" t="s">
        <v>724</v>
      </c>
      <c r="R104" s="697" t="s">
        <v>724</v>
      </c>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v>759</v>
      </c>
      <c r="AW104" s="697">
        <v>688</v>
      </c>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741" t="s">
        <v>118</v>
      </c>
      <c r="E105" s="692"/>
      <c r="F105" s="692"/>
      <c r="G105" s="692"/>
      <c r="H105" s="741">
        <v>2015</v>
      </c>
      <c r="I105" s="644" t="s">
        <v>587</v>
      </c>
      <c r="J105" s="644" t="s">
        <v>593</v>
      </c>
      <c r="K105" s="633"/>
      <c r="L105" s="696"/>
      <c r="M105" s="697"/>
      <c r="N105" s="697"/>
      <c r="O105" s="697"/>
      <c r="P105" s="697"/>
      <c r="Q105" s="697">
        <v>7</v>
      </c>
      <c r="R105" s="697">
        <v>7</v>
      </c>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v>240433</v>
      </c>
      <c r="AW105" s="697">
        <v>240433</v>
      </c>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829"/>
      <c r="C106" s="829"/>
      <c r="D106" s="829" t="s">
        <v>95</v>
      </c>
      <c r="E106" s="829"/>
      <c r="F106" s="829"/>
      <c r="G106" s="829"/>
      <c r="H106" s="741">
        <v>2015</v>
      </c>
      <c r="I106" s="644" t="s">
        <v>587</v>
      </c>
      <c r="J106" s="644" t="s">
        <v>593</v>
      </c>
      <c r="K106" s="633"/>
      <c r="L106" s="696"/>
      <c r="M106" s="697"/>
      <c r="N106" s="697"/>
      <c r="O106" s="697"/>
      <c r="P106" s="697"/>
      <c r="Q106" s="697">
        <v>5</v>
      </c>
      <c r="R106" s="697">
        <v>5</v>
      </c>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v>76571</v>
      </c>
      <c r="AW106" s="697">
        <v>76571</v>
      </c>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829"/>
      <c r="C107" s="829"/>
      <c r="D107" s="829" t="s">
        <v>96</v>
      </c>
      <c r="E107" s="829"/>
      <c r="F107" s="829"/>
      <c r="G107" s="829"/>
      <c r="H107" s="741">
        <v>2015</v>
      </c>
      <c r="I107" s="644" t="s">
        <v>587</v>
      </c>
      <c r="J107" s="644" t="s">
        <v>593</v>
      </c>
      <c r="K107" s="633"/>
      <c r="L107" s="696"/>
      <c r="M107" s="697"/>
      <c r="N107" s="697"/>
      <c r="O107" s="697"/>
      <c r="P107" s="697"/>
      <c r="Q107" s="697" t="s">
        <v>724</v>
      </c>
      <c r="R107" s="697" t="s">
        <v>724</v>
      </c>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v>6844</v>
      </c>
      <c r="AW107" s="697">
        <v>6844</v>
      </c>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829"/>
      <c r="C108" s="829"/>
      <c r="D108" s="829" t="s">
        <v>690</v>
      </c>
      <c r="E108" s="829"/>
      <c r="F108" s="829"/>
      <c r="G108" s="829"/>
      <c r="H108" s="741">
        <v>2015</v>
      </c>
      <c r="I108" s="644" t="s">
        <v>587</v>
      </c>
      <c r="J108" s="644" t="s">
        <v>593</v>
      </c>
      <c r="K108" s="633"/>
      <c r="L108" s="696"/>
      <c r="M108" s="697"/>
      <c r="N108" s="697"/>
      <c r="O108" s="697"/>
      <c r="P108" s="697"/>
      <c r="Q108" s="697">
        <v>5</v>
      </c>
      <c r="R108" s="697">
        <v>5</v>
      </c>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v>9983</v>
      </c>
      <c r="AW108" s="697">
        <v>9983</v>
      </c>
      <c r="AX108" s="697"/>
      <c r="AY108" s="697"/>
      <c r="AZ108" s="697"/>
      <c r="BA108" s="697"/>
      <c r="BB108" s="697"/>
      <c r="BC108" s="697"/>
      <c r="BD108" s="697"/>
      <c r="BE108" s="697"/>
      <c r="BF108" s="697"/>
      <c r="BG108" s="697"/>
      <c r="BH108" s="697"/>
      <c r="BI108" s="697"/>
      <c r="BJ108" s="697"/>
      <c r="BK108" s="697"/>
      <c r="BL108" s="697"/>
      <c r="BM108" s="697"/>
      <c r="BN108" s="697"/>
      <c r="BO108" s="697"/>
      <c r="BP108" s="697"/>
      <c r="BQ108" s="697"/>
      <c r="BR108" s="697"/>
      <c r="BS108" s="697"/>
      <c r="BT108" s="698"/>
      <c r="BU108" s="163"/>
    </row>
    <row r="109" spans="2:73" ht="15.75">
      <c r="B109" s="829"/>
      <c r="C109" s="829"/>
      <c r="D109" s="829" t="s">
        <v>98</v>
      </c>
      <c r="E109" s="829"/>
      <c r="F109" s="829"/>
      <c r="G109" s="829"/>
      <c r="H109" s="741">
        <v>2015</v>
      </c>
      <c r="I109" s="644" t="s">
        <v>587</v>
      </c>
      <c r="J109" s="644" t="s">
        <v>593</v>
      </c>
      <c r="K109" s="633"/>
      <c r="L109" s="696"/>
      <c r="M109" s="697"/>
      <c r="N109" s="697"/>
      <c r="O109" s="697"/>
      <c r="P109" s="697"/>
      <c r="Q109" s="697">
        <v>7</v>
      </c>
      <c r="R109" s="697">
        <v>7</v>
      </c>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v>143166</v>
      </c>
      <c r="AW109" s="697">
        <v>143166</v>
      </c>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829"/>
      <c r="C110" s="829"/>
      <c r="D110" s="829" t="s">
        <v>100</v>
      </c>
      <c r="E110" s="829"/>
      <c r="F110" s="829"/>
      <c r="G110" s="829"/>
      <c r="H110" s="741">
        <v>2015</v>
      </c>
      <c r="I110" s="644" t="s">
        <v>587</v>
      </c>
      <c r="J110" s="644" t="s">
        <v>593</v>
      </c>
      <c r="K110" s="633"/>
      <c r="L110" s="696"/>
      <c r="M110" s="697"/>
      <c r="N110" s="697"/>
      <c r="O110" s="697"/>
      <c r="P110" s="697"/>
      <c r="Q110" s="697">
        <v>126</v>
      </c>
      <c r="R110" s="697">
        <v>126</v>
      </c>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v>663351</v>
      </c>
      <c r="AW110" s="697">
        <v>663351</v>
      </c>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829"/>
      <c r="C111" s="829"/>
      <c r="D111" s="829" t="s">
        <v>102</v>
      </c>
      <c r="E111" s="829"/>
      <c r="F111" s="829"/>
      <c r="G111" s="829"/>
      <c r="H111" s="741">
        <v>2015</v>
      </c>
      <c r="I111" s="644" t="s">
        <v>587</v>
      </c>
      <c r="J111" s="644" t="s">
        <v>593</v>
      </c>
      <c r="K111" s="633"/>
      <c r="L111" s="696"/>
      <c r="M111" s="697"/>
      <c r="N111" s="697"/>
      <c r="O111" s="697"/>
      <c r="P111" s="697"/>
      <c r="Q111" s="697">
        <v>38</v>
      </c>
      <c r="R111" s="697">
        <v>38</v>
      </c>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v>382504</v>
      </c>
      <c r="AW111" s="697">
        <v>382504</v>
      </c>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ht="15.75">
      <c r="B112" s="829"/>
      <c r="C112" s="829"/>
      <c r="D112" s="829" t="s">
        <v>108</v>
      </c>
      <c r="E112" s="829"/>
      <c r="F112" s="829"/>
      <c r="G112" s="829"/>
      <c r="H112" s="741">
        <v>2015</v>
      </c>
      <c r="I112" s="644" t="s">
        <v>587</v>
      </c>
      <c r="J112" s="644" t="s">
        <v>593</v>
      </c>
      <c r="K112" s="633"/>
      <c r="L112" s="696"/>
      <c r="M112" s="697"/>
      <c r="N112" s="697"/>
      <c r="O112" s="697"/>
      <c r="P112" s="697"/>
      <c r="Q112" s="697">
        <v>9</v>
      </c>
      <c r="R112" s="697">
        <v>9</v>
      </c>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v>85773</v>
      </c>
      <c r="AW112" s="697">
        <v>82041</v>
      </c>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3"/>
    </row>
    <row r="113" spans="2:73" ht="15.75">
      <c r="B113" s="829"/>
      <c r="C113" s="829"/>
      <c r="D113" s="829" t="s">
        <v>118</v>
      </c>
      <c r="E113" s="829"/>
      <c r="F113" s="829"/>
      <c r="G113" s="829"/>
      <c r="H113" s="741">
        <v>2015</v>
      </c>
      <c r="I113" s="644" t="s">
        <v>588</v>
      </c>
      <c r="J113" s="644" t="s">
        <v>593</v>
      </c>
      <c r="K113" s="633"/>
      <c r="L113" s="696"/>
      <c r="M113" s="697"/>
      <c r="N113" s="697"/>
      <c r="O113" s="697"/>
      <c r="P113" s="697"/>
      <c r="Q113" s="697" t="s">
        <v>724</v>
      </c>
      <c r="R113" s="697" t="s">
        <v>724</v>
      </c>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v>90972</v>
      </c>
      <c r="AW113" s="697">
        <v>90972</v>
      </c>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c r="BU113" s="163"/>
    </row>
    <row r="114" spans="2:73" ht="15.75">
      <c r="B114" s="829"/>
      <c r="C114" s="829"/>
      <c r="D114" s="829" t="s">
        <v>120</v>
      </c>
      <c r="E114" s="829"/>
      <c r="F114" s="829"/>
      <c r="G114" s="829"/>
      <c r="H114" s="741">
        <v>2015</v>
      </c>
      <c r="I114" s="644" t="s">
        <v>588</v>
      </c>
      <c r="J114" s="644" t="s">
        <v>593</v>
      </c>
      <c r="K114" s="633"/>
      <c r="L114" s="696"/>
      <c r="M114" s="697"/>
      <c r="N114" s="697"/>
      <c r="O114" s="697"/>
      <c r="P114" s="697"/>
      <c r="Q114" s="697" t="s">
        <v>724</v>
      </c>
      <c r="R114" s="697" t="s">
        <v>724</v>
      </c>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v>3271</v>
      </c>
      <c r="AW114" s="697">
        <v>3271</v>
      </c>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c r="BU114" s="163"/>
    </row>
    <row r="115" spans="2:73" ht="15.75">
      <c r="B115" s="829"/>
      <c r="C115" s="829"/>
      <c r="D115" s="829" t="s">
        <v>100</v>
      </c>
      <c r="E115" s="829"/>
      <c r="F115" s="829"/>
      <c r="G115" s="829"/>
      <c r="H115" s="741">
        <v>2015</v>
      </c>
      <c r="I115" s="644" t="s">
        <v>588</v>
      </c>
      <c r="J115" s="644" t="s">
        <v>593</v>
      </c>
      <c r="K115" s="633"/>
      <c r="L115" s="696"/>
      <c r="M115" s="697"/>
      <c r="N115" s="697"/>
      <c r="O115" s="697"/>
      <c r="P115" s="697"/>
      <c r="Q115" s="697">
        <v>56</v>
      </c>
      <c r="R115" s="697">
        <v>65</v>
      </c>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v>267839</v>
      </c>
      <c r="AW115" s="697">
        <v>294717</v>
      </c>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829"/>
      <c r="C116" s="829"/>
      <c r="D116" s="829" t="s">
        <v>101</v>
      </c>
      <c r="E116" s="829"/>
      <c r="F116" s="829"/>
      <c r="G116" s="829"/>
      <c r="H116" s="741">
        <v>2015</v>
      </c>
      <c r="I116" s="644" t="s">
        <v>588</v>
      </c>
      <c r="J116" s="644" t="s">
        <v>593</v>
      </c>
      <c r="K116" s="633"/>
      <c r="L116" s="696"/>
      <c r="M116" s="697"/>
      <c r="N116" s="697"/>
      <c r="O116" s="697"/>
      <c r="P116" s="697"/>
      <c r="Q116" s="697">
        <v>-2</v>
      </c>
      <c r="R116" s="697" t="s">
        <v>724</v>
      </c>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v>-7218</v>
      </c>
      <c r="AW116" s="697">
        <v>1872</v>
      </c>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829"/>
      <c r="C117" s="829"/>
      <c r="D117" s="829" t="s">
        <v>113</v>
      </c>
      <c r="E117" s="829"/>
      <c r="F117" s="829"/>
      <c r="G117" s="829"/>
      <c r="H117" s="829">
        <v>2016</v>
      </c>
      <c r="I117" s="830" t="s">
        <v>587</v>
      </c>
      <c r="J117" s="830" t="s">
        <v>600</v>
      </c>
      <c r="K117" s="633"/>
      <c r="L117" s="696"/>
      <c r="M117" s="697"/>
      <c r="N117" s="697"/>
      <c r="O117" s="697"/>
      <c r="P117" s="697"/>
      <c r="Q117" s="697">
        <v>190</v>
      </c>
      <c r="R117" s="697">
        <v>190</v>
      </c>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v>2928564</v>
      </c>
      <c r="AW117" s="697">
        <v>2928564</v>
      </c>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829"/>
      <c r="C118" s="829"/>
      <c r="D118" s="829" t="s">
        <v>725</v>
      </c>
      <c r="E118" s="829"/>
      <c r="F118" s="829"/>
      <c r="G118" s="829"/>
      <c r="H118" s="829">
        <v>2016</v>
      </c>
      <c r="I118" s="830" t="s">
        <v>587</v>
      </c>
      <c r="J118" s="830" t="s">
        <v>600</v>
      </c>
      <c r="K118" s="633"/>
      <c r="L118" s="696"/>
      <c r="M118" s="697"/>
      <c r="N118" s="697"/>
      <c r="O118" s="697"/>
      <c r="P118" s="697"/>
      <c r="Q118" s="697">
        <v>175</v>
      </c>
      <c r="R118" s="697">
        <v>175</v>
      </c>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v>587685</v>
      </c>
      <c r="AW118" s="697">
        <v>587685</v>
      </c>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741" t="s">
        <v>116</v>
      </c>
      <c r="E119" s="692"/>
      <c r="F119" s="692"/>
      <c r="G119" s="692"/>
      <c r="H119" s="829">
        <v>2016</v>
      </c>
      <c r="I119" s="830" t="s">
        <v>587</v>
      </c>
      <c r="J119" s="830" t="s">
        <v>600</v>
      </c>
      <c r="K119" s="633"/>
      <c r="L119" s="696"/>
      <c r="M119" s="697"/>
      <c r="N119" s="697"/>
      <c r="O119" s="697"/>
      <c r="P119" s="697"/>
      <c r="Q119" s="697">
        <v>2</v>
      </c>
      <c r="R119" s="697">
        <v>2</v>
      </c>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v>10433</v>
      </c>
      <c r="AW119" s="697">
        <v>10300</v>
      </c>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t="15.75">
      <c r="B120" s="692"/>
      <c r="C120" s="692"/>
      <c r="D120" s="741" t="s">
        <v>118</v>
      </c>
      <c r="E120" s="692"/>
      <c r="F120" s="692"/>
      <c r="G120" s="692"/>
      <c r="H120" s="829">
        <v>2016</v>
      </c>
      <c r="I120" s="830" t="s">
        <v>587</v>
      </c>
      <c r="J120" s="830" t="s">
        <v>600</v>
      </c>
      <c r="K120" s="633"/>
      <c r="L120" s="696"/>
      <c r="M120" s="697"/>
      <c r="N120" s="697"/>
      <c r="O120" s="697"/>
      <c r="P120" s="697"/>
      <c r="Q120" s="697">
        <v>783</v>
      </c>
      <c r="R120" s="697">
        <v>763</v>
      </c>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9"/>
      <c r="AR120" s="700"/>
      <c r="AS120" s="700"/>
      <c r="AT120" s="700"/>
      <c r="AU120" s="700"/>
      <c r="AV120" s="700">
        <v>6088107</v>
      </c>
      <c r="AW120" s="700">
        <v>5972135</v>
      </c>
      <c r="AX120" s="700"/>
      <c r="AY120" s="700"/>
      <c r="AZ120" s="700"/>
      <c r="BA120" s="700"/>
      <c r="BB120" s="700"/>
      <c r="BC120" s="700"/>
      <c r="BD120" s="700"/>
      <c r="BE120" s="700"/>
      <c r="BF120" s="700"/>
      <c r="BG120" s="700"/>
      <c r="BH120" s="700"/>
      <c r="BI120" s="700"/>
      <c r="BJ120" s="700"/>
      <c r="BK120" s="700"/>
      <c r="BL120" s="700"/>
      <c r="BM120" s="700"/>
      <c r="BN120" s="700"/>
      <c r="BO120" s="700"/>
      <c r="BP120" s="700"/>
      <c r="BQ120" s="700"/>
      <c r="BR120" s="700"/>
      <c r="BS120" s="700"/>
      <c r="BT120" s="701"/>
      <c r="BU120" s="163"/>
    </row>
    <row r="121" spans="2:73" ht="15.75">
      <c r="B121" s="692"/>
      <c r="C121" s="692"/>
      <c r="D121" s="741" t="s">
        <v>119</v>
      </c>
      <c r="E121" s="692"/>
      <c r="F121" s="692"/>
      <c r="G121" s="692"/>
      <c r="H121" s="829">
        <v>2016</v>
      </c>
      <c r="I121" s="830" t="s">
        <v>587</v>
      </c>
      <c r="J121" s="830" t="s">
        <v>600</v>
      </c>
      <c r="K121" s="633"/>
      <c r="L121" s="696"/>
      <c r="M121" s="697"/>
      <c r="N121" s="697"/>
      <c r="O121" s="697"/>
      <c r="P121" s="697"/>
      <c r="Q121" s="697">
        <v>53</v>
      </c>
      <c r="R121" s="697">
        <v>53</v>
      </c>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3"/>
      <c r="AR121" s="694"/>
      <c r="AS121" s="694"/>
      <c r="AT121" s="694"/>
      <c r="AU121" s="694"/>
      <c r="AV121" s="694">
        <v>399777</v>
      </c>
      <c r="AW121" s="694">
        <v>399777</v>
      </c>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92"/>
      <c r="C122" s="692"/>
      <c r="D122" s="741" t="s">
        <v>120</v>
      </c>
      <c r="E122" s="692"/>
      <c r="F122" s="692"/>
      <c r="G122" s="692"/>
      <c r="H122" s="829">
        <v>2016</v>
      </c>
      <c r="I122" s="830" t="s">
        <v>587</v>
      </c>
      <c r="J122" s="830" t="s">
        <v>600</v>
      </c>
      <c r="K122" s="633"/>
      <c r="L122" s="696"/>
      <c r="M122" s="697"/>
      <c r="N122" s="697"/>
      <c r="O122" s="697"/>
      <c r="P122" s="697"/>
      <c r="Q122" s="697">
        <v>91</v>
      </c>
      <c r="R122" s="697">
        <v>91</v>
      </c>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v>737887</v>
      </c>
      <c r="AW122" s="697">
        <v>737887</v>
      </c>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row r="123" spans="2:73" ht="15.75">
      <c r="B123" s="692"/>
      <c r="C123" s="692"/>
      <c r="D123" s="741" t="s">
        <v>726</v>
      </c>
      <c r="E123" s="692"/>
      <c r="F123" s="692"/>
      <c r="G123" s="692"/>
      <c r="H123" s="829">
        <v>2016</v>
      </c>
      <c r="I123" s="830" t="s">
        <v>587</v>
      </c>
      <c r="J123" s="830" t="s">
        <v>600</v>
      </c>
      <c r="K123" s="633"/>
      <c r="L123" s="696"/>
      <c r="M123" s="697"/>
      <c r="N123" s="697"/>
      <c r="O123" s="697"/>
      <c r="P123" s="697"/>
      <c r="Q123" s="697" t="s">
        <v>724</v>
      </c>
      <c r="R123" s="697" t="s">
        <v>724</v>
      </c>
      <c r="S123" s="697"/>
      <c r="T123" s="697"/>
      <c r="U123" s="697"/>
      <c r="V123" s="697"/>
      <c r="W123" s="697"/>
      <c r="X123" s="697"/>
      <c r="Y123" s="697"/>
      <c r="Z123" s="697"/>
      <c r="AA123" s="697"/>
      <c r="AB123" s="697"/>
      <c r="AC123" s="697"/>
      <c r="AD123" s="697"/>
      <c r="AE123" s="697"/>
      <c r="AF123" s="697"/>
      <c r="AG123" s="697"/>
      <c r="AH123" s="697"/>
      <c r="AI123" s="697"/>
      <c r="AJ123" s="697"/>
      <c r="AK123" s="697"/>
      <c r="AL123" s="697"/>
      <c r="AM123" s="697"/>
      <c r="AN123" s="697"/>
      <c r="AO123" s="698"/>
      <c r="AP123" s="633"/>
      <c r="AQ123" s="696"/>
      <c r="AR123" s="697"/>
      <c r="AS123" s="697"/>
      <c r="AT123" s="697"/>
      <c r="AU123" s="697"/>
      <c r="AV123" s="697">
        <v>769</v>
      </c>
      <c r="AW123" s="697">
        <v>769</v>
      </c>
      <c r="AX123" s="697"/>
      <c r="AY123" s="697"/>
      <c r="AZ123" s="697"/>
      <c r="BA123" s="697"/>
      <c r="BB123" s="697"/>
      <c r="BC123" s="697"/>
      <c r="BD123" s="697"/>
      <c r="BE123" s="697"/>
      <c r="BF123" s="697"/>
      <c r="BG123" s="697"/>
      <c r="BH123" s="697"/>
      <c r="BI123" s="697"/>
      <c r="BJ123" s="697"/>
      <c r="BK123" s="697"/>
      <c r="BL123" s="697"/>
      <c r="BM123" s="697"/>
      <c r="BN123" s="697"/>
      <c r="BO123" s="697"/>
      <c r="BP123" s="697"/>
      <c r="BQ123" s="697"/>
      <c r="BR123" s="697"/>
      <c r="BS123" s="697"/>
      <c r="BT123" s="698"/>
      <c r="BU123" s="163"/>
    </row>
    <row r="124" spans="2:73" ht="15.75">
      <c r="B124" s="692"/>
      <c r="C124" s="692"/>
      <c r="D124" s="741" t="s">
        <v>113</v>
      </c>
      <c r="E124" s="692"/>
      <c r="F124" s="692"/>
      <c r="G124" s="692"/>
      <c r="H124" s="692">
        <v>2016</v>
      </c>
      <c r="I124" s="644" t="s">
        <v>588</v>
      </c>
      <c r="J124" s="644" t="s">
        <v>593</v>
      </c>
      <c r="K124" s="633"/>
      <c r="L124" s="696"/>
      <c r="M124" s="697"/>
      <c r="N124" s="697"/>
      <c r="O124" s="697"/>
      <c r="P124" s="697"/>
      <c r="Q124" s="697">
        <v>38</v>
      </c>
      <c r="R124" s="697">
        <v>38</v>
      </c>
      <c r="S124" s="697"/>
      <c r="T124" s="697"/>
      <c r="U124" s="697"/>
      <c r="V124" s="697"/>
      <c r="W124" s="697"/>
      <c r="X124" s="697"/>
      <c r="Y124" s="697"/>
      <c r="Z124" s="697"/>
      <c r="AA124" s="697"/>
      <c r="AB124" s="697"/>
      <c r="AC124" s="697"/>
      <c r="AD124" s="697"/>
      <c r="AE124" s="697"/>
      <c r="AF124" s="697"/>
      <c r="AG124" s="697"/>
      <c r="AH124" s="697"/>
      <c r="AI124" s="697"/>
      <c r="AJ124" s="697"/>
      <c r="AK124" s="697"/>
      <c r="AL124" s="697"/>
      <c r="AM124" s="697"/>
      <c r="AN124" s="697"/>
      <c r="AO124" s="698"/>
      <c r="AP124" s="633"/>
      <c r="AQ124" s="696"/>
      <c r="AR124" s="697"/>
      <c r="AS124" s="697"/>
      <c r="AT124" s="697"/>
      <c r="AU124" s="697"/>
      <c r="AV124" s="697">
        <v>596249</v>
      </c>
      <c r="AW124" s="697">
        <v>596249</v>
      </c>
      <c r="AX124" s="697"/>
      <c r="AY124" s="697"/>
      <c r="AZ124" s="697"/>
      <c r="BA124" s="697"/>
      <c r="BB124" s="697"/>
      <c r="BC124" s="697"/>
      <c r="BD124" s="697"/>
      <c r="BE124" s="697"/>
      <c r="BF124" s="697"/>
      <c r="BG124" s="697"/>
      <c r="BH124" s="697"/>
      <c r="BI124" s="697"/>
      <c r="BJ124" s="697"/>
      <c r="BK124" s="697"/>
      <c r="BL124" s="697"/>
      <c r="BM124" s="697"/>
      <c r="BN124" s="697"/>
      <c r="BO124" s="697"/>
      <c r="BP124" s="697"/>
      <c r="BQ124" s="697"/>
      <c r="BR124" s="697"/>
      <c r="BS124" s="697"/>
      <c r="BT124" s="698"/>
      <c r="BU124" s="163"/>
    </row>
    <row r="125" spans="2:73">
      <c r="B125" s="692"/>
      <c r="C125" s="692"/>
      <c r="D125" s="741" t="s">
        <v>725</v>
      </c>
      <c r="E125" s="692"/>
      <c r="F125" s="692"/>
      <c r="G125" s="692"/>
      <c r="H125" s="741">
        <v>2016</v>
      </c>
      <c r="I125" s="644" t="s">
        <v>588</v>
      </c>
      <c r="J125" s="644" t="s">
        <v>593</v>
      </c>
      <c r="K125" s="633"/>
      <c r="L125" s="696"/>
      <c r="M125" s="697"/>
      <c r="N125" s="697"/>
      <c r="O125" s="697"/>
      <c r="P125" s="697"/>
      <c r="Q125" s="697">
        <v>1</v>
      </c>
      <c r="R125" s="697">
        <v>1</v>
      </c>
      <c r="S125" s="697"/>
      <c r="T125" s="697"/>
      <c r="U125" s="697"/>
      <c r="V125" s="697"/>
      <c r="W125" s="697"/>
      <c r="X125" s="697"/>
      <c r="Y125" s="697"/>
      <c r="Z125" s="697"/>
      <c r="AA125" s="697"/>
      <c r="AB125" s="697"/>
      <c r="AC125" s="697"/>
      <c r="AD125" s="697"/>
      <c r="AE125" s="697"/>
      <c r="AF125" s="697"/>
      <c r="AG125" s="697"/>
      <c r="AH125" s="697"/>
      <c r="AI125" s="697"/>
      <c r="AJ125" s="697"/>
      <c r="AK125" s="697"/>
      <c r="AL125" s="697"/>
      <c r="AM125" s="697"/>
      <c r="AN125" s="697"/>
      <c r="AO125" s="698"/>
      <c r="AP125" s="633"/>
      <c r="AQ125" s="696"/>
      <c r="AR125" s="697"/>
      <c r="AS125" s="697"/>
      <c r="AT125" s="697"/>
      <c r="AU125" s="697"/>
      <c r="AV125" s="697">
        <v>3986</v>
      </c>
      <c r="AW125" s="697">
        <v>3986</v>
      </c>
      <c r="AX125" s="697"/>
      <c r="AY125" s="697"/>
      <c r="AZ125" s="697"/>
      <c r="BA125" s="697"/>
      <c r="BB125" s="697"/>
      <c r="BC125" s="697"/>
      <c r="BD125" s="697"/>
      <c r="BE125" s="697"/>
      <c r="BF125" s="697"/>
      <c r="BG125" s="697"/>
      <c r="BH125" s="697"/>
      <c r="BI125" s="697"/>
      <c r="BJ125" s="697"/>
      <c r="BK125" s="697"/>
      <c r="BL125" s="697"/>
      <c r="BM125" s="697"/>
      <c r="BN125" s="697"/>
      <c r="BO125" s="697"/>
      <c r="BP125" s="697"/>
      <c r="BQ125" s="697"/>
      <c r="BR125" s="697"/>
      <c r="BS125" s="697"/>
      <c r="BT125" s="698"/>
    </row>
    <row r="126" spans="2:73">
      <c r="B126" s="692"/>
      <c r="C126" s="692"/>
      <c r="D126" s="741" t="s">
        <v>118</v>
      </c>
      <c r="E126" s="692"/>
      <c r="F126" s="692"/>
      <c r="G126" s="692"/>
      <c r="H126" s="741">
        <v>2016</v>
      </c>
      <c r="I126" s="644" t="s">
        <v>588</v>
      </c>
      <c r="J126" s="644" t="s">
        <v>593</v>
      </c>
      <c r="K126" s="633"/>
      <c r="L126" s="696"/>
      <c r="M126" s="697"/>
      <c r="N126" s="697"/>
      <c r="O126" s="697"/>
      <c r="P126" s="697"/>
      <c r="Q126" s="697">
        <v>81</v>
      </c>
      <c r="R126" s="697">
        <v>100</v>
      </c>
      <c r="S126" s="697"/>
      <c r="T126" s="697"/>
      <c r="U126" s="697"/>
      <c r="V126" s="697"/>
      <c r="W126" s="697"/>
      <c r="X126" s="697"/>
      <c r="Y126" s="697"/>
      <c r="Z126" s="697"/>
      <c r="AA126" s="697"/>
      <c r="AB126" s="697"/>
      <c r="AC126" s="697"/>
      <c r="AD126" s="697"/>
      <c r="AE126" s="697"/>
      <c r="AF126" s="697"/>
      <c r="AG126" s="697"/>
      <c r="AH126" s="697"/>
      <c r="AI126" s="697"/>
      <c r="AJ126" s="697"/>
      <c r="AK126" s="697"/>
      <c r="AL126" s="697"/>
      <c r="AM126" s="697"/>
      <c r="AN126" s="697"/>
      <c r="AO126" s="698"/>
      <c r="AP126" s="633"/>
      <c r="AQ126" s="696"/>
      <c r="AR126" s="697"/>
      <c r="AS126" s="697"/>
      <c r="AT126" s="697"/>
      <c r="AU126" s="697"/>
      <c r="AV126" s="697">
        <v>792592</v>
      </c>
      <c r="AW126" s="697">
        <v>908564</v>
      </c>
      <c r="AX126" s="697"/>
      <c r="AY126" s="697"/>
      <c r="AZ126" s="697"/>
      <c r="BA126" s="697"/>
      <c r="BB126" s="697"/>
      <c r="BC126" s="697"/>
      <c r="BD126" s="697"/>
      <c r="BE126" s="697"/>
      <c r="BF126" s="697"/>
      <c r="BG126" s="697"/>
      <c r="BH126" s="697"/>
      <c r="BI126" s="697"/>
      <c r="BJ126" s="697"/>
      <c r="BK126" s="697"/>
      <c r="BL126" s="697"/>
      <c r="BM126" s="697"/>
      <c r="BN126" s="697"/>
      <c r="BO126" s="697"/>
      <c r="BP126" s="697"/>
      <c r="BQ126" s="697"/>
      <c r="BR126" s="697"/>
      <c r="BS126" s="697"/>
      <c r="BT126" s="698"/>
    </row>
    <row r="127" spans="2:73">
      <c r="B127" s="692"/>
      <c r="C127" s="692"/>
      <c r="D127" s="741" t="s">
        <v>119</v>
      </c>
      <c r="E127" s="692"/>
      <c r="F127" s="692"/>
      <c r="G127" s="692"/>
      <c r="H127" s="741">
        <v>2016</v>
      </c>
      <c r="I127" s="644" t="s">
        <v>588</v>
      </c>
      <c r="J127" s="644" t="s">
        <v>593</v>
      </c>
      <c r="K127" s="633"/>
      <c r="L127" s="696"/>
      <c r="M127" s="697"/>
      <c r="N127" s="697"/>
      <c r="O127" s="697"/>
      <c r="P127" s="697"/>
      <c r="Q127" s="697">
        <v>6</v>
      </c>
      <c r="R127" s="697">
        <v>6</v>
      </c>
      <c r="S127" s="697"/>
      <c r="T127" s="697"/>
      <c r="U127" s="697"/>
      <c r="V127" s="697"/>
      <c r="W127" s="697"/>
      <c r="X127" s="697"/>
      <c r="Y127" s="697"/>
      <c r="Z127" s="697"/>
      <c r="AA127" s="697"/>
      <c r="AB127" s="697"/>
      <c r="AC127" s="697"/>
      <c r="AD127" s="697"/>
      <c r="AE127" s="697"/>
      <c r="AF127" s="697"/>
      <c r="AG127" s="697"/>
      <c r="AH127" s="697"/>
      <c r="AI127" s="697"/>
      <c r="AJ127" s="697"/>
      <c r="AK127" s="697"/>
      <c r="AL127" s="697"/>
      <c r="AM127" s="697"/>
      <c r="AN127" s="697"/>
      <c r="AO127" s="698"/>
      <c r="AP127" s="633"/>
      <c r="AQ127" s="696"/>
      <c r="AR127" s="697"/>
      <c r="AS127" s="697"/>
      <c r="AT127" s="697"/>
      <c r="AU127" s="697"/>
      <c r="AV127" s="697">
        <v>34591</v>
      </c>
      <c r="AW127" s="697">
        <v>34591</v>
      </c>
      <c r="AX127" s="697"/>
      <c r="AY127" s="697"/>
      <c r="AZ127" s="697"/>
      <c r="BA127" s="697"/>
      <c r="BB127" s="697"/>
      <c r="BC127" s="697"/>
      <c r="BD127" s="697"/>
      <c r="BE127" s="697"/>
      <c r="BF127" s="697"/>
      <c r="BG127" s="697"/>
      <c r="BH127" s="697"/>
      <c r="BI127" s="697"/>
      <c r="BJ127" s="697"/>
      <c r="BK127" s="697"/>
      <c r="BL127" s="697"/>
      <c r="BM127" s="697"/>
      <c r="BN127" s="697"/>
      <c r="BO127" s="697"/>
      <c r="BP127" s="697"/>
      <c r="BQ127" s="697"/>
      <c r="BR127" s="697"/>
      <c r="BS127" s="697"/>
      <c r="BT127" s="698"/>
    </row>
    <row r="128" spans="2:73" ht="15.75">
      <c r="B128" s="692"/>
      <c r="C128" s="692"/>
      <c r="D128" s="741" t="s">
        <v>124</v>
      </c>
      <c r="E128" s="692"/>
      <c r="F128" s="692"/>
      <c r="G128" s="692"/>
      <c r="H128" s="741">
        <v>2016</v>
      </c>
      <c r="I128" s="644" t="s">
        <v>588</v>
      </c>
      <c r="J128" s="644" t="s">
        <v>593</v>
      </c>
      <c r="K128" s="633"/>
      <c r="L128" s="696"/>
      <c r="M128" s="697"/>
      <c r="N128" s="697"/>
      <c r="O128" s="697"/>
      <c r="P128" s="697"/>
      <c r="Q128" s="697" t="s">
        <v>724</v>
      </c>
      <c r="R128" s="697" t="s">
        <v>724</v>
      </c>
      <c r="S128" s="697"/>
      <c r="T128" s="697"/>
      <c r="U128" s="697"/>
      <c r="V128" s="697"/>
      <c r="W128" s="697"/>
      <c r="X128" s="697"/>
      <c r="Y128" s="697"/>
      <c r="Z128" s="697"/>
      <c r="AA128" s="697"/>
      <c r="AB128" s="697"/>
      <c r="AC128" s="697"/>
      <c r="AD128" s="697"/>
      <c r="AE128" s="697"/>
      <c r="AF128" s="697"/>
      <c r="AG128" s="697"/>
      <c r="AH128" s="697"/>
      <c r="AI128" s="697"/>
      <c r="AJ128" s="697"/>
      <c r="AK128" s="697"/>
      <c r="AL128" s="697"/>
      <c r="AM128" s="697"/>
      <c r="AN128" s="697"/>
      <c r="AO128" s="698"/>
      <c r="AP128" s="633"/>
      <c r="AQ128" s="696"/>
      <c r="AR128" s="697"/>
      <c r="AS128" s="697"/>
      <c r="AT128" s="697"/>
      <c r="AU128" s="697"/>
      <c r="AV128" s="697">
        <v>835</v>
      </c>
      <c r="AW128" s="697">
        <v>835</v>
      </c>
      <c r="AX128" s="697"/>
      <c r="AY128" s="697"/>
      <c r="AZ128" s="697"/>
      <c r="BA128" s="697"/>
      <c r="BB128" s="697"/>
      <c r="BC128" s="697"/>
      <c r="BD128" s="697"/>
      <c r="BE128" s="697"/>
      <c r="BF128" s="697"/>
      <c r="BG128" s="697"/>
      <c r="BH128" s="697"/>
      <c r="BI128" s="697"/>
      <c r="BJ128" s="697"/>
      <c r="BK128" s="697"/>
      <c r="BL128" s="697"/>
      <c r="BM128" s="697"/>
      <c r="BN128" s="697"/>
      <c r="BO128" s="697"/>
      <c r="BP128" s="697"/>
      <c r="BQ128" s="697"/>
      <c r="BR128" s="697"/>
      <c r="BS128" s="697"/>
      <c r="BT128" s="698"/>
      <c r="BU128" s="163"/>
    </row>
    <row r="129" spans="2:73" ht="15.75">
      <c r="B129" s="692"/>
      <c r="C129" s="692"/>
      <c r="D129" s="741" t="s">
        <v>113</v>
      </c>
      <c r="E129" s="692"/>
      <c r="F129" s="692"/>
      <c r="G129" s="692"/>
      <c r="H129" s="692">
        <v>2017</v>
      </c>
      <c r="I129" s="644" t="s">
        <v>588</v>
      </c>
      <c r="J129" s="644" t="s">
        <v>600</v>
      </c>
      <c r="K129" s="633"/>
      <c r="L129" s="696"/>
      <c r="M129" s="697"/>
      <c r="N129" s="697"/>
      <c r="O129" s="697"/>
      <c r="P129" s="697"/>
      <c r="Q129" s="697"/>
      <c r="R129" s="697">
        <v>233</v>
      </c>
      <c r="S129" s="697"/>
      <c r="T129" s="697"/>
      <c r="U129" s="697"/>
      <c r="V129" s="697"/>
      <c r="W129" s="697"/>
      <c r="X129" s="697"/>
      <c r="Y129" s="697"/>
      <c r="Z129" s="697"/>
      <c r="AA129" s="697"/>
      <c r="AB129" s="697"/>
      <c r="AC129" s="697"/>
      <c r="AD129" s="697"/>
      <c r="AE129" s="697"/>
      <c r="AF129" s="697"/>
      <c r="AG129" s="697"/>
      <c r="AH129" s="697"/>
      <c r="AI129" s="697"/>
      <c r="AJ129" s="697"/>
      <c r="AK129" s="697"/>
      <c r="AL129" s="697"/>
      <c r="AM129" s="697"/>
      <c r="AN129" s="697"/>
      <c r="AO129" s="698"/>
      <c r="AP129" s="633"/>
      <c r="AQ129" s="696"/>
      <c r="AR129" s="697"/>
      <c r="AS129" s="697"/>
      <c r="AT129" s="697"/>
      <c r="AU129" s="697"/>
      <c r="AV129" s="697"/>
      <c r="AW129" s="697">
        <v>3330658</v>
      </c>
      <c r="AX129" s="697"/>
      <c r="AY129" s="697"/>
      <c r="AZ129" s="697"/>
      <c r="BA129" s="697"/>
      <c r="BB129" s="697"/>
      <c r="BC129" s="697"/>
      <c r="BD129" s="697"/>
      <c r="BE129" s="697"/>
      <c r="BF129" s="697"/>
      <c r="BG129" s="697"/>
      <c r="BH129" s="697"/>
      <c r="BI129" s="697"/>
      <c r="BJ129" s="697"/>
      <c r="BK129" s="697"/>
      <c r="BL129" s="697"/>
      <c r="BM129" s="697"/>
      <c r="BN129" s="697"/>
      <c r="BO129" s="697"/>
      <c r="BP129" s="697"/>
      <c r="BQ129" s="697"/>
      <c r="BR129" s="697"/>
      <c r="BS129" s="697"/>
      <c r="BT129" s="698"/>
      <c r="BU129" s="163"/>
    </row>
    <row r="130" spans="2:73" ht="15.75">
      <c r="B130" s="829"/>
      <c r="C130" s="829"/>
      <c r="D130" s="829" t="s">
        <v>727</v>
      </c>
      <c r="E130" s="829"/>
      <c r="F130" s="829"/>
      <c r="G130" s="829"/>
      <c r="H130" s="741">
        <v>2017</v>
      </c>
      <c r="I130" s="644" t="s">
        <v>588</v>
      </c>
      <c r="J130" s="644" t="s">
        <v>600</v>
      </c>
      <c r="K130" s="633"/>
      <c r="L130" s="696"/>
      <c r="M130" s="697"/>
      <c r="N130" s="697"/>
      <c r="O130" s="697"/>
      <c r="P130" s="697"/>
      <c r="Q130" s="697"/>
      <c r="R130" s="697">
        <v>204</v>
      </c>
      <c r="S130" s="697"/>
      <c r="T130" s="697"/>
      <c r="U130" s="697"/>
      <c r="V130" s="697"/>
      <c r="W130" s="697"/>
      <c r="X130" s="697"/>
      <c r="Y130" s="697"/>
      <c r="Z130" s="697"/>
      <c r="AA130" s="697"/>
      <c r="AB130" s="697"/>
      <c r="AC130" s="697"/>
      <c r="AD130" s="697"/>
      <c r="AE130" s="697"/>
      <c r="AF130" s="697"/>
      <c r="AG130" s="697"/>
      <c r="AH130" s="697"/>
      <c r="AI130" s="697"/>
      <c r="AJ130" s="697"/>
      <c r="AK130" s="697"/>
      <c r="AL130" s="697"/>
      <c r="AM130" s="697"/>
      <c r="AN130" s="697"/>
      <c r="AO130" s="698"/>
      <c r="AP130" s="633"/>
      <c r="AQ130" s="696"/>
      <c r="AR130" s="697"/>
      <c r="AS130" s="697"/>
      <c r="AT130" s="697"/>
      <c r="AU130" s="697"/>
      <c r="AV130" s="697"/>
      <c r="AW130" s="697">
        <v>2973651</v>
      </c>
      <c r="AX130" s="697"/>
      <c r="AY130" s="697"/>
      <c r="AZ130" s="697"/>
      <c r="BA130" s="697"/>
      <c r="BB130" s="697"/>
      <c r="BC130" s="697"/>
      <c r="BD130" s="697"/>
      <c r="BE130" s="697"/>
      <c r="BF130" s="697"/>
      <c r="BG130" s="697"/>
      <c r="BH130" s="697"/>
      <c r="BI130" s="697"/>
      <c r="BJ130" s="697"/>
      <c r="BK130" s="697"/>
      <c r="BL130" s="697"/>
      <c r="BM130" s="697"/>
      <c r="BN130" s="697"/>
      <c r="BO130" s="697"/>
      <c r="BP130" s="697"/>
      <c r="BQ130" s="697"/>
      <c r="BR130" s="697"/>
      <c r="BS130" s="697"/>
      <c r="BT130" s="698"/>
      <c r="BU130" s="163"/>
    </row>
    <row r="131" spans="2:73" ht="15.75">
      <c r="B131" s="829"/>
      <c r="C131" s="829"/>
      <c r="D131" s="829" t="s">
        <v>725</v>
      </c>
      <c r="E131" s="829"/>
      <c r="F131" s="829"/>
      <c r="G131" s="829"/>
      <c r="H131" s="741">
        <v>2017</v>
      </c>
      <c r="I131" s="644" t="s">
        <v>588</v>
      </c>
      <c r="J131" s="644" t="s">
        <v>600</v>
      </c>
      <c r="K131" s="633"/>
      <c r="L131" s="696"/>
      <c r="M131" s="697"/>
      <c r="N131" s="697"/>
      <c r="O131" s="697"/>
      <c r="P131" s="697"/>
      <c r="Q131" s="697"/>
      <c r="R131" s="697">
        <v>153</v>
      </c>
      <c r="S131" s="697"/>
      <c r="T131" s="697"/>
      <c r="U131" s="697"/>
      <c r="V131" s="697"/>
      <c r="W131" s="697"/>
      <c r="X131" s="697"/>
      <c r="Y131" s="697"/>
      <c r="Z131" s="697"/>
      <c r="AA131" s="697"/>
      <c r="AB131" s="697"/>
      <c r="AC131" s="697"/>
      <c r="AD131" s="697"/>
      <c r="AE131" s="697"/>
      <c r="AF131" s="697"/>
      <c r="AG131" s="697"/>
      <c r="AH131" s="697"/>
      <c r="AI131" s="697"/>
      <c r="AJ131" s="697"/>
      <c r="AK131" s="697"/>
      <c r="AL131" s="697"/>
      <c r="AM131" s="697"/>
      <c r="AN131" s="697"/>
      <c r="AO131" s="698"/>
      <c r="AP131" s="633"/>
      <c r="AQ131" s="696"/>
      <c r="AR131" s="697"/>
      <c r="AS131" s="697"/>
      <c r="AT131" s="697"/>
      <c r="AU131" s="697"/>
      <c r="AV131" s="697"/>
      <c r="AW131" s="697">
        <v>528740</v>
      </c>
      <c r="AX131" s="697"/>
      <c r="AY131" s="697"/>
      <c r="AZ131" s="697"/>
      <c r="BA131" s="697"/>
      <c r="BB131" s="697"/>
      <c r="BC131" s="697"/>
      <c r="BD131" s="697"/>
      <c r="BE131" s="697"/>
      <c r="BF131" s="697"/>
      <c r="BG131" s="697"/>
      <c r="BH131" s="697"/>
      <c r="BI131" s="697"/>
      <c r="BJ131" s="697"/>
      <c r="BK131" s="697"/>
      <c r="BL131" s="697"/>
      <c r="BM131" s="697"/>
      <c r="BN131" s="697"/>
      <c r="BO131" s="697"/>
      <c r="BP131" s="697"/>
      <c r="BQ131" s="697"/>
      <c r="BR131" s="697"/>
      <c r="BS131" s="697"/>
      <c r="BT131" s="698"/>
      <c r="BU131" s="163"/>
    </row>
    <row r="132" spans="2:73" ht="15.75">
      <c r="B132" s="829"/>
      <c r="C132" s="829"/>
      <c r="D132" s="829" t="s">
        <v>116</v>
      </c>
      <c r="E132" s="829"/>
      <c r="F132" s="829"/>
      <c r="G132" s="829"/>
      <c r="H132" s="741">
        <v>2017</v>
      </c>
      <c r="I132" s="644" t="s">
        <v>588</v>
      </c>
      <c r="J132" s="644" t="s">
        <v>600</v>
      </c>
      <c r="K132" s="633"/>
      <c r="L132" s="696"/>
      <c r="M132" s="697"/>
      <c r="N132" s="697"/>
      <c r="O132" s="697"/>
      <c r="P132" s="697"/>
      <c r="Q132" s="697"/>
      <c r="R132" s="697">
        <v>4</v>
      </c>
      <c r="S132" s="697"/>
      <c r="T132" s="697"/>
      <c r="U132" s="697"/>
      <c r="V132" s="697"/>
      <c r="W132" s="697"/>
      <c r="X132" s="697"/>
      <c r="Y132" s="697"/>
      <c r="Z132" s="697"/>
      <c r="AA132" s="697"/>
      <c r="AB132" s="697"/>
      <c r="AC132" s="697"/>
      <c r="AD132" s="697"/>
      <c r="AE132" s="697"/>
      <c r="AF132" s="697"/>
      <c r="AG132" s="697"/>
      <c r="AH132" s="697"/>
      <c r="AI132" s="697"/>
      <c r="AJ132" s="697"/>
      <c r="AK132" s="697"/>
      <c r="AL132" s="697"/>
      <c r="AM132" s="697"/>
      <c r="AN132" s="697"/>
      <c r="AO132" s="698"/>
      <c r="AP132" s="633"/>
      <c r="AQ132" s="696"/>
      <c r="AR132" s="697"/>
      <c r="AS132" s="697"/>
      <c r="AT132" s="697"/>
      <c r="AU132" s="697"/>
      <c r="AV132" s="697"/>
      <c r="AW132" s="697">
        <v>14700</v>
      </c>
      <c r="AX132" s="697"/>
      <c r="AY132" s="697"/>
      <c r="AZ132" s="697"/>
      <c r="BA132" s="697"/>
      <c r="BB132" s="697"/>
      <c r="BC132" s="697"/>
      <c r="BD132" s="697"/>
      <c r="BE132" s="697"/>
      <c r="BF132" s="697"/>
      <c r="BG132" s="697"/>
      <c r="BH132" s="697"/>
      <c r="BI132" s="697"/>
      <c r="BJ132" s="697"/>
      <c r="BK132" s="697"/>
      <c r="BL132" s="697"/>
      <c r="BM132" s="697"/>
      <c r="BN132" s="697"/>
      <c r="BO132" s="697"/>
      <c r="BP132" s="697"/>
      <c r="BQ132" s="697"/>
      <c r="BR132" s="697"/>
      <c r="BS132" s="697"/>
      <c r="BT132" s="698"/>
      <c r="BU132" s="163"/>
    </row>
    <row r="133" spans="2:73" ht="15.75">
      <c r="B133" s="829"/>
      <c r="C133" s="829"/>
      <c r="D133" s="829" t="s">
        <v>118</v>
      </c>
      <c r="E133" s="829"/>
      <c r="F133" s="829"/>
      <c r="G133" s="829"/>
      <c r="H133" s="741">
        <v>2017</v>
      </c>
      <c r="I133" s="644" t="s">
        <v>588</v>
      </c>
      <c r="J133" s="644" t="s">
        <v>600</v>
      </c>
      <c r="K133" s="633"/>
      <c r="L133" s="696"/>
      <c r="M133" s="697"/>
      <c r="N133" s="697"/>
      <c r="O133" s="697"/>
      <c r="P133" s="697"/>
      <c r="Q133" s="697"/>
      <c r="R133" s="697">
        <v>2024</v>
      </c>
      <c r="S133" s="697"/>
      <c r="T133" s="697"/>
      <c r="U133" s="697"/>
      <c r="V133" s="697"/>
      <c r="W133" s="697"/>
      <c r="X133" s="697"/>
      <c r="Y133" s="697"/>
      <c r="Z133" s="697"/>
      <c r="AA133" s="697"/>
      <c r="AB133" s="697"/>
      <c r="AC133" s="697"/>
      <c r="AD133" s="697"/>
      <c r="AE133" s="697"/>
      <c r="AF133" s="697"/>
      <c r="AG133" s="697"/>
      <c r="AH133" s="697"/>
      <c r="AI133" s="697"/>
      <c r="AJ133" s="697"/>
      <c r="AK133" s="697"/>
      <c r="AL133" s="697"/>
      <c r="AM133" s="697"/>
      <c r="AN133" s="697"/>
      <c r="AO133" s="698"/>
      <c r="AP133" s="633"/>
      <c r="AQ133" s="696"/>
      <c r="AR133" s="697"/>
      <c r="AS133" s="697"/>
      <c r="AT133" s="697"/>
      <c r="AU133" s="697"/>
      <c r="AV133" s="697"/>
      <c r="AW133" s="697">
        <v>7682800</v>
      </c>
      <c r="AX133" s="697"/>
      <c r="AY133" s="697"/>
      <c r="AZ133" s="697"/>
      <c r="BA133" s="697"/>
      <c r="BB133" s="697"/>
      <c r="BC133" s="697"/>
      <c r="BD133" s="697"/>
      <c r="BE133" s="697"/>
      <c r="BF133" s="697"/>
      <c r="BG133" s="697"/>
      <c r="BH133" s="697"/>
      <c r="BI133" s="697"/>
      <c r="BJ133" s="697"/>
      <c r="BK133" s="697"/>
      <c r="BL133" s="697"/>
      <c r="BM133" s="697"/>
      <c r="BN133" s="697"/>
      <c r="BO133" s="697"/>
      <c r="BP133" s="697"/>
      <c r="BQ133" s="697"/>
      <c r="BR133" s="697"/>
      <c r="BS133" s="697"/>
      <c r="BT133" s="698"/>
      <c r="BU133" s="163"/>
    </row>
    <row r="134" spans="2:73" ht="15.75">
      <c r="B134" s="829"/>
      <c r="C134" s="829"/>
      <c r="D134" s="829" t="s">
        <v>119</v>
      </c>
      <c r="E134" s="829"/>
      <c r="F134" s="829"/>
      <c r="G134" s="829"/>
      <c r="H134" s="741">
        <v>2017</v>
      </c>
      <c r="I134" s="644" t="s">
        <v>588</v>
      </c>
      <c r="J134" s="644" t="s">
        <v>600</v>
      </c>
      <c r="K134" s="633"/>
      <c r="L134" s="696"/>
      <c r="M134" s="697"/>
      <c r="N134" s="697"/>
      <c r="O134" s="697"/>
      <c r="P134" s="697"/>
      <c r="Q134" s="697"/>
      <c r="R134" s="697">
        <v>74</v>
      </c>
      <c r="S134" s="697"/>
      <c r="T134" s="697"/>
      <c r="U134" s="697"/>
      <c r="V134" s="697"/>
      <c r="W134" s="697"/>
      <c r="X134" s="697"/>
      <c r="Y134" s="697"/>
      <c r="Z134" s="697"/>
      <c r="AA134" s="697"/>
      <c r="AB134" s="697"/>
      <c r="AC134" s="697"/>
      <c r="AD134" s="697"/>
      <c r="AE134" s="697"/>
      <c r="AF134" s="697"/>
      <c r="AG134" s="697"/>
      <c r="AH134" s="697"/>
      <c r="AI134" s="697"/>
      <c r="AJ134" s="697"/>
      <c r="AK134" s="697"/>
      <c r="AL134" s="697"/>
      <c r="AM134" s="697"/>
      <c r="AN134" s="697"/>
      <c r="AO134" s="698"/>
      <c r="AP134" s="633"/>
      <c r="AQ134" s="696"/>
      <c r="AR134" s="697"/>
      <c r="AS134" s="697"/>
      <c r="AT134" s="697"/>
      <c r="AU134" s="697"/>
      <c r="AV134" s="697"/>
      <c r="AW134" s="697">
        <v>411066</v>
      </c>
      <c r="AX134" s="697"/>
      <c r="AY134" s="697"/>
      <c r="AZ134" s="697"/>
      <c r="BA134" s="697"/>
      <c r="BB134" s="697"/>
      <c r="BC134" s="697"/>
      <c r="BD134" s="697"/>
      <c r="BE134" s="697"/>
      <c r="BF134" s="697"/>
      <c r="BG134" s="697"/>
      <c r="BH134" s="697"/>
      <c r="BI134" s="697"/>
      <c r="BJ134" s="697"/>
      <c r="BK134" s="697"/>
      <c r="BL134" s="697"/>
      <c r="BM134" s="697"/>
      <c r="BN134" s="697"/>
      <c r="BO134" s="697"/>
      <c r="BP134" s="697"/>
      <c r="BQ134" s="697"/>
      <c r="BR134" s="697"/>
      <c r="BS134" s="697"/>
      <c r="BT134" s="698"/>
      <c r="BU134" s="163"/>
    </row>
    <row r="135" spans="2:73" ht="15.75">
      <c r="B135" s="692"/>
      <c r="C135" s="692"/>
      <c r="D135" s="741" t="s">
        <v>120</v>
      </c>
      <c r="E135" s="692"/>
      <c r="F135" s="692"/>
      <c r="G135" s="692"/>
      <c r="H135" s="741">
        <v>2017</v>
      </c>
      <c r="I135" s="644" t="s">
        <v>588</v>
      </c>
      <c r="J135" s="644" t="s">
        <v>600</v>
      </c>
      <c r="K135" s="633"/>
      <c r="L135" s="696"/>
      <c r="M135" s="697"/>
      <c r="N135" s="697"/>
      <c r="O135" s="697"/>
      <c r="P135" s="697"/>
      <c r="Q135" s="697"/>
      <c r="R135" s="697">
        <v>42</v>
      </c>
      <c r="S135" s="697"/>
      <c r="T135" s="697"/>
      <c r="U135" s="697"/>
      <c r="V135" s="697"/>
      <c r="W135" s="697"/>
      <c r="X135" s="697"/>
      <c r="Y135" s="697"/>
      <c r="Z135" s="697"/>
      <c r="AA135" s="697"/>
      <c r="AB135" s="697"/>
      <c r="AC135" s="697"/>
      <c r="AD135" s="697"/>
      <c r="AE135" s="697"/>
      <c r="AF135" s="697"/>
      <c r="AG135" s="697"/>
      <c r="AH135" s="697"/>
      <c r="AI135" s="697"/>
      <c r="AJ135" s="697"/>
      <c r="AK135" s="697"/>
      <c r="AL135" s="697"/>
      <c r="AM135" s="697"/>
      <c r="AN135" s="697"/>
      <c r="AO135" s="698"/>
      <c r="AP135" s="633"/>
      <c r="AQ135" s="696"/>
      <c r="AR135" s="697"/>
      <c r="AS135" s="697"/>
      <c r="AT135" s="697"/>
      <c r="AU135" s="697"/>
      <c r="AV135" s="697"/>
      <c r="AW135" s="697">
        <v>452226</v>
      </c>
      <c r="AX135" s="697"/>
      <c r="AY135" s="697"/>
      <c r="AZ135" s="697"/>
      <c r="BA135" s="697"/>
      <c r="BB135" s="697"/>
      <c r="BC135" s="697"/>
      <c r="BD135" s="697"/>
      <c r="BE135" s="697"/>
      <c r="BF135" s="697"/>
      <c r="BG135" s="697"/>
      <c r="BH135" s="697"/>
      <c r="BI135" s="697"/>
      <c r="BJ135" s="697"/>
      <c r="BK135" s="697"/>
      <c r="BL135" s="697"/>
      <c r="BM135" s="697"/>
      <c r="BN135" s="697"/>
      <c r="BO135" s="697"/>
      <c r="BP135" s="697"/>
      <c r="BQ135" s="697"/>
      <c r="BR135" s="697"/>
      <c r="BS135" s="697"/>
      <c r="BT135" s="698"/>
      <c r="BU135" s="163"/>
    </row>
    <row r="136" spans="2:73" ht="15.75">
      <c r="B136" s="692"/>
      <c r="C136" s="692"/>
      <c r="D136" s="741" t="s">
        <v>122</v>
      </c>
      <c r="E136" s="692"/>
      <c r="F136" s="692"/>
      <c r="G136" s="692"/>
      <c r="H136" s="741">
        <v>2017</v>
      </c>
      <c r="I136" s="644" t="s">
        <v>588</v>
      </c>
      <c r="J136" s="644" t="s">
        <v>600</v>
      </c>
      <c r="K136" s="633"/>
      <c r="L136" s="696"/>
      <c r="M136" s="697"/>
      <c r="N136" s="697"/>
      <c r="O136" s="697"/>
      <c r="P136" s="697"/>
      <c r="Q136" s="697"/>
      <c r="R136" s="697">
        <v>46</v>
      </c>
      <c r="S136" s="697"/>
      <c r="T136" s="697"/>
      <c r="U136" s="697"/>
      <c r="V136" s="697"/>
      <c r="W136" s="697"/>
      <c r="X136" s="697"/>
      <c r="Y136" s="697"/>
      <c r="Z136" s="697"/>
      <c r="AA136" s="697"/>
      <c r="AB136" s="697"/>
      <c r="AC136" s="697"/>
      <c r="AD136" s="697"/>
      <c r="AE136" s="697"/>
      <c r="AF136" s="697"/>
      <c r="AG136" s="697"/>
      <c r="AH136" s="697"/>
      <c r="AI136" s="697"/>
      <c r="AJ136" s="697"/>
      <c r="AK136" s="697"/>
      <c r="AL136" s="697"/>
      <c r="AM136" s="697"/>
      <c r="AN136" s="697"/>
      <c r="AO136" s="698"/>
      <c r="AP136" s="633"/>
      <c r="AQ136" s="696"/>
      <c r="AR136" s="697"/>
      <c r="AS136" s="697"/>
      <c r="AT136" s="697"/>
      <c r="AU136" s="697"/>
      <c r="AV136" s="697"/>
      <c r="AW136" s="697">
        <v>745606</v>
      </c>
      <c r="AX136" s="697"/>
      <c r="AY136" s="697"/>
      <c r="AZ136" s="697"/>
      <c r="BA136" s="697"/>
      <c r="BB136" s="697"/>
      <c r="BC136" s="697"/>
      <c r="BD136" s="697"/>
      <c r="BE136" s="697"/>
      <c r="BF136" s="697"/>
      <c r="BG136" s="697"/>
      <c r="BH136" s="697"/>
      <c r="BI136" s="697"/>
      <c r="BJ136" s="697"/>
      <c r="BK136" s="697"/>
      <c r="BL136" s="697"/>
      <c r="BM136" s="697"/>
      <c r="BN136" s="697"/>
      <c r="BO136" s="697"/>
      <c r="BP136" s="697"/>
      <c r="BQ136" s="697"/>
      <c r="BR136" s="697"/>
      <c r="BS136" s="697"/>
      <c r="BT136" s="698"/>
      <c r="BU136" s="163"/>
    </row>
    <row r="137" spans="2:73" ht="15.75">
      <c r="B137" s="692"/>
      <c r="C137" s="692"/>
      <c r="D137" s="741" t="s">
        <v>124</v>
      </c>
      <c r="E137" s="692"/>
      <c r="F137" s="692"/>
      <c r="G137" s="692"/>
      <c r="H137" s="741">
        <v>2017</v>
      </c>
      <c r="I137" s="644" t="s">
        <v>588</v>
      </c>
      <c r="J137" s="644" t="s">
        <v>600</v>
      </c>
      <c r="K137" s="633"/>
      <c r="L137" s="696"/>
      <c r="M137" s="697"/>
      <c r="N137" s="697"/>
      <c r="O137" s="697"/>
      <c r="P137" s="697"/>
      <c r="Q137" s="697"/>
      <c r="R137" s="697">
        <v>21</v>
      </c>
      <c r="S137" s="697"/>
      <c r="T137" s="697"/>
      <c r="U137" s="697"/>
      <c r="V137" s="697"/>
      <c r="W137" s="697"/>
      <c r="X137" s="697"/>
      <c r="Y137" s="697"/>
      <c r="Z137" s="697"/>
      <c r="AA137" s="697"/>
      <c r="AB137" s="697"/>
      <c r="AC137" s="697"/>
      <c r="AD137" s="697"/>
      <c r="AE137" s="697"/>
      <c r="AF137" s="697"/>
      <c r="AG137" s="697"/>
      <c r="AH137" s="697"/>
      <c r="AI137" s="697"/>
      <c r="AJ137" s="697"/>
      <c r="AK137" s="697"/>
      <c r="AL137" s="697"/>
      <c r="AM137" s="697"/>
      <c r="AN137" s="697"/>
      <c r="AO137" s="698"/>
      <c r="AP137" s="633"/>
      <c r="AQ137" s="696"/>
      <c r="AR137" s="697"/>
      <c r="AS137" s="697"/>
      <c r="AT137" s="697"/>
      <c r="AU137" s="697"/>
      <c r="AV137" s="697"/>
      <c r="AW137" s="697">
        <v>187784</v>
      </c>
      <c r="AX137" s="697"/>
      <c r="AY137" s="697"/>
      <c r="AZ137" s="697"/>
      <c r="BA137" s="697"/>
      <c r="BB137" s="697"/>
      <c r="BC137" s="697"/>
      <c r="BD137" s="697"/>
      <c r="BE137" s="697"/>
      <c r="BF137" s="697"/>
      <c r="BG137" s="697"/>
      <c r="BH137" s="697"/>
      <c r="BI137" s="697"/>
      <c r="BJ137" s="697"/>
      <c r="BK137" s="697"/>
      <c r="BL137" s="697"/>
      <c r="BM137" s="697"/>
      <c r="BN137" s="697"/>
      <c r="BO137" s="697"/>
      <c r="BP137" s="697"/>
      <c r="BQ137" s="697"/>
      <c r="BR137" s="697"/>
      <c r="BS137" s="697"/>
      <c r="BT137" s="698"/>
      <c r="BU137" s="163"/>
    </row>
    <row r="138" spans="2:73">
      <c r="B138" s="692"/>
      <c r="C138" s="692"/>
      <c r="D138" s="741" t="s">
        <v>728</v>
      </c>
      <c r="E138" s="692"/>
      <c r="F138" s="692"/>
      <c r="G138" s="692"/>
      <c r="H138" s="741">
        <v>2017</v>
      </c>
      <c r="I138" s="644" t="s">
        <v>588</v>
      </c>
      <c r="J138" s="644" t="s">
        <v>600</v>
      </c>
      <c r="K138" s="633"/>
      <c r="L138" s="696"/>
      <c r="M138" s="697"/>
      <c r="N138" s="697"/>
      <c r="O138" s="697"/>
      <c r="P138" s="697"/>
      <c r="Q138" s="697"/>
      <c r="R138" s="697">
        <v>8</v>
      </c>
      <c r="S138" s="697"/>
      <c r="T138" s="697"/>
      <c r="U138" s="697"/>
      <c r="V138" s="697"/>
      <c r="W138" s="697"/>
      <c r="X138" s="697"/>
      <c r="Y138" s="697"/>
      <c r="Z138" s="697"/>
      <c r="AA138" s="697"/>
      <c r="AB138" s="697"/>
      <c r="AC138" s="697"/>
      <c r="AD138" s="697"/>
      <c r="AE138" s="697"/>
      <c r="AF138" s="697"/>
      <c r="AG138" s="697"/>
      <c r="AH138" s="697"/>
      <c r="AI138" s="697"/>
      <c r="AJ138" s="697"/>
      <c r="AK138" s="697"/>
      <c r="AL138" s="697"/>
      <c r="AM138" s="697"/>
      <c r="AN138" s="697"/>
      <c r="AO138" s="698"/>
      <c r="AP138" s="633"/>
      <c r="AQ138" s="696"/>
      <c r="AR138" s="697"/>
      <c r="AS138" s="697"/>
      <c r="AT138" s="697"/>
      <c r="AU138" s="697"/>
      <c r="AV138" s="697"/>
      <c r="AW138" s="697">
        <v>60017</v>
      </c>
      <c r="AX138" s="697"/>
      <c r="AY138" s="697"/>
      <c r="AZ138" s="697"/>
      <c r="BA138" s="697"/>
      <c r="BB138" s="697"/>
      <c r="BC138" s="697"/>
      <c r="BD138" s="697"/>
      <c r="BE138" s="697"/>
      <c r="BF138" s="697"/>
      <c r="BG138" s="697"/>
      <c r="BH138" s="697"/>
      <c r="BI138" s="697"/>
      <c r="BJ138" s="697"/>
      <c r="BK138" s="697"/>
      <c r="BL138" s="697"/>
      <c r="BM138" s="697"/>
      <c r="BN138" s="697"/>
      <c r="BO138" s="697"/>
      <c r="BP138" s="697"/>
      <c r="BQ138" s="697"/>
      <c r="BR138" s="697"/>
      <c r="BS138" s="697"/>
      <c r="BT138" s="698"/>
    </row>
    <row r="139" spans="2:73" ht="15.75">
      <c r="B139" s="692"/>
      <c r="C139" s="692"/>
      <c r="D139" s="692"/>
      <c r="E139" s="692"/>
      <c r="F139" s="692"/>
      <c r="G139" s="692"/>
      <c r="H139" s="692"/>
      <c r="I139" s="644"/>
      <c r="J139" s="644"/>
      <c r="K139" s="633"/>
      <c r="L139" s="696"/>
      <c r="M139" s="697"/>
      <c r="N139" s="697"/>
      <c r="O139" s="697"/>
      <c r="P139" s="697"/>
      <c r="Q139" s="697"/>
      <c r="R139" s="697"/>
      <c r="S139" s="697"/>
      <c r="T139" s="697"/>
      <c r="U139" s="697"/>
      <c r="V139" s="697"/>
      <c r="W139" s="697"/>
      <c r="X139" s="697"/>
      <c r="Y139" s="697"/>
      <c r="Z139" s="697"/>
      <c r="AA139" s="697"/>
      <c r="AB139" s="697"/>
      <c r="AC139" s="697"/>
      <c r="AD139" s="697"/>
      <c r="AE139" s="697"/>
      <c r="AF139" s="697"/>
      <c r="AG139" s="697"/>
      <c r="AH139" s="697"/>
      <c r="AI139" s="697"/>
      <c r="AJ139" s="697"/>
      <c r="AK139" s="697"/>
      <c r="AL139" s="697"/>
      <c r="AM139" s="697"/>
      <c r="AN139" s="697"/>
      <c r="AO139" s="698"/>
      <c r="AP139" s="633"/>
      <c r="AQ139" s="696"/>
      <c r="AR139" s="697"/>
      <c r="AS139" s="697"/>
      <c r="AT139" s="697"/>
      <c r="AU139" s="697"/>
      <c r="AV139" s="697"/>
      <c r="AW139" s="697"/>
      <c r="AX139" s="697"/>
      <c r="AY139" s="697"/>
      <c r="AZ139" s="697"/>
      <c r="BA139" s="697"/>
      <c r="BB139" s="697"/>
      <c r="BC139" s="697"/>
      <c r="BD139" s="697"/>
      <c r="BE139" s="697"/>
      <c r="BF139" s="697"/>
      <c r="BG139" s="697"/>
      <c r="BH139" s="697"/>
      <c r="BI139" s="697"/>
      <c r="BJ139" s="697"/>
      <c r="BK139" s="697"/>
      <c r="BL139" s="697"/>
      <c r="BM139" s="697"/>
      <c r="BN139" s="697"/>
      <c r="BO139" s="697"/>
      <c r="BP139" s="697"/>
      <c r="BQ139" s="697"/>
      <c r="BR139" s="697"/>
      <c r="BS139" s="697"/>
      <c r="BT139" s="698"/>
      <c r="BU139" s="163"/>
    </row>
    <row r="140" spans="2:73" ht="15.75">
      <c r="B140" s="692"/>
      <c r="C140" s="692"/>
      <c r="D140" s="692"/>
      <c r="E140" s="692"/>
      <c r="F140" s="692"/>
      <c r="G140" s="692"/>
      <c r="H140" s="692"/>
      <c r="I140" s="644"/>
      <c r="J140" s="644"/>
      <c r="K140" s="633"/>
      <c r="L140" s="699"/>
      <c r="M140" s="700"/>
      <c r="N140" s="700"/>
      <c r="O140" s="700"/>
      <c r="P140" s="700"/>
      <c r="Q140" s="700"/>
      <c r="R140" s="700"/>
      <c r="S140" s="700"/>
      <c r="T140" s="700"/>
      <c r="U140" s="700"/>
      <c r="V140" s="700"/>
      <c r="W140" s="700"/>
      <c r="X140" s="700"/>
      <c r="Y140" s="700"/>
      <c r="Z140" s="700"/>
      <c r="AA140" s="700"/>
      <c r="AB140" s="700"/>
      <c r="AC140" s="700"/>
      <c r="AD140" s="700"/>
      <c r="AE140" s="700"/>
      <c r="AF140" s="700"/>
      <c r="AG140" s="700"/>
      <c r="AH140" s="700"/>
      <c r="AI140" s="700"/>
      <c r="AJ140" s="700"/>
      <c r="AK140" s="700"/>
      <c r="AL140" s="700"/>
      <c r="AM140" s="700"/>
      <c r="AN140" s="700"/>
      <c r="AO140" s="701"/>
      <c r="AP140" s="633"/>
      <c r="AQ140" s="699"/>
      <c r="AR140" s="700"/>
      <c r="AS140" s="700"/>
      <c r="AT140" s="700"/>
      <c r="AU140" s="700"/>
      <c r="AV140" s="700"/>
      <c r="AW140" s="700"/>
      <c r="AX140" s="700"/>
      <c r="AY140" s="700"/>
      <c r="AZ140" s="700"/>
      <c r="BA140" s="700"/>
      <c r="BB140" s="700"/>
      <c r="BC140" s="700"/>
      <c r="BD140" s="700"/>
      <c r="BE140" s="700"/>
      <c r="BF140" s="700"/>
      <c r="BG140" s="700"/>
      <c r="BH140" s="700"/>
      <c r="BI140" s="700"/>
      <c r="BJ140" s="700"/>
      <c r="BK140" s="700"/>
      <c r="BL140" s="700"/>
      <c r="BM140" s="700"/>
      <c r="BN140" s="700"/>
      <c r="BO140" s="700"/>
      <c r="BP140" s="700"/>
      <c r="BQ140" s="700"/>
      <c r="BR140" s="700"/>
      <c r="BS140" s="700"/>
      <c r="BT140" s="701"/>
      <c r="BU140"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23:AO140 AQ121:BT140">
    <cfRule type="cellIs" dxfId="9" priority="9" operator="equal">
      <formula>0</formula>
    </cfRule>
  </conditionalFormatting>
  <conditionalFormatting sqref="L74:AO86 AQ72:BT88">
    <cfRule type="cellIs" dxfId="8" priority="11" operator="equal">
      <formula>0</formula>
    </cfRule>
  </conditionalFormatting>
  <conditionalFormatting sqref="L91:AO118 AQ89:BT120">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19:AO122">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20"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90" zoomScaleNormal="90" workbookViewId="0">
      <selection activeCell="C19" sqref="C19"/>
    </sheetView>
  </sheetViews>
  <sheetFormatPr defaultColWidth="9.1328125" defaultRowHeight="14.25"/>
  <cols>
    <col min="1" max="16384" width="9.1328125" style="12"/>
  </cols>
  <sheetData>
    <row r="12" spans="2:22" ht="24" customHeight="1"/>
    <row r="13" spans="2:22" ht="15">
      <c r="B13" s="588" t="s">
        <v>506</v>
      </c>
    </row>
    <row r="14" spans="2:22" ht="15">
      <c r="B14" s="588"/>
    </row>
    <row r="15" spans="2:22" s="668" customFormat="1" ht="27" customHeight="1">
      <c r="B15" s="666" t="s">
        <v>677</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80" workbookViewId="0">
      <pane ySplit="16" topLeftCell="A53" activePane="bottomLeft" state="frozen"/>
      <selection pane="bottomLeft" activeCell="J21" sqref="J21"/>
    </sheetView>
  </sheetViews>
  <sheetFormatPr defaultColWidth="9.1328125" defaultRowHeight="14.25"/>
  <cols>
    <col min="1" max="1" width="9.1328125" style="12"/>
    <col min="2" max="2" width="36.86328125" style="704" customWidth="1"/>
    <col min="3" max="3" width="9.1328125" style="10"/>
    <col min="4" max="16384" width="9.1328125" style="12"/>
  </cols>
  <sheetData>
    <row r="16" spans="2:21" ht="26.25" customHeight="1">
      <c r="B16" s="705" t="s">
        <v>563</v>
      </c>
      <c r="C16" s="892" t="s">
        <v>506</v>
      </c>
      <c r="D16" s="893"/>
      <c r="E16" s="893"/>
      <c r="F16" s="893"/>
      <c r="G16" s="893"/>
      <c r="H16" s="893"/>
      <c r="I16" s="893"/>
      <c r="J16" s="893"/>
      <c r="K16" s="893"/>
      <c r="L16" s="893"/>
      <c r="M16" s="893"/>
      <c r="N16" s="893"/>
      <c r="O16" s="893"/>
      <c r="P16" s="893"/>
      <c r="Q16" s="893"/>
      <c r="R16" s="893"/>
      <c r="S16" s="893"/>
      <c r="T16" s="893"/>
      <c r="U16" s="893"/>
    </row>
    <row r="17" spans="2:21" ht="55.5" customHeight="1">
      <c r="B17" s="706" t="s">
        <v>645</v>
      </c>
      <c r="C17" s="894" t="s">
        <v>646</v>
      </c>
      <c r="D17" s="894"/>
      <c r="E17" s="894"/>
      <c r="F17" s="894"/>
      <c r="G17" s="894"/>
      <c r="H17" s="894"/>
      <c r="I17" s="894"/>
      <c r="J17" s="894"/>
      <c r="K17" s="894"/>
      <c r="L17" s="894"/>
      <c r="M17" s="894"/>
      <c r="N17" s="894"/>
      <c r="O17" s="894"/>
      <c r="P17" s="894"/>
      <c r="Q17" s="894"/>
      <c r="R17" s="894"/>
      <c r="S17" s="894"/>
      <c r="T17" s="894"/>
      <c r="U17" s="895"/>
    </row>
    <row r="18" spans="2:21" ht="15.4">
      <c r="B18" s="707"/>
      <c r="C18" s="708"/>
      <c r="D18" s="709"/>
      <c r="E18" s="709"/>
      <c r="F18" s="709"/>
      <c r="G18" s="709"/>
      <c r="H18" s="709"/>
      <c r="I18" s="709"/>
      <c r="J18" s="709"/>
      <c r="K18" s="709"/>
      <c r="L18" s="709"/>
      <c r="M18" s="709"/>
      <c r="N18" s="709"/>
      <c r="O18" s="709"/>
      <c r="P18" s="709"/>
      <c r="Q18" s="709"/>
      <c r="R18" s="709"/>
      <c r="S18" s="709"/>
      <c r="T18" s="709"/>
      <c r="U18" s="710"/>
    </row>
    <row r="19" spans="2:21" ht="15.4">
      <c r="B19" s="707"/>
      <c r="C19" s="708" t="s">
        <v>650</v>
      </c>
      <c r="D19" s="709"/>
      <c r="E19" s="709"/>
      <c r="F19" s="709"/>
      <c r="G19" s="709"/>
      <c r="H19" s="709"/>
      <c r="I19" s="709"/>
      <c r="J19" s="709"/>
      <c r="K19" s="709"/>
      <c r="L19" s="709"/>
      <c r="M19" s="709"/>
      <c r="N19" s="709"/>
      <c r="O19" s="709"/>
      <c r="P19" s="709"/>
      <c r="Q19" s="709"/>
      <c r="R19" s="709"/>
      <c r="S19" s="709"/>
      <c r="T19" s="709"/>
      <c r="U19" s="710"/>
    </row>
    <row r="20" spans="2:21" ht="15.4">
      <c r="B20" s="707"/>
      <c r="C20" s="708"/>
      <c r="D20" s="709"/>
      <c r="E20" s="709"/>
      <c r="F20" s="709"/>
      <c r="G20" s="709"/>
      <c r="H20" s="709"/>
      <c r="I20" s="709"/>
      <c r="J20" s="709"/>
      <c r="K20" s="709"/>
      <c r="L20" s="709"/>
      <c r="M20" s="709"/>
      <c r="N20" s="709"/>
      <c r="O20" s="709"/>
      <c r="P20" s="709"/>
      <c r="Q20" s="709"/>
      <c r="R20" s="709"/>
      <c r="S20" s="709"/>
      <c r="T20" s="709"/>
      <c r="U20" s="710"/>
    </row>
    <row r="21" spans="2:21" ht="15.4">
      <c r="B21" s="707"/>
      <c r="C21" s="708" t="s">
        <v>647</v>
      </c>
      <c r="D21" s="709"/>
      <c r="E21" s="709"/>
      <c r="F21" s="709"/>
      <c r="G21" s="709"/>
      <c r="H21" s="709"/>
      <c r="I21" s="709"/>
      <c r="J21" s="709"/>
      <c r="K21" s="709"/>
      <c r="L21" s="709"/>
      <c r="M21" s="709"/>
      <c r="N21" s="709"/>
      <c r="O21" s="709"/>
      <c r="P21" s="709"/>
      <c r="Q21" s="709"/>
      <c r="R21" s="709"/>
      <c r="S21" s="709"/>
      <c r="T21" s="709"/>
      <c r="U21" s="710"/>
    </row>
    <row r="22" spans="2:21" ht="15.4">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88" t="s">
        <v>648</v>
      </c>
      <c r="D23" s="888"/>
      <c r="E23" s="888"/>
      <c r="F23" s="888"/>
      <c r="G23" s="888"/>
      <c r="H23" s="888"/>
      <c r="I23" s="888"/>
      <c r="J23" s="888"/>
      <c r="K23" s="888"/>
      <c r="L23" s="888"/>
      <c r="M23" s="888"/>
      <c r="N23" s="888"/>
      <c r="O23" s="888"/>
      <c r="P23" s="888"/>
      <c r="Q23" s="888"/>
      <c r="R23" s="888"/>
      <c r="S23" s="888"/>
      <c r="T23" s="709"/>
      <c r="U23" s="710"/>
    </row>
    <row r="24" spans="2:21" ht="15.4">
      <c r="B24" s="707"/>
      <c r="C24" s="708"/>
      <c r="D24" s="709"/>
      <c r="E24" s="709"/>
      <c r="F24" s="709"/>
      <c r="G24" s="709"/>
      <c r="H24" s="709"/>
      <c r="I24" s="709"/>
      <c r="J24" s="709"/>
      <c r="K24" s="709"/>
      <c r="L24" s="709"/>
      <c r="M24" s="709"/>
      <c r="N24" s="709"/>
      <c r="O24" s="709"/>
      <c r="P24" s="709"/>
      <c r="Q24" s="709"/>
      <c r="R24" s="709"/>
      <c r="S24" s="709"/>
      <c r="T24" s="709"/>
      <c r="U24" s="710"/>
    </row>
    <row r="25" spans="2:21" ht="15.4">
      <c r="B25" s="707"/>
      <c r="C25" s="708" t="s">
        <v>651</v>
      </c>
      <c r="D25" s="709"/>
      <c r="E25" s="709"/>
      <c r="F25" s="709"/>
      <c r="G25" s="709"/>
      <c r="H25" s="709"/>
      <c r="I25" s="709"/>
      <c r="J25" s="709"/>
      <c r="K25" s="709"/>
      <c r="L25" s="709"/>
      <c r="M25" s="709"/>
      <c r="N25" s="709"/>
      <c r="O25" s="709"/>
      <c r="P25" s="709"/>
      <c r="Q25" s="709"/>
      <c r="R25" s="709"/>
      <c r="S25" s="709"/>
      <c r="T25" s="709"/>
      <c r="U25" s="710"/>
    </row>
    <row r="26" spans="2:21" ht="15.4">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88" t="s">
        <v>649</v>
      </c>
      <c r="D27" s="888"/>
      <c r="E27" s="888"/>
      <c r="F27" s="888"/>
      <c r="G27" s="888"/>
      <c r="H27" s="888"/>
      <c r="I27" s="888"/>
      <c r="J27" s="888"/>
      <c r="K27" s="888"/>
      <c r="L27" s="888"/>
      <c r="M27" s="888"/>
      <c r="N27" s="888"/>
      <c r="O27" s="888"/>
      <c r="P27" s="888"/>
      <c r="Q27" s="888"/>
      <c r="R27" s="888"/>
      <c r="S27" s="888"/>
      <c r="T27" s="888"/>
      <c r="U27" s="889"/>
    </row>
    <row r="28" spans="2:21" ht="15.4">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88" t="s">
        <v>652</v>
      </c>
      <c r="D29" s="888"/>
      <c r="E29" s="888"/>
      <c r="F29" s="888"/>
      <c r="G29" s="888"/>
      <c r="H29" s="888"/>
      <c r="I29" s="888"/>
      <c r="J29" s="888"/>
      <c r="K29" s="888"/>
      <c r="L29" s="888"/>
      <c r="M29" s="888"/>
      <c r="N29" s="888"/>
      <c r="O29" s="888"/>
      <c r="P29" s="888"/>
      <c r="Q29" s="888"/>
      <c r="R29" s="888"/>
      <c r="S29" s="888"/>
      <c r="T29" s="888"/>
      <c r="U29" s="889"/>
    </row>
    <row r="30" spans="2:21" ht="15.4">
      <c r="B30" s="707"/>
      <c r="C30" s="708"/>
      <c r="D30" s="709"/>
      <c r="E30" s="709"/>
      <c r="F30" s="709"/>
      <c r="G30" s="709"/>
      <c r="H30" s="709"/>
      <c r="I30" s="709"/>
      <c r="J30" s="709"/>
      <c r="K30" s="709"/>
      <c r="L30" s="709"/>
      <c r="M30" s="709"/>
      <c r="N30" s="709"/>
      <c r="O30" s="709"/>
      <c r="P30" s="709"/>
      <c r="Q30" s="709"/>
      <c r="R30" s="709"/>
      <c r="S30" s="709"/>
      <c r="T30" s="709"/>
      <c r="U30" s="710"/>
    </row>
    <row r="31" spans="2:21" ht="15.4">
      <c r="B31" s="707"/>
      <c r="C31" s="708" t="s">
        <v>653</v>
      </c>
      <c r="D31" s="709"/>
      <c r="E31" s="709"/>
      <c r="F31" s="709"/>
      <c r="G31" s="709"/>
      <c r="H31" s="709"/>
      <c r="I31" s="709"/>
      <c r="J31" s="709"/>
      <c r="K31" s="709"/>
      <c r="L31" s="709"/>
      <c r="M31" s="709"/>
      <c r="N31" s="709"/>
      <c r="O31" s="709"/>
      <c r="P31" s="709"/>
      <c r="Q31" s="709"/>
      <c r="R31" s="709"/>
      <c r="S31" s="709"/>
      <c r="T31" s="709"/>
      <c r="U31" s="710"/>
    </row>
    <row r="32" spans="2:21" ht="15.4">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654</v>
      </c>
      <c r="C33" s="896" t="s">
        <v>655</v>
      </c>
      <c r="D33" s="896"/>
      <c r="E33" s="896"/>
      <c r="F33" s="896"/>
      <c r="G33" s="896"/>
      <c r="H33" s="896"/>
      <c r="I33" s="896"/>
      <c r="J33" s="896"/>
      <c r="K33" s="896"/>
      <c r="L33" s="896"/>
      <c r="M33" s="896"/>
      <c r="N33" s="896"/>
      <c r="O33" s="896"/>
      <c r="P33" s="896"/>
      <c r="Q33" s="896"/>
      <c r="R33" s="896"/>
      <c r="S33" s="896"/>
      <c r="T33" s="896"/>
      <c r="U33" s="897"/>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4">
      <c r="B35" s="719" t="s">
        <v>656</v>
      </c>
      <c r="C35" s="720" t="s">
        <v>657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658</v>
      </c>
      <c r="C37" s="890" t="s">
        <v>659</v>
      </c>
      <c r="D37" s="890"/>
      <c r="E37" s="890"/>
      <c r="F37" s="890"/>
      <c r="G37" s="890"/>
      <c r="H37" s="890"/>
      <c r="I37" s="890"/>
      <c r="J37" s="890"/>
      <c r="K37" s="890"/>
      <c r="L37" s="890"/>
      <c r="M37" s="890"/>
      <c r="N37" s="890"/>
      <c r="O37" s="890"/>
      <c r="P37" s="890"/>
      <c r="Q37" s="890"/>
      <c r="R37" s="890"/>
      <c r="S37" s="890"/>
      <c r="T37" s="890"/>
      <c r="U37" s="891"/>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4">
      <c r="B39" s="706" t="s">
        <v>660</v>
      </c>
      <c r="C39" s="722" t="s">
        <v>661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662</v>
      </c>
      <c r="C41" s="898" t="s">
        <v>663</v>
      </c>
      <c r="D41" s="898"/>
      <c r="E41" s="898"/>
      <c r="F41" s="898"/>
      <c r="G41" s="898"/>
      <c r="H41" s="898"/>
      <c r="I41" s="898"/>
      <c r="J41" s="898"/>
      <c r="K41" s="898"/>
      <c r="L41" s="898"/>
      <c r="M41" s="898"/>
      <c r="N41" s="898"/>
      <c r="O41" s="898"/>
      <c r="P41" s="898"/>
      <c r="Q41" s="898"/>
      <c r="R41" s="898"/>
      <c r="S41" s="898"/>
      <c r="T41" s="898"/>
      <c r="U41" s="899"/>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4">
      <c r="B43" s="719" t="s">
        <v>664</v>
      </c>
      <c r="C43" s="720" t="s">
        <v>665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86" t="s">
        <v>682</v>
      </c>
      <c r="D45" s="886"/>
      <c r="E45" s="886"/>
      <c r="F45" s="886"/>
      <c r="G45" s="886"/>
      <c r="H45" s="886"/>
      <c r="I45" s="886"/>
      <c r="J45" s="886"/>
      <c r="K45" s="886"/>
      <c r="L45" s="886"/>
      <c r="M45" s="886"/>
      <c r="N45" s="886"/>
      <c r="O45" s="886"/>
      <c r="P45" s="886"/>
      <c r="Q45" s="886"/>
      <c r="R45" s="886"/>
      <c r="S45" s="886"/>
      <c r="T45" s="886"/>
      <c r="U45" s="887"/>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86" t="s">
        <v>666</v>
      </c>
      <c r="D47" s="886"/>
      <c r="E47" s="886"/>
      <c r="F47" s="886"/>
      <c r="G47" s="886"/>
      <c r="H47" s="886"/>
      <c r="I47" s="886"/>
      <c r="J47" s="886"/>
      <c r="K47" s="886"/>
      <c r="L47" s="886"/>
      <c r="M47" s="886"/>
      <c r="N47" s="886"/>
      <c r="O47" s="886"/>
      <c r="P47" s="886"/>
      <c r="Q47" s="886"/>
      <c r="R47" s="886"/>
      <c r="S47" s="886"/>
      <c r="T47" s="886"/>
      <c r="U47" s="887"/>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86" t="s">
        <v>667</v>
      </c>
      <c r="D49" s="886"/>
      <c r="E49" s="886"/>
      <c r="F49" s="886"/>
      <c r="G49" s="886"/>
      <c r="H49" s="886"/>
      <c r="I49" s="886"/>
      <c r="J49" s="886"/>
      <c r="K49" s="886"/>
      <c r="L49" s="886"/>
      <c r="M49" s="886"/>
      <c r="N49" s="886"/>
      <c r="O49" s="886"/>
      <c r="P49" s="886"/>
      <c r="Q49" s="886"/>
      <c r="R49" s="886"/>
      <c r="S49" s="886"/>
      <c r="T49" s="886"/>
      <c r="U49" s="887"/>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86" t="s">
        <v>668</v>
      </c>
      <c r="D51" s="886"/>
      <c r="E51" s="886"/>
      <c r="F51" s="886"/>
      <c r="G51" s="886"/>
      <c r="H51" s="886"/>
      <c r="I51" s="886"/>
      <c r="J51" s="886"/>
      <c r="K51" s="886"/>
      <c r="L51" s="886"/>
      <c r="M51" s="886"/>
      <c r="N51" s="886"/>
      <c r="O51" s="886"/>
      <c r="P51" s="886"/>
      <c r="Q51" s="886"/>
      <c r="R51" s="886"/>
      <c r="S51" s="886"/>
      <c r="T51" s="886"/>
      <c r="U51" s="887"/>
    </row>
    <row r="52" spans="2:21" ht="15.4">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88" t="s">
        <v>681</v>
      </c>
      <c r="D53" s="888"/>
      <c r="E53" s="888"/>
      <c r="F53" s="888"/>
      <c r="G53" s="888"/>
      <c r="H53" s="888"/>
      <c r="I53" s="888"/>
      <c r="J53" s="888"/>
      <c r="K53" s="888"/>
      <c r="L53" s="888"/>
      <c r="M53" s="888"/>
      <c r="N53" s="888"/>
      <c r="O53" s="888"/>
      <c r="P53" s="888"/>
      <c r="Q53" s="888"/>
      <c r="R53" s="888"/>
      <c r="S53" s="888"/>
      <c r="T53" s="888"/>
      <c r="U53" s="889"/>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669</v>
      </c>
      <c r="C55" s="890" t="s">
        <v>670</v>
      </c>
      <c r="D55" s="890"/>
      <c r="E55" s="890"/>
      <c r="F55" s="890"/>
      <c r="G55" s="890"/>
      <c r="H55" s="890"/>
      <c r="I55" s="890"/>
      <c r="J55" s="890"/>
      <c r="K55" s="890"/>
      <c r="L55" s="890"/>
      <c r="M55" s="890"/>
      <c r="N55" s="890"/>
      <c r="O55" s="890"/>
      <c r="P55" s="890"/>
      <c r="Q55" s="890"/>
      <c r="R55" s="890"/>
      <c r="S55" s="890"/>
      <c r="T55" s="890"/>
      <c r="U55" s="891"/>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671</v>
      </c>
      <c r="C57" s="890" t="s">
        <v>672</v>
      </c>
      <c r="D57" s="890"/>
      <c r="E57" s="890"/>
      <c r="F57" s="890"/>
      <c r="G57" s="890"/>
      <c r="H57" s="890"/>
      <c r="I57" s="890"/>
      <c r="J57" s="890"/>
      <c r="K57" s="890"/>
      <c r="L57" s="890"/>
      <c r="M57" s="890"/>
      <c r="N57" s="890"/>
      <c r="O57" s="890"/>
      <c r="P57" s="890"/>
      <c r="Q57" s="890"/>
      <c r="R57" s="890"/>
      <c r="S57" s="890"/>
      <c r="T57" s="890"/>
      <c r="U57" s="891"/>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673</v>
      </c>
      <c r="C59" s="727" t="s">
        <v>674</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topLeftCell="A22" zoomScale="60" zoomScaleNormal="80" workbookViewId="0">
      <selection activeCell="E11" sqref="E11"/>
    </sheetView>
  </sheetViews>
  <sheetFormatPr defaultColWidth="9.1328125" defaultRowHeight="15.75"/>
  <cols>
    <col min="1" max="1" width="3.1328125" style="12" customWidth="1"/>
    <col min="2" max="2" width="61.73046875" style="10" customWidth="1"/>
    <col min="3" max="3" width="58.73046875" style="12" customWidth="1"/>
    <col min="4" max="4" width="62.59765625" style="12" customWidth="1"/>
    <col min="5" max="5" width="53.59765625" style="12" customWidth="1"/>
    <col min="6" max="6" width="47.1328125" style="12" customWidth="1"/>
    <col min="7" max="7" width="9.1328125" style="16"/>
    <col min="8" max="10" width="9.1328125" style="12"/>
    <col min="11" max="11" width="26.1328125" style="12" customWidth="1"/>
    <col min="12" max="12" width="59.86328125" style="17" customWidth="1"/>
    <col min="13" max="13" width="14.73046875" style="25" customWidth="1"/>
    <col min="14" max="14" width="29.73046875" style="17" customWidth="1"/>
    <col min="15" max="16384" width="9.1328125" style="12"/>
  </cols>
  <sheetData>
    <row r="1" spans="2:20" ht="146.25" customHeight="1"/>
    <row r="3" spans="2:20" ht="25.5" customHeight="1">
      <c r="B3" s="901" t="s">
        <v>684</v>
      </c>
      <c r="C3" s="902"/>
      <c r="D3" s="902"/>
      <c r="E3" s="902"/>
      <c r="F3" s="903"/>
      <c r="G3" s="122"/>
    </row>
    <row r="4" spans="2:20" ht="16.5" customHeight="1">
      <c r="B4" s="904"/>
      <c r="C4" s="905"/>
      <c r="D4" s="905"/>
      <c r="E4" s="905"/>
      <c r="F4" s="906"/>
      <c r="G4" s="122"/>
    </row>
    <row r="5" spans="2:20" ht="71.25" customHeight="1">
      <c r="B5" s="904"/>
      <c r="C5" s="905"/>
      <c r="D5" s="905"/>
      <c r="E5" s="905"/>
      <c r="F5" s="906"/>
      <c r="G5" s="122"/>
    </row>
    <row r="6" spans="2:20" ht="21.75" customHeight="1">
      <c r="B6" s="907"/>
      <c r="C6" s="908"/>
      <c r="D6" s="908"/>
      <c r="E6" s="908"/>
      <c r="F6" s="909"/>
      <c r="G6" s="122"/>
    </row>
    <row r="8" spans="2:20" ht="20.65">
      <c r="B8" s="900" t="s">
        <v>481</v>
      </c>
      <c r="C8" s="900"/>
      <c r="D8" s="900"/>
      <c r="E8" s="900"/>
      <c r="F8" s="900"/>
      <c r="G8" s="900"/>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599</v>
      </c>
      <c r="G12" s="28"/>
      <c r="L12" s="33"/>
      <c r="M12" s="33"/>
      <c r="N12" s="33"/>
      <c r="O12" s="33"/>
      <c r="P12" s="33"/>
      <c r="Q12" s="68"/>
      <c r="S12" s="8"/>
      <c r="T12" s="8"/>
    </row>
    <row r="13" spans="2:20" s="9" customFormat="1" ht="26.25" customHeight="1" thickBot="1">
      <c r="B13" s="102"/>
      <c r="C13" s="124" t="s">
        <v>638</v>
      </c>
      <c r="G13" s="109"/>
      <c r="L13" s="33"/>
      <c r="M13" s="33"/>
      <c r="N13" s="33"/>
      <c r="O13" s="33"/>
      <c r="P13" s="33"/>
      <c r="Q13" s="68"/>
      <c r="S13" s="8"/>
      <c r="T13" s="8"/>
    </row>
    <row r="14" spans="2:20" s="9" customFormat="1" ht="26.25" customHeight="1" thickBot="1">
      <c r="B14" s="102"/>
      <c r="C14" s="172" t="s">
        <v>633</v>
      </c>
      <c r="G14" s="123"/>
      <c r="L14" s="33"/>
      <c r="M14" s="33"/>
      <c r="N14" s="33"/>
      <c r="O14" s="33"/>
      <c r="P14" s="33"/>
      <c r="Q14" s="68"/>
      <c r="S14" s="8"/>
      <c r="T14" s="8"/>
    </row>
    <row r="15" spans="2:20" s="9" customFormat="1" ht="26.25" customHeight="1" thickBot="1">
      <c r="B15" s="102"/>
      <c r="C15" s="172" t="s">
        <v>634</v>
      </c>
      <c r="G15" s="123"/>
      <c r="L15" s="33"/>
      <c r="M15" s="33"/>
      <c r="N15" s="33"/>
      <c r="O15" s="33"/>
      <c r="P15" s="33"/>
      <c r="Q15" s="68"/>
      <c r="S15" s="8"/>
      <c r="T15" s="8"/>
    </row>
    <row r="16" spans="2:20" s="9" customFormat="1" ht="26.25" customHeight="1" thickBot="1">
      <c r="B16" s="102"/>
      <c r="C16" s="172" t="s">
        <v>635</v>
      </c>
      <c r="G16" s="123"/>
      <c r="L16" s="33"/>
      <c r="M16" s="33"/>
      <c r="N16" s="33"/>
      <c r="O16" s="33"/>
      <c r="P16" s="33"/>
      <c r="Q16" s="68"/>
      <c r="S16" s="8"/>
      <c r="T16" s="8"/>
    </row>
    <row r="17" spans="2:20" s="9" customFormat="1" ht="26.25" customHeight="1" thickBot="1">
      <c r="B17" s="102"/>
      <c r="C17" s="124" t="s">
        <v>636</v>
      </c>
      <c r="G17" s="109"/>
      <c r="L17" s="33"/>
      <c r="M17" s="33"/>
      <c r="N17" s="33"/>
      <c r="O17" s="33"/>
      <c r="P17" s="33"/>
      <c r="Q17" s="68"/>
      <c r="S17" s="8"/>
      <c r="T17" s="8"/>
    </row>
    <row r="18" spans="2:20" s="9" customFormat="1" ht="26.25" customHeight="1" thickBot="1">
      <c r="B18" s="102"/>
      <c r="C18" s="124" t="s">
        <v>637</v>
      </c>
      <c r="G18" s="123"/>
      <c r="L18" s="33"/>
      <c r="M18" s="33"/>
      <c r="N18" s="33"/>
      <c r="O18" s="33"/>
      <c r="P18" s="33"/>
      <c r="Q18" s="68"/>
      <c r="S18" s="8"/>
      <c r="T18" s="8"/>
    </row>
    <row r="19" spans="2:20" s="9" customFormat="1" ht="26.25" customHeight="1" thickBot="1">
      <c r="B19" s="102"/>
      <c r="C19" s="124" t="s">
        <v>639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542</v>
      </c>
      <c r="C21" s="243" t="s">
        <v>471</v>
      </c>
      <c r="D21" s="243" t="s">
        <v>447</v>
      </c>
      <c r="E21" s="243" t="s">
        <v>439</v>
      </c>
      <c r="F21" s="243" t="s">
        <v>555</v>
      </c>
      <c r="G21" s="40"/>
      <c r="M21" s="25"/>
      <c r="T21" s="25"/>
    </row>
    <row r="22" spans="2:20" s="103" customFormat="1" ht="36" customHeight="1">
      <c r="B22" s="647" t="s">
        <v>545</v>
      </c>
      <c r="C22" s="653" t="s">
        <v>437</v>
      </c>
      <c r="D22" s="656" t="s">
        <v>443</v>
      </c>
      <c r="E22" s="660" t="s">
        <v>598</v>
      </c>
      <c r="F22" s="656" t="s">
        <v>448</v>
      </c>
      <c r="G22" s="174"/>
      <c r="M22" s="645"/>
      <c r="T22" s="645"/>
    </row>
    <row r="23" spans="2:20" s="103" customFormat="1" ht="35.25" customHeight="1">
      <c r="B23" s="648" t="s">
        <v>458</v>
      </c>
      <c r="C23" s="654" t="s">
        <v>438</v>
      </c>
      <c r="D23" s="657" t="s">
        <v>444</v>
      </c>
      <c r="E23" s="661" t="s">
        <v>598</v>
      </c>
      <c r="F23" s="657" t="s">
        <v>448</v>
      </c>
      <c r="G23" s="174"/>
      <c r="M23" s="645"/>
      <c r="T23" s="645"/>
    </row>
    <row r="24" spans="2:20" s="103" customFormat="1" ht="34.5" customHeight="1">
      <c r="B24" s="648" t="s">
        <v>455</v>
      </c>
      <c r="C24" s="654" t="s">
        <v>438</v>
      </c>
      <c r="D24" s="657" t="s">
        <v>445</v>
      </c>
      <c r="E24" s="661" t="s">
        <v>598</v>
      </c>
      <c r="F24" s="657" t="s">
        <v>448</v>
      </c>
      <c r="G24" s="174"/>
      <c r="M24" s="645"/>
      <c r="T24" s="645"/>
    </row>
    <row r="25" spans="2:20" s="103" customFormat="1" ht="32.25" customHeight="1">
      <c r="B25" s="649" t="s">
        <v>456</v>
      </c>
      <c r="C25" s="654" t="s">
        <v>437</v>
      </c>
      <c r="D25" s="657" t="s">
        <v>446</v>
      </c>
      <c r="E25" s="662" t="s">
        <v>617</v>
      </c>
      <c r="F25" s="665"/>
      <c r="G25" s="174"/>
      <c r="M25" s="645"/>
      <c r="T25" s="645"/>
    </row>
    <row r="26" spans="2:20" s="103" customFormat="1" ht="30.75" customHeight="1">
      <c r="B26" s="650" t="s">
        <v>543</v>
      </c>
      <c r="C26" s="654" t="s">
        <v>437</v>
      </c>
      <c r="D26" s="657"/>
      <c r="E26" s="662"/>
      <c r="F26" s="665"/>
      <c r="G26" s="174"/>
      <c r="M26" s="645"/>
      <c r="T26" s="645"/>
    </row>
    <row r="27" spans="2:20" s="103" customFormat="1" ht="32.25" customHeight="1">
      <c r="B27" s="651" t="s">
        <v>544</v>
      </c>
      <c r="C27" s="654" t="s">
        <v>437</v>
      </c>
      <c r="D27" s="658" t="s">
        <v>540</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408</v>
      </c>
      <c r="G29" s="174"/>
      <c r="M29" s="645"/>
      <c r="T29" s="645"/>
    </row>
    <row r="30" spans="2:20" s="103" customFormat="1" ht="32.25" customHeight="1">
      <c r="B30" s="649" t="s">
        <v>207</v>
      </c>
      <c r="C30" s="654" t="s">
        <v>442</v>
      </c>
      <c r="D30" s="657" t="s">
        <v>557</v>
      </c>
      <c r="E30" s="663"/>
      <c r="F30" s="657" t="s">
        <v>556</v>
      </c>
      <c r="G30" s="646"/>
      <c r="M30" s="645"/>
    </row>
    <row r="31" spans="2:20" s="103" customFormat="1" ht="27.75" customHeight="1">
      <c r="B31" s="652" t="s">
        <v>541</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328125" defaultRowHeight="14.25"/>
  <cols>
    <col min="1" max="1" width="61.1328125" style="12" bestFit="1" customWidth="1"/>
    <col min="2" max="2" width="13.73046875" style="12" customWidth="1"/>
    <col min="3" max="3" width="9.1328125" style="10"/>
    <col min="4" max="4" width="15" style="12" customWidth="1"/>
    <col min="5" max="5" width="11.59765625" style="10" customWidth="1"/>
    <col min="6" max="6" width="24.1328125" style="12" customWidth="1"/>
    <col min="7" max="7" width="32" style="12" customWidth="1"/>
    <col min="8" max="8" width="14.73046875" style="12" customWidth="1"/>
    <col min="9" max="16384" width="9.1328125" style="12"/>
  </cols>
  <sheetData>
    <row r="1" spans="1:8">
      <c r="A1" s="8" t="s">
        <v>411</v>
      </c>
      <c r="B1" s="8" t="s">
        <v>41</v>
      </c>
      <c r="C1" s="120" t="s">
        <v>234</v>
      </c>
      <c r="D1" s="8" t="s">
        <v>415</v>
      </c>
      <c r="E1" s="120" t="s">
        <v>450</v>
      </c>
      <c r="F1" s="120" t="s">
        <v>551</v>
      </c>
      <c r="G1" s="120" t="s">
        <v>581</v>
      </c>
      <c r="H1" s="120" t="s">
        <v>592</v>
      </c>
    </row>
    <row r="2" spans="1:8">
      <c r="A2" s="12" t="s">
        <v>29</v>
      </c>
      <c r="B2" s="12" t="s">
        <v>27</v>
      </c>
      <c r="C2" s="10">
        <v>2006</v>
      </c>
      <c r="D2" s="12" t="s">
        <v>416</v>
      </c>
      <c r="E2" s="10">
        <f>'2. LRAMVA Threshold'!D9</f>
        <v>2013</v>
      </c>
      <c r="F2" s="26" t="s">
        <v>170</v>
      </c>
      <c r="G2" s="12" t="s">
        <v>582</v>
      </c>
      <c r="H2" s="12" t="s">
        <v>600</v>
      </c>
    </row>
    <row r="3" spans="1:8">
      <c r="A3" s="12" t="s">
        <v>372</v>
      </c>
      <c r="B3" s="12" t="s">
        <v>27</v>
      </c>
      <c r="C3" s="10">
        <v>2007</v>
      </c>
      <c r="D3" s="12" t="s">
        <v>417</v>
      </c>
      <c r="E3" s="10">
        <f>'2. LRAMVA Threshold'!D24</f>
        <v>2017</v>
      </c>
      <c r="F3" s="12" t="s">
        <v>552</v>
      </c>
      <c r="G3" s="12" t="s">
        <v>583</v>
      </c>
      <c r="H3" s="12" t="s">
        <v>593</v>
      </c>
    </row>
    <row r="4" spans="1:8">
      <c r="A4" s="12" t="s">
        <v>373</v>
      </c>
      <c r="B4" s="12" t="s">
        <v>28</v>
      </c>
      <c r="C4" s="10">
        <v>2008</v>
      </c>
      <c r="D4" s="12" t="s">
        <v>418</v>
      </c>
      <c r="F4" s="12" t="s">
        <v>169</v>
      </c>
      <c r="G4" s="12" t="s">
        <v>584</v>
      </c>
    </row>
    <row r="5" spans="1:8">
      <c r="A5" s="12" t="s">
        <v>374</v>
      </c>
      <c r="B5" s="12" t="s">
        <v>28</v>
      </c>
      <c r="C5" s="10">
        <v>2009</v>
      </c>
      <c r="F5" s="12" t="s">
        <v>369</v>
      </c>
      <c r="G5" s="12" t="s">
        <v>585</v>
      </c>
    </row>
    <row r="6" spans="1:8">
      <c r="A6" s="12" t="s">
        <v>375</v>
      </c>
      <c r="B6" s="12" t="s">
        <v>28</v>
      </c>
      <c r="C6" s="10">
        <v>2010</v>
      </c>
      <c r="F6" s="12" t="s">
        <v>370</v>
      </c>
      <c r="G6" s="12" t="s">
        <v>586</v>
      </c>
    </row>
    <row r="7" spans="1:8">
      <c r="A7" s="12" t="s">
        <v>376</v>
      </c>
      <c r="B7" s="12" t="s">
        <v>28</v>
      </c>
      <c r="C7" s="10">
        <v>2011</v>
      </c>
      <c r="F7" s="12" t="s">
        <v>371</v>
      </c>
      <c r="G7" s="12" t="s">
        <v>587</v>
      </c>
    </row>
    <row r="8" spans="1:8">
      <c r="A8" s="12" t="s">
        <v>377</v>
      </c>
      <c r="B8" s="12" t="s">
        <v>28</v>
      </c>
      <c r="C8" s="10">
        <v>2012</v>
      </c>
      <c r="F8" s="12" t="s">
        <v>560</v>
      </c>
      <c r="G8" s="12" t="s">
        <v>588</v>
      </c>
    </row>
    <row r="9" spans="1:8">
      <c r="A9" s="12" t="s">
        <v>378</v>
      </c>
      <c r="B9" s="12" t="s">
        <v>28</v>
      </c>
      <c r="C9" s="10">
        <v>2013</v>
      </c>
      <c r="G9" s="12" t="s">
        <v>589</v>
      </c>
    </row>
    <row r="10" spans="1:8">
      <c r="A10" s="12" t="s">
        <v>379</v>
      </c>
      <c r="B10" s="12" t="s">
        <v>28</v>
      </c>
      <c r="C10" s="10">
        <v>2014</v>
      </c>
      <c r="G10" s="12" t="s">
        <v>590</v>
      </c>
    </row>
    <row r="11" spans="1:8">
      <c r="A11" s="12" t="s">
        <v>380</v>
      </c>
      <c r="B11" s="12" t="s">
        <v>28</v>
      </c>
      <c r="C11" s="10">
        <v>2015</v>
      </c>
      <c r="G11" s="12" t="s">
        <v>591</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view="pageBreakPreview" zoomScale="60" zoomScaleNormal="85" workbookViewId="0">
      <selection activeCell="D72" sqref="D72"/>
    </sheetView>
  </sheetViews>
  <sheetFormatPr defaultColWidth="9.1328125" defaultRowHeight="15.75"/>
  <cols>
    <col min="1" max="1" width="2.73046875" style="9" customWidth="1"/>
    <col min="2" max="2" width="33.59765625" style="9" customWidth="1"/>
    <col min="3" max="4" width="29.59765625" style="9" customWidth="1"/>
    <col min="5" max="5" width="24.3984375" style="17" customWidth="1"/>
    <col min="6" max="6" width="34.3984375" style="9" customWidth="1"/>
    <col min="7" max="7" width="27.59765625" style="9" customWidth="1"/>
    <col min="8" max="8" width="28.86328125" style="9" customWidth="1"/>
    <col min="9" max="9" width="23.1328125" style="9" customWidth="1"/>
    <col min="10" max="10" width="22" style="9" customWidth="1"/>
    <col min="11" max="11" width="19.73046875" style="9" customWidth="1"/>
    <col min="12" max="12" width="21.73046875" style="9" customWidth="1"/>
    <col min="13" max="13" width="24" style="9" customWidth="1"/>
    <col min="14" max="14" width="24.1328125" style="9" customWidth="1"/>
    <col min="15" max="15" width="21.3984375" style="9" customWidth="1"/>
    <col min="16" max="16" width="22.1328125" style="9" customWidth="1"/>
    <col min="17" max="17" width="16.3984375" style="9" customWidth="1"/>
    <col min="18" max="18" width="15.59765625" style="9" customWidth="1"/>
    <col min="19" max="19" width="17.1328125" style="9" customWidth="1"/>
    <col min="20" max="20" width="13.73046875" style="8" customWidth="1"/>
    <col min="21" max="21" width="6.265625" style="8" customWidth="1"/>
    <col min="22" max="22" width="13.59765625" style="9" customWidth="1"/>
    <col min="23" max="23" width="15.265625" style="9" customWidth="1"/>
    <col min="24" max="16384" width="9.13281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553</v>
      </c>
      <c r="D6" s="17"/>
      <c r="E6" s="9"/>
      <c r="T6" s="9"/>
      <c r="V6" s="8"/>
    </row>
    <row r="7" spans="2:22" ht="21" customHeight="1">
      <c r="B7" s="537"/>
      <c r="C7" s="17"/>
      <c r="D7" s="17"/>
      <c r="E7" s="9"/>
      <c r="T7" s="9"/>
      <c r="V7" s="8"/>
    </row>
    <row r="8" spans="2:22" ht="24.75" customHeight="1">
      <c r="B8" s="117" t="s">
        <v>239</v>
      </c>
      <c r="C8" s="189" t="s">
        <v>694</v>
      </c>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549</v>
      </c>
      <c r="D14" s="542" t="s">
        <v>512</v>
      </c>
      <c r="E14" s="130"/>
      <c r="F14" s="124" t="s">
        <v>550</v>
      </c>
      <c r="H14" s="542" t="s">
        <v>512</v>
      </c>
      <c r="J14" s="124" t="s">
        <v>517</v>
      </c>
      <c r="L14" s="132"/>
      <c r="N14" s="103"/>
      <c r="Q14" s="99"/>
      <c r="R14" s="96"/>
    </row>
    <row r="15" spans="2:22" ht="26.25" customHeight="1" thickBot="1">
      <c r="B15" s="124" t="s">
        <v>424</v>
      </c>
      <c r="C15" s="106"/>
      <c r="D15" s="542" t="s">
        <v>241</v>
      </c>
      <c r="F15" s="124" t="s">
        <v>414</v>
      </c>
      <c r="G15" s="127"/>
      <c r="H15" s="542" t="s">
        <v>241</v>
      </c>
      <c r="I15" s="17"/>
      <c r="J15" s="124" t="s">
        <v>518</v>
      </c>
      <c r="L15" s="132"/>
      <c r="M15" s="103"/>
      <c r="Q15" s="108"/>
      <c r="R15" s="96"/>
    </row>
    <row r="16" spans="2:22" ht="28.5" customHeight="1" thickBot="1">
      <c r="B16" s="124" t="s">
        <v>454</v>
      </c>
      <c r="C16" s="106"/>
      <c r="D16" s="543" t="s">
        <v>505</v>
      </c>
      <c r="E16" s="103"/>
      <c r="F16" s="124" t="s">
        <v>434</v>
      </c>
      <c r="G16" s="125"/>
      <c r="H16" s="543" t="s">
        <v>505</v>
      </c>
      <c r="I16" s="103"/>
      <c r="K16" s="195"/>
      <c r="L16" s="195"/>
      <c r="M16" s="195"/>
      <c r="N16" s="195"/>
      <c r="Q16" s="115"/>
      <c r="R16" s="96"/>
    </row>
    <row r="17" spans="1:21" ht="29.25" customHeight="1">
      <c r="B17" s="124" t="s">
        <v>421</v>
      </c>
      <c r="C17" s="106"/>
      <c r="D17" s="733">
        <v>0</v>
      </c>
      <c r="E17" s="121"/>
      <c r="F17" s="740" t="s">
        <v>686</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364</v>
      </c>
      <c r="H19" s="242">
        <f>SUM(R54,R57,R60,R63,R66,R69,R72)</f>
        <v>629729.56733688735</v>
      </c>
      <c r="I19" s="17"/>
      <c r="J19" s="115"/>
      <c r="K19" s="115"/>
      <c r="L19" s="115"/>
      <c r="M19" s="115"/>
      <c r="N19" s="115"/>
      <c r="P19" s="115"/>
      <c r="Q19" s="115"/>
      <c r="R19" s="96"/>
    </row>
    <row r="20" spans="1:21" ht="27.75" customHeight="1" thickBot="1">
      <c r="E20" s="9"/>
      <c r="F20" s="124" t="s">
        <v>436</v>
      </c>
      <c r="G20" s="603" t="s">
        <v>365</v>
      </c>
      <c r="H20" s="131">
        <f>-SUM(R55,R58,R61,R64,R67,R70,R73)</f>
        <v>301414.315902</v>
      </c>
      <c r="I20" s="17"/>
      <c r="J20" s="115"/>
      <c r="P20" s="115"/>
      <c r="Q20" s="115"/>
      <c r="R20" s="96"/>
    </row>
    <row r="21" spans="1:21" ht="27.75" customHeight="1" thickBot="1">
      <c r="C21" s="32"/>
      <c r="D21" s="32"/>
      <c r="E21" s="32"/>
      <c r="F21" s="124" t="s">
        <v>409</v>
      </c>
      <c r="G21" s="603" t="s">
        <v>366</v>
      </c>
      <c r="H21" s="188">
        <f>R84</f>
        <v>11450.569386802819</v>
      </c>
      <c r="I21" s="103"/>
      <c r="P21" s="115"/>
      <c r="Q21" s="115"/>
      <c r="R21" s="96"/>
    </row>
    <row r="22" spans="1:21" ht="27.75" customHeight="1">
      <c r="C22" s="32"/>
      <c r="D22" s="32"/>
      <c r="E22" s="32"/>
      <c r="F22" s="124" t="s">
        <v>511</v>
      </c>
      <c r="G22" s="603" t="s">
        <v>449</v>
      </c>
      <c r="H22" s="188">
        <f>H19-H20+H21</f>
        <v>339765.8208216902</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912" t="s">
        <v>693</v>
      </c>
      <c r="C26" s="912"/>
      <c r="D26" s="912"/>
      <c r="E26" s="912"/>
      <c r="F26" s="912"/>
      <c r="G26" s="912"/>
    </row>
    <row r="27" spans="1:21" ht="14.25" customHeight="1">
      <c r="A27" s="28"/>
      <c r="B27" s="548"/>
      <c r="C27" s="548"/>
      <c r="D27" s="538"/>
      <c r="E27" s="538"/>
      <c r="F27" s="538"/>
      <c r="G27" s="548"/>
    </row>
    <row r="28" spans="1:21" s="17" customFormat="1" ht="27" customHeight="1">
      <c r="B28" s="915" t="s">
        <v>508</v>
      </c>
      <c r="C28" s="916"/>
      <c r="D28" s="133" t="s">
        <v>41</v>
      </c>
      <c r="E28" s="134" t="s">
        <v>683</v>
      </c>
      <c r="F28" s="134" t="s">
        <v>409</v>
      </c>
      <c r="G28" s="135" t="s">
        <v>410</v>
      </c>
      <c r="T28" s="136"/>
      <c r="U28" s="136"/>
    </row>
    <row r="29" spans="1:21" ht="20.25" customHeight="1">
      <c r="B29" s="910" t="s">
        <v>29</v>
      </c>
      <c r="C29" s="911"/>
      <c r="D29" s="638" t="s">
        <v>27</v>
      </c>
      <c r="E29" s="138">
        <f>SUM(D54:D83)</f>
        <v>140308.75829013999</v>
      </c>
      <c r="F29" s="139">
        <f>D84</f>
        <v>4174.9946990149947</v>
      </c>
      <c r="G29" s="138">
        <f>E29+F29</f>
        <v>144483.75298915498</v>
      </c>
    </row>
    <row r="30" spans="1:21" ht="20.25" customHeight="1">
      <c r="B30" s="910" t="s">
        <v>372</v>
      </c>
      <c r="C30" s="911"/>
      <c r="D30" s="638" t="s">
        <v>27</v>
      </c>
      <c r="E30" s="140">
        <f>SUM(E54:E83)</f>
        <v>84255.872335384396</v>
      </c>
      <c r="F30" s="141">
        <f>E84</f>
        <v>2790.9228238325445</v>
      </c>
      <c r="G30" s="140">
        <f>E30+F30</f>
        <v>87046.795159216941</v>
      </c>
    </row>
    <row r="31" spans="1:21" ht="20.25" customHeight="1">
      <c r="B31" s="910" t="s">
        <v>373</v>
      </c>
      <c r="C31" s="911"/>
      <c r="D31" s="638" t="s">
        <v>28</v>
      </c>
      <c r="E31" s="140">
        <f>SUM(F54:F83)</f>
        <v>103750.62080936297</v>
      </c>
      <c r="F31" s="141">
        <f>F84</f>
        <v>4484.6518639552796</v>
      </c>
      <c r="G31" s="140">
        <f t="shared" ref="G31:G34" si="0">E31+F31</f>
        <v>108235.27267331825</v>
      </c>
    </row>
    <row r="32" spans="1:21" ht="20.25" customHeight="1">
      <c r="B32" s="910"/>
      <c r="C32" s="911"/>
      <c r="D32" s="638"/>
      <c r="E32" s="140">
        <f>SUM(G54:G83)</f>
        <v>0</v>
      </c>
      <c r="F32" s="141">
        <f>G84</f>
        <v>0</v>
      </c>
      <c r="G32" s="140">
        <f t="shared" si="0"/>
        <v>0</v>
      </c>
    </row>
    <row r="33" spans="2:22" ht="20.25" customHeight="1">
      <c r="B33" s="910"/>
      <c r="C33" s="911"/>
      <c r="D33" s="638"/>
      <c r="E33" s="140">
        <f>SUM(H54:H83)</f>
        <v>0</v>
      </c>
      <c r="F33" s="141">
        <f>H84</f>
        <v>0</v>
      </c>
      <c r="G33" s="140">
        <f>E33+F33</f>
        <v>0</v>
      </c>
    </row>
    <row r="34" spans="2:22" ht="20.25" customHeight="1">
      <c r="B34" s="910"/>
      <c r="C34" s="911"/>
      <c r="D34" s="638"/>
      <c r="E34" s="140">
        <f>SUM(I54:I83)</f>
        <v>0</v>
      </c>
      <c r="F34" s="141">
        <f>I84</f>
        <v>0</v>
      </c>
      <c r="G34" s="140">
        <f t="shared" si="0"/>
        <v>0</v>
      </c>
    </row>
    <row r="35" spans="2:22" ht="20.25" customHeight="1">
      <c r="B35" s="910"/>
      <c r="C35" s="911"/>
      <c r="D35" s="638"/>
      <c r="E35" s="140">
        <f>SUM(J54:J83)</f>
        <v>0</v>
      </c>
      <c r="F35" s="141">
        <f>J84</f>
        <v>0</v>
      </c>
      <c r="G35" s="140">
        <f>E35+F35</f>
        <v>0</v>
      </c>
    </row>
    <row r="36" spans="2:22" ht="20.25" customHeight="1">
      <c r="B36" s="910"/>
      <c r="C36" s="911"/>
      <c r="D36" s="638"/>
      <c r="E36" s="140">
        <f>SUM(K54:K83)</f>
        <v>0</v>
      </c>
      <c r="F36" s="141">
        <f>K84</f>
        <v>0</v>
      </c>
      <c r="G36" s="140">
        <f t="shared" ref="G36:G42" si="1">E36+F36</f>
        <v>0</v>
      </c>
    </row>
    <row r="37" spans="2:22" ht="20.25" customHeight="1">
      <c r="B37" s="910"/>
      <c r="C37" s="911"/>
      <c r="D37" s="638"/>
      <c r="E37" s="140">
        <f>SUM(L54:L83)</f>
        <v>0</v>
      </c>
      <c r="F37" s="141">
        <f>L84</f>
        <v>0</v>
      </c>
      <c r="G37" s="140">
        <f t="shared" si="1"/>
        <v>0</v>
      </c>
    </row>
    <row r="38" spans="2:22" ht="20.25" customHeight="1">
      <c r="B38" s="910"/>
      <c r="C38" s="911"/>
      <c r="D38" s="638"/>
      <c r="E38" s="140">
        <f>SUM(M54:M83)</f>
        <v>0</v>
      </c>
      <c r="F38" s="141">
        <f>M84</f>
        <v>0</v>
      </c>
      <c r="G38" s="140">
        <f t="shared" si="1"/>
        <v>0</v>
      </c>
    </row>
    <row r="39" spans="2:22" ht="20.25" customHeight="1">
      <c r="B39" s="910"/>
      <c r="C39" s="911"/>
      <c r="D39" s="638"/>
      <c r="E39" s="140">
        <f>SUM(N54:N83)</f>
        <v>0</v>
      </c>
      <c r="F39" s="141">
        <f>N84</f>
        <v>0</v>
      </c>
      <c r="G39" s="140">
        <f t="shared" si="1"/>
        <v>0</v>
      </c>
    </row>
    <row r="40" spans="2:22" ht="20.25" customHeight="1">
      <c r="B40" s="910"/>
      <c r="C40" s="911"/>
      <c r="D40" s="638"/>
      <c r="E40" s="140">
        <f>SUM(O54:O83)</f>
        <v>0</v>
      </c>
      <c r="F40" s="141">
        <f>O84</f>
        <v>0</v>
      </c>
      <c r="G40" s="140">
        <f t="shared" si="1"/>
        <v>0</v>
      </c>
    </row>
    <row r="41" spans="2:22" ht="20.25" customHeight="1">
      <c r="B41" s="910"/>
      <c r="C41" s="911"/>
      <c r="D41" s="638"/>
      <c r="E41" s="140">
        <f>SUM(P54:P83)</f>
        <v>0</v>
      </c>
      <c r="F41" s="141">
        <f>P84</f>
        <v>0</v>
      </c>
      <c r="G41" s="140">
        <f t="shared" si="1"/>
        <v>0</v>
      </c>
    </row>
    <row r="42" spans="2:22" ht="20.25" customHeight="1">
      <c r="B42" s="910"/>
      <c r="C42" s="911"/>
      <c r="D42" s="639"/>
      <c r="E42" s="142">
        <f>SUM(Q54:Q83)</f>
        <v>0</v>
      </c>
      <c r="F42" s="143">
        <f>Q84</f>
        <v>0</v>
      </c>
      <c r="G42" s="142">
        <f t="shared" si="1"/>
        <v>0</v>
      </c>
    </row>
    <row r="43" spans="2:22" s="8" customFormat="1" ht="21" customHeight="1">
      <c r="B43" s="913" t="s">
        <v>26</v>
      </c>
      <c r="C43" s="914"/>
      <c r="D43" s="137"/>
      <c r="E43" s="144">
        <f>SUM(E29:E42)</f>
        <v>328315.25143488735</v>
      </c>
      <c r="F43" s="144">
        <f>SUM(F29:F42)</f>
        <v>11450.569386802819</v>
      </c>
      <c r="G43" s="144">
        <f>SUM(G29:G42)</f>
        <v>339765.82082169014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12" t="s">
        <v>620</v>
      </c>
      <c r="C48" s="912"/>
      <c r="D48" s="912"/>
      <c r="E48" s="912"/>
      <c r="F48" s="912"/>
      <c r="G48" s="912"/>
      <c r="H48" s="912"/>
      <c r="I48" s="912"/>
      <c r="J48" s="912"/>
      <c r="K48" s="912"/>
      <c r="L48" s="912"/>
      <c r="M48" s="617"/>
      <c r="N48" s="105"/>
      <c r="O48" s="105"/>
      <c r="P48" s="105"/>
      <c r="Q48" s="105"/>
      <c r="R48" s="105"/>
      <c r="T48" s="37"/>
      <c r="U48" s="19"/>
      <c r="V48" s="38"/>
    </row>
    <row r="49" spans="2:22" s="28" customFormat="1" ht="40.9" customHeight="1">
      <c r="B49" s="912" t="s">
        <v>566</v>
      </c>
      <c r="C49" s="912"/>
      <c r="D49" s="912"/>
      <c r="E49" s="912"/>
      <c r="F49" s="912"/>
      <c r="G49" s="912"/>
      <c r="H49" s="912"/>
      <c r="I49" s="912"/>
      <c r="J49" s="912"/>
      <c r="K49" s="912"/>
      <c r="L49" s="912"/>
      <c r="M49" s="617"/>
      <c r="N49" s="105"/>
      <c r="O49" s="105"/>
      <c r="P49" s="105"/>
      <c r="Q49" s="105"/>
      <c r="R49" s="105"/>
      <c r="T49" s="37"/>
      <c r="U49" s="19"/>
      <c r="V49" s="38"/>
    </row>
    <row r="50" spans="2:22" s="28" customFormat="1" ht="18" customHeight="1">
      <c r="B50" s="912" t="s">
        <v>692</v>
      </c>
      <c r="C50" s="912"/>
      <c r="D50" s="912"/>
      <c r="E50" s="912"/>
      <c r="F50" s="912"/>
      <c r="G50" s="912"/>
      <c r="H50" s="912"/>
      <c r="I50" s="912"/>
      <c r="J50" s="912"/>
      <c r="K50" s="912"/>
      <c r="L50" s="91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519</v>
      </c>
      <c r="D52" s="135" t="str">
        <f>IF($B29&lt;&gt;"",$B29,"")</f>
        <v>Residential</v>
      </c>
      <c r="E52" s="135" t="str">
        <f>IF($B30&lt;&gt;"",$B30,"")</f>
        <v>GS&lt;50 kW</v>
      </c>
      <c r="F52" s="135" t="str">
        <f>IF($B31&lt;&gt;"",$B31,"")</f>
        <v>GS&gt;50 kW</v>
      </c>
      <c r="G52" s="135" t="str">
        <f>IF($B32&lt;&gt;"",$B32,"")</f>
        <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f>D32</f>
        <v>0</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109247.95159014</v>
      </c>
      <c r="E69" s="156">
        <f>'5.  2015-2020 LRAM'!Z388</f>
        <v>101492.1389813844</v>
      </c>
      <c r="F69" s="156">
        <f>'5.  2015-2020 LRAM'!AA388</f>
        <v>217632.55641836292</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428372.64698988735</v>
      </c>
      <c r="U69" s="152"/>
      <c r="V69" s="153"/>
    </row>
    <row r="70" spans="2:22" s="163" customFormat="1">
      <c r="B70" s="154" t="s">
        <v>224</v>
      </c>
      <c r="C70" s="155"/>
      <c r="D70" s="156">
        <f>-'5.  2015-2020 LRAM'!Y389</f>
        <v>-43209.433299999997</v>
      </c>
      <c r="E70" s="156">
        <f>-'5.  2015-2020 LRAM'!Z389</f>
        <v>-36418.650777000003</v>
      </c>
      <c r="F70" s="156">
        <f>-'5.  2015-2020 LRAM'!AA389</f>
        <v>-43653.900825000004</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-123281.98490200001</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83868.424400000004</v>
      </c>
      <c r="E72" s="156">
        <f>'5.  2015-2020 LRAM'!Z572</f>
        <v>28743.098431000006</v>
      </c>
      <c r="F72" s="156">
        <f>'5.  2015-2020 LRAM'!AA572</f>
        <v>88745.397515999997</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201356.92034700001</v>
      </c>
      <c r="U72" s="152"/>
      <c r="V72" s="153"/>
    </row>
    <row r="73" spans="2:22" s="163" customFormat="1">
      <c r="B73" s="154" t="s">
        <v>226</v>
      </c>
      <c r="C73" s="155"/>
      <c r="D73" s="156">
        <f>-'5.  2015-2020 LRAM'!Y573</f>
        <v>-9598.1844000000001</v>
      </c>
      <c r="E73" s="156">
        <f>-'5.  2015-2020 LRAM'!Z573</f>
        <v>-9560.7143000000015</v>
      </c>
      <c r="F73" s="156">
        <f>-'5.  2015-2020 LRAM'!AA573</f>
        <v>-158973.43229999999</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-178132.33099999998</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4174.9946990149947</v>
      </c>
      <c r="E84" s="679">
        <f>'6.  Carrying Charges'!J162</f>
        <v>2790.9228238325445</v>
      </c>
      <c r="F84" s="679">
        <f>'6.  Carrying Charges'!K162</f>
        <v>4484.6518639552796</v>
      </c>
      <c r="G84" s="679">
        <f>'6.  Carrying Charges'!L162</f>
        <v>0</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11450.569386802819</v>
      </c>
      <c r="U84" s="152"/>
      <c r="V84" s="153"/>
    </row>
    <row r="85" spans="2:22" s="163" customFormat="1" ht="21.75" customHeight="1">
      <c r="B85" s="623" t="s">
        <v>240</v>
      </c>
      <c r="C85" s="624"/>
      <c r="D85" s="623">
        <f>SUM(D54:D74)+D84</f>
        <v>144483.75298915498</v>
      </c>
      <c r="E85" s="623">
        <f>SUM(E54:E74)+E84</f>
        <v>87046.795159216941</v>
      </c>
      <c r="F85" s="623">
        <f>SUM(F54:F74)+F84</f>
        <v>108235.27267331825</v>
      </c>
      <c r="G85" s="623">
        <f>SUM(G54:G74)+G84</f>
        <v>0</v>
      </c>
      <c r="H85" s="623">
        <f>SUM(H54:H74)+H84</f>
        <v>0</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339765.82082169026</v>
      </c>
      <c r="U85" s="152"/>
      <c r="V85" s="153"/>
    </row>
    <row r="86" spans="2:22" ht="20.25" customHeight="1">
      <c r="B86" s="453" t="s">
        <v>538</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25">
      <c r="E88" s="9"/>
    </row>
    <row r="89" spans="2:22" ht="21" hidden="1" customHeight="1">
      <c r="B89" s="118" t="s">
        <v>539</v>
      </c>
      <c r="F89" s="589"/>
    </row>
    <row r="90" spans="2:22" s="549" customFormat="1" ht="27.75" hidden="1" customHeight="1">
      <c r="B90" s="570" t="s">
        <v>559</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29718.051973439724</v>
      </c>
      <c r="I93" s="557">
        <f>SUM('5.  2015-2020 LRAM'!Y565:AL565)</f>
        <v>0</v>
      </c>
      <c r="J93" s="556">
        <f>SUM('5.  2015-2020 LRAM'!Y748:AL748)</f>
        <v>0</v>
      </c>
      <c r="K93" s="556">
        <f>SUM('5.  2015-2020 LRAM'!Y931:AL931)</f>
        <v>0</v>
      </c>
      <c r="L93" s="556">
        <f>SUM('5.  2015-2020 LRAM'!Y1114:AL1114)</f>
        <v>0</v>
      </c>
      <c r="M93" s="556">
        <f>SUM(C93:L93)</f>
        <v>29718.051973439724</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37443.440182857601</v>
      </c>
      <c r="I94" s="557">
        <f>SUM('5.  2015-2020 LRAM'!Y566:AL566)</f>
        <v>0</v>
      </c>
      <c r="J94" s="556">
        <f>SUM('5.  2015-2020 LRAM'!Y749:AL749)</f>
        <v>0</v>
      </c>
      <c r="K94" s="556">
        <f>SUM('5.  2015-2020 LRAM'!Y932:AL932)</f>
        <v>0</v>
      </c>
      <c r="L94" s="556">
        <f>SUM('5.  2015-2020 LRAM'!Y1115:AL1115)</f>
        <v>0</v>
      </c>
      <c r="M94" s="556">
        <f>SUM(D94:L94)</f>
        <v>37443.440182857601</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50783.94115299001</v>
      </c>
      <c r="I95" s="557">
        <f>SUM('5.  2015-2020 LRAM'!Y567:AL567)</f>
        <v>0</v>
      </c>
      <c r="J95" s="556">
        <f>SUM('5.  2015-2020 LRAM'!Y750:AL750)</f>
        <v>0</v>
      </c>
      <c r="K95" s="556">
        <f>SUM('5.  2015-2020 LRAM'!Y933:AL933)</f>
        <v>0</v>
      </c>
      <c r="L95" s="556">
        <f>SUM('5.  2015-2020 LRAM'!Y1116:AL1116)</f>
        <v>0</v>
      </c>
      <c r="M95" s="556">
        <f>SUM(C95:L95)</f>
        <v>50783.94115299001</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155761.42878059999</v>
      </c>
      <c r="I96" s="557">
        <f>SUM('5.  2015-2020 LRAM'!Y568:AL568)</f>
        <v>0</v>
      </c>
      <c r="J96" s="556">
        <f>SUM('5.  2015-2020 LRAM'!Y751:AL751)</f>
        <v>0</v>
      </c>
      <c r="K96" s="556">
        <f>SUM('5.  2015-2020 LRAM'!Y934:AL934)</f>
        <v>0</v>
      </c>
      <c r="L96" s="556">
        <f>SUM('5.  2015-2020 LRAM'!Y1117:AL1117)</f>
        <v>0</v>
      </c>
      <c r="M96" s="556">
        <f>SUM(F96:L96)</f>
        <v>155761.42878059999</v>
      </c>
      <c r="T96" s="197"/>
      <c r="U96" s="197"/>
    </row>
    <row r="97" spans="2:21" s="90" customFormat="1" ht="23.25" hidden="1" customHeight="1">
      <c r="B97" s="198">
        <v>2015</v>
      </c>
      <c r="C97" s="559"/>
      <c r="D97" s="559"/>
      <c r="E97" s="559"/>
      <c r="F97" s="559"/>
      <c r="G97" s="557">
        <f>SUM('5.  2015-2020 LRAM'!Y203:AL203)</f>
        <v>0</v>
      </c>
      <c r="H97" s="556">
        <f>SUM('5.  2015-2020 LRAM'!Y386:AL386)</f>
        <v>67703.642399000004</v>
      </c>
      <c r="I97" s="557">
        <f>SUM('5.  2015-2020 LRAM'!Y569:AL569)</f>
        <v>0</v>
      </c>
      <c r="J97" s="556">
        <f>SUM('5.  2015-2020 LRAM'!Y752:AL752)</f>
        <v>0</v>
      </c>
      <c r="K97" s="556">
        <f>SUM('5.  2015-2020 LRAM'!Y935:AL935)</f>
        <v>0</v>
      </c>
      <c r="L97" s="556">
        <f>SUM('5.  2015-2020 LRAM'!Y1118:AL1118)</f>
        <v>0</v>
      </c>
      <c r="M97" s="556">
        <f>SUM(G97:L97)</f>
        <v>67703.642399000004</v>
      </c>
      <c r="T97" s="197"/>
      <c r="U97" s="197"/>
    </row>
    <row r="98" spans="2:21" s="90" customFormat="1" ht="23.25" hidden="1" customHeight="1">
      <c r="B98" s="198">
        <v>2016</v>
      </c>
      <c r="C98" s="559"/>
      <c r="D98" s="559"/>
      <c r="E98" s="559"/>
      <c r="F98" s="559"/>
      <c r="G98" s="559"/>
      <c r="H98" s="556">
        <f>SUM('5.  2015-2020 LRAM'!Y387:AL387)</f>
        <v>86962.142500999995</v>
      </c>
      <c r="I98" s="557">
        <f>SUM('5.  2015-2020 LRAM'!Y570:AL570)</f>
        <v>72470.299115000002</v>
      </c>
      <c r="J98" s="556">
        <f>SUM('5.  2015-2020 LRAM'!Y753:AL753)</f>
        <v>0</v>
      </c>
      <c r="K98" s="556">
        <f>SUM('5.  2015-2020 LRAM'!Y936:AL936)</f>
        <v>0</v>
      </c>
      <c r="L98" s="556">
        <f>SUM('5.  2015-2020 LRAM'!Y1119:AL1119)</f>
        <v>0</v>
      </c>
      <c r="M98" s="556">
        <f>SUM(H98:L98)</f>
        <v>159432.441616</v>
      </c>
      <c r="T98" s="197"/>
      <c r="U98" s="197"/>
    </row>
    <row r="99" spans="2:21" s="90" customFormat="1" ht="23.25" hidden="1" customHeight="1">
      <c r="B99" s="198">
        <v>2017</v>
      </c>
      <c r="C99" s="559"/>
      <c r="D99" s="559"/>
      <c r="E99" s="559"/>
      <c r="F99" s="559"/>
      <c r="G99" s="559"/>
      <c r="H99" s="559"/>
      <c r="I99" s="556">
        <f>SUM('5.  2015-2020 LRAM'!Y571:AL571)</f>
        <v>128886.62123199999</v>
      </c>
      <c r="J99" s="556">
        <f>SUM('5.  2015-2020 LRAM'!Y754:AL754)</f>
        <v>0</v>
      </c>
      <c r="K99" s="556">
        <f>SUM('5.  2015-2020 LRAM'!Y937:AL937)</f>
        <v>0</v>
      </c>
      <c r="L99" s="556">
        <f>SUM('5.  2015-2020 LRAM'!Y1120:AL1120)</f>
        <v>0</v>
      </c>
      <c r="M99" s="556">
        <f>SUM(I99:L99)</f>
        <v>128886.62123199999</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521</v>
      </c>
      <c r="C103" s="555">
        <f>C93</f>
        <v>0</v>
      </c>
      <c r="D103" s="556">
        <f>D93+D94</f>
        <v>0</v>
      </c>
      <c r="E103" s="556">
        <f>E93+E94+E95</f>
        <v>0</v>
      </c>
      <c r="F103" s="556">
        <f>F93+F94+F95+F96</f>
        <v>0</v>
      </c>
      <c r="G103" s="556">
        <f>G93+G94+G95+G96+G97</f>
        <v>0</v>
      </c>
      <c r="H103" s="556">
        <f>H93+H94+H95+H96+H97+H98</f>
        <v>428372.64698988735</v>
      </c>
      <c r="I103" s="556">
        <f>I93+I94+I95+I96+I97+I98+I99</f>
        <v>201356.92034700001</v>
      </c>
      <c r="J103" s="556">
        <f>J93+J94+J95+J96+J97+J98+J99+J100</f>
        <v>0</v>
      </c>
      <c r="K103" s="556">
        <f>K93+K94+K95+K96+K97+K98+K99+K100+K101</f>
        <v>0</v>
      </c>
      <c r="L103" s="556">
        <f>SUM(L93:L102)</f>
        <v>0</v>
      </c>
      <c r="M103" s="556">
        <f>SUM(M93:M102)</f>
        <v>629729.56733688724</v>
      </c>
      <c r="T103" s="199"/>
      <c r="U103" s="199"/>
    </row>
    <row r="104" spans="2:21" s="27" customFormat="1" ht="24.75" hidden="1" customHeight="1">
      <c r="B104" s="572" t="s">
        <v>520</v>
      </c>
      <c r="C104" s="554">
        <f>'4.  2011-2014 LRAM'!AM132</f>
        <v>0</v>
      </c>
      <c r="D104" s="554">
        <f>'4.  2011-2014 LRAM'!AM262</f>
        <v>0</v>
      </c>
      <c r="E104" s="554">
        <f>'4.  2011-2014 LRAM'!AM392</f>
        <v>0</v>
      </c>
      <c r="F104" s="554">
        <f>'4.  2011-2014 LRAM'!AM522</f>
        <v>0</v>
      </c>
      <c r="G104" s="554">
        <f>'5.  2015-2020 LRAM'!AM205</f>
        <v>0</v>
      </c>
      <c r="H104" s="554">
        <f>'5.  2015-2020 LRAM'!AM389</f>
        <v>123281.98490200001</v>
      </c>
      <c r="I104" s="554">
        <f>'5.  2015-2020 LRAM'!AM573</f>
        <v>178132.33099999998</v>
      </c>
      <c r="J104" s="554">
        <f>'5.  2015-2020 LRAM'!AM757</f>
        <v>0</v>
      </c>
      <c r="K104" s="554">
        <f>'5.  2015-2020 LRAM'!AM941</f>
        <v>0</v>
      </c>
      <c r="L104" s="554">
        <f>'5.  2015-2020 LRAM'!AM1125</f>
        <v>0</v>
      </c>
      <c r="M104" s="556">
        <f>SUM(C104:L104)</f>
        <v>301414.315902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1538.1654213597651</v>
      </c>
      <c r="I105" s="554">
        <f>'6.  Carrying Charges'!W117</f>
        <v>5335.6978288280379</v>
      </c>
      <c r="J105" s="554">
        <f>'6.  Carrying Charges'!W132</f>
        <v>11450.569386802814</v>
      </c>
      <c r="K105" s="554">
        <f>'6.  Carrying Charges'!W147</f>
        <v>11450.569386802814</v>
      </c>
      <c r="L105" s="554">
        <f>'6.  Carrying Charges'!W162</f>
        <v>11450.569386802814</v>
      </c>
      <c r="M105" s="556">
        <f>SUM(C105:L105)</f>
        <v>41225.57141059624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306628.82750924712</v>
      </c>
      <c r="I106" s="554">
        <f t="shared" si="3"/>
        <v>28560.287175828067</v>
      </c>
      <c r="J106" s="554">
        <f t="shared" si="3"/>
        <v>11450.569386802814</v>
      </c>
      <c r="K106" s="554">
        <f>K103-K104+K105</f>
        <v>11450.569386802814</v>
      </c>
      <c r="L106" s="554">
        <f>L103-L104+L105</f>
        <v>11450.569386802814</v>
      </c>
      <c r="M106" s="554">
        <f>M103-M104+M105</f>
        <v>369540.82284548349</v>
      </c>
    </row>
    <row r="107" spans="2:21" hidden="1"/>
    <row r="108" spans="2:21">
      <c r="B108" s="589" t="s">
        <v>528</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rowBreaks count="1" manualBreakCount="1">
    <brk id="4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topLeftCell="A16" zoomScale="60" zoomScaleNormal="80" workbookViewId="0">
      <selection activeCell="G42" sqref="G42:H42"/>
    </sheetView>
  </sheetViews>
  <sheetFormatPr defaultColWidth="9.1328125" defaultRowHeight="14.25"/>
  <cols>
    <col min="1" max="1" width="5.3984375" style="12" customWidth="1"/>
    <col min="2" max="2" width="27" style="12" customWidth="1"/>
    <col min="3" max="3" width="24.265625" style="12" customWidth="1"/>
    <col min="4" max="4" width="23.3984375" style="12" customWidth="1"/>
    <col min="5" max="5" width="28.73046875" style="12" customWidth="1"/>
    <col min="6" max="6" width="43.86328125" style="12" customWidth="1"/>
    <col min="7" max="7" width="72.73046875" style="12" customWidth="1"/>
    <col min="8" max="16384" width="9.1328125" style="12"/>
  </cols>
  <sheetData>
    <row r="13" spans="2:3" ht="14.65" thickBot="1"/>
    <row r="14" spans="2:3" ht="26.25" customHeight="1" thickBot="1">
      <c r="B14" s="537" t="s">
        <v>171</v>
      </c>
      <c r="C14" s="126" t="s">
        <v>175</v>
      </c>
    </row>
    <row r="15" spans="2:3" ht="26.25" customHeight="1" thickBot="1">
      <c r="C15" s="128" t="s">
        <v>407</v>
      </c>
    </row>
    <row r="16" spans="2:3" ht="27" customHeight="1" thickBot="1">
      <c r="C16" s="569" t="s">
        <v>553</v>
      </c>
    </row>
    <row r="19" spans="2:8" ht="15">
      <c r="B19" s="537" t="s">
        <v>625</v>
      </c>
    </row>
    <row r="20" spans="2:8" ht="13.5" customHeight="1"/>
    <row r="21" spans="2:8" ht="40.9" customHeight="1">
      <c r="B21" s="912" t="s">
        <v>691</v>
      </c>
      <c r="C21" s="912"/>
      <c r="D21" s="912"/>
      <c r="E21" s="912"/>
      <c r="F21" s="912"/>
      <c r="G21" s="912"/>
      <c r="H21" s="912"/>
    </row>
    <row r="23" spans="2:8" s="609" customFormat="1" ht="15">
      <c r="B23" s="619" t="s">
        <v>548</v>
      </c>
      <c r="C23" s="619" t="s">
        <v>563</v>
      </c>
      <c r="D23" s="619" t="s">
        <v>547</v>
      </c>
      <c r="E23" s="921" t="s">
        <v>34</v>
      </c>
      <c r="F23" s="922"/>
      <c r="G23" s="921" t="s">
        <v>546</v>
      </c>
      <c r="H23" s="922"/>
    </row>
    <row r="24" spans="2:8">
      <c r="B24" s="608">
        <v>1</v>
      </c>
      <c r="C24" s="644"/>
      <c r="D24" s="607"/>
      <c r="E24" s="917"/>
      <c r="F24" s="918"/>
      <c r="G24" s="919"/>
      <c r="H24" s="920"/>
    </row>
    <row r="25" spans="2:8">
      <c r="B25" s="608">
        <v>2</v>
      </c>
      <c r="C25" s="644"/>
      <c r="D25" s="607"/>
      <c r="E25" s="917"/>
      <c r="F25" s="918"/>
      <c r="G25" s="919"/>
      <c r="H25" s="920"/>
    </row>
    <row r="26" spans="2:8">
      <c r="B26" s="608">
        <v>3</v>
      </c>
      <c r="C26" s="644"/>
      <c r="D26" s="607"/>
      <c r="E26" s="917"/>
      <c r="F26" s="918"/>
      <c r="G26" s="919"/>
      <c r="H26" s="920"/>
    </row>
    <row r="27" spans="2:8">
      <c r="B27" s="608">
        <v>4</v>
      </c>
      <c r="C27" s="644"/>
      <c r="D27" s="607"/>
      <c r="E27" s="917"/>
      <c r="F27" s="918"/>
      <c r="G27" s="919"/>
      <c r="H27" s="920"/>
    </row>
    <row r="28" spans="2:8">
      <c r="B28" s="608">
        <v>5</v>
      </c>
      <c r="C28" s="644"/>
      <c r="D28" s="607"/>
      <c r="E28" s="917"/>
      <c r="F28" s="918"/>
      <c r="G28" s="919"/>
      <c r="H28" s="920"/>
    </row>
    <row r="29" spans="2:8">
      <c r="B29" s="608">
        <v>6</v>
      </c>
      <c r="C29" s="644"/>
      <c r="D29" s="607"/>
      <c r="E29" s="917"/>
      <c r="F29" s="918"/>
      <c r="G29" s="919"/>
      <c r="H29" s="920"/>
    </row>
    <row r="30" spans="2:8">
      <c r="B30" s="608">
        <v>7</v>
      </c>
      <c r="C30" s="644"/>
      <c r="D30" s="607"/>
      <c r="E30" s="917"/>
      <c r="F30" s="918"/>
      <c r="G30" s="919"/>
      <c r="H30" s="920"/>
    </row>
    <row r="31" spans="2:8">
      <c r="B31" s="608">
        <v>8</v>
      </c>
      <c r="C31" s="644"/>
      <c r="D31" s="607"/>
      <c r="E31" s="917"/>
      <c r="F31" s="918"/>
      <c r="G31" s="919"/>
      <c r="H31" s="920"/>
    </row>
    <row r="32" spans="2:8">
      <c r="B32" s="608">
        <v>9</v>
      </c>
      <c r="C32" s="644"/>
      <c r="D32" s="607"/>
      <c r="E32" s="917"/>
      <c r="F32" s="918"/>
      <c r="G32" s="919"/>
      <c r="H32" s="920"/>
    </row>
    <row r="33" spans="2:8">
      <c r="B33" s="608">
        <v>10</v>
      </c>
      <c r="C33" s="644"/>
      <c r="D33" s="607"/>
      <c r="E33" s="917"/>
      <c r="F33" s="918"/>
      <c r="G33" s="919"/>
      <c r="H33" s="920"/>
    </row>
    <row r="34" spans="2:8">
      <c r="B34" s="608" t="s">
        <v>480</v>
      </c>
      <c r="C34" s="644"/>
      <c r="D34" s="607"/>
      <c r="E34" s="917"/>
      <c r="F34" s="918"/>
      <c r="G34" s="919"/>
      <c r="H34" s="920"/>
    </row>
    <row r="36" spans="2:8" ht="30.75" customHeight="1">
      <c r="B36" s="537" t="s">
        <v>621</v>
      </c>
    </row>
    <row r="37" spans="2:8" ht="23.25" customHeight="1">
      <c r="B37" s="568" t="s">
        <v>626</v>
      </c>
      <c r="C37" s="605"/>
      <c r="D37" s="605"/>
      <c r="E37" s="605"/>
      <c r="F37" s="605"/>
      <c r="G37" s="605"/>
      <c r="H37" s="605"/>
    </row>
    <row r="39" spans="2:8" s="90" customFormat="1" ht="15">
      <c r="B39" s="619" t="s">
        <v>548</v>
      </c>
      <c r="C39" s="619" t="s">
        <v>563</v>
      </c>
      <c r="D39" s="619" t="s">
        <v>547</v>
      </c>
      <c r="E39" s="921" t="s">
        <v>34</v>
      </c>
      <c r="F39" s="922"/>
      <c r="G39" s="921" t="s">
        <v>546</v>
      </c>
      <c r="H39" s="922"/>
    </row>
    <row r="40" spans="2:8">
      <c r="B40" s="608">
        <v>1</v>
      </c>
      <c r="C40" s="644" t="s">
        <v>371</v>
      </c>
      <c r="D40" s="607" t="s">
        <v>743</v>
      </c>
      <c r="E40" s="917" t="s">
        <v>744</v>
      </c>
      <c r="F40" s="918"/>
      <c r="G40" s="919" t="s">
        <v>745</v>
      </c>
      <c r="H40" s="920"/>
    </row>
    <row r="41" spans="2:8">
      <c r="B41" s="608">
        <v>2</v>
      </c>
      <c r="C41" s="644"/>
      <c r="D41" s="607"/>
      <c r="E41" s="917"/>
      <c r="F41" s="918"/>
      <c r="G41" s="919"/>
      <c r="H41" s="920"/>
    </row>
    <row r="42" spans="2:8">
      <c r="B42" s="608">
        <v>3</v>
      </c>
      <c r="C42" s="644"/>
      <c r="D42" s="607"/>
      <c r="E42" s="917"/>
      <c r="F42" s="918"/>
      <c r="G42" s="919"/>
      <c r="H42" s="920"/>
    </row>
    <row r="43" spans="2:8">
      <c r="B43" s="608">
        <v>4</v>
      </c>
      <c r="C43" s="644"/>
      <c r="D43" s="607"/>
      <c r="E43" s="917"/>
      <c r="F43" s="918"/>
      <c r="G43" s="919"/>
      <c r="H43" s="920"/>
    </row>
    <row r="44" spans="2:8">
      <c r="B44" s="608">
        <v>5</v>
      </c>
      <c r="C44" s="644"/>
      <c r="D44" s="607"/>
      <c r="E44" s="917"/>
      <c r="F44" s="918"/>
      <c r="G44" s="919"/>
      <c r="H44" s="920"/>
    </row>
    <row r="45" spans="2:8">
      <c r="B45" s="608">
        <v>6</v>
      </c>
      <c r="C45" s="644"/>
      <c r="D45" s="607"/>
      <c r="E45" s="917"/>
      <c r="F45" s="918"/>
      <c r="G45" s="919"/>
      <c r="H45" s="920"/>
    </row>
    <row r="46" spans="2:8">
      <c r="B46" s="608">
        <v>7</v>
      </c>
      <c r="C46" s="644"/>
      <c r="D46" s="607"/>
      <c r="E46" s="917"/>
      <c r="F46" s="918"/>
      <c r="G46" s="919"/>
      <c r="H46" s="920"/>
    </row>
    <row r="47" spans="2:8">
      <c r="B47" s="608">
        <v>8</v>
      </c>
      <c r="C47" s="644"/>
      <c r="D47" s="607"/>
      <c r="E47" s="917"/>
      <c r="F47" s="918"/>
      <c r="G47" s="919"/>
      <c r="H47" s="920"/>
    </row>
    <row r="48" spans="2:8">
      <c r="B48" s="608">
        <v>9</v>
      </c>
      <c r="C48" s="644"/>
      <c r="D48" s="607"/>
      <c r="E48" s="917"/>
      <c r="F48" s="918"/>
      <c r="G48" s="919"/>
      <c r="H48" s="920"/>
    </row>
    <row r="49" spans="2:8">
      <c r="B49" s="608">
        <v>10</v>
      </c>
      <c r="C49" s="644"/>
      <c r="D49" s="607"/>
      <c r="E49" s="917"/>
      <c r="F49" s="918"/>
      <c r="G49" s="919"/>
      <c r="H49" s="920"/>
    </row>
    <row r="50" spans="2:8">
      <c r="B50" s="608" t="s">
        <v>480</v>
      </c>
      <c r="C50" s="644"/>
      <c r="D50" s="607"/>
      <c r="E50" s="917"/>
      <c r="F50" s="918"/>
      <c r="G50" s="919"/>
      <c r="H50" s="920"/>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60" zoomScaleNormal="80" workbookViewId="0">
      <selection activeCell="C54" sqref="C54"/>
    </sheetView>
  </sheetViews>
  <sheetFormatPr defaultColWidth="9.1328125" defaultRowHeight="14.25"/>
  <cols>
    <col min="1" max="1" width="5.265625" style="12" customWidth="1"/>
    <col min="2" max="2" width="27.265625" style="10" customWidth="1"/>
    <col min="3" max="3" width="23" style="10" customWidth="1"/>
    <col min="4" max="4" width="32.265625" style="12" customWidth="1"/>
    <col min="5" max="5" width="26.265625" style="12" customWidth="1"/>
    <col min="6" max="6" width="24" style="12" customWidth="1"/>
    <col min="7" max="7" width="21.3984375" style="12" customWidth="1"/>
    <col min="8" max="8" width="24.1328125" style="12" customWidth="1"/>
    <col min="9" max="13" width="22.1328125" style="12" customWidth="1"/>
    <col min="14" max="14" width="26" style="12" customWidth="1"/>
    <col min="15" max="16" width="22.1328125" style="12" customWidth="1"/>
    <col min="17" max="17" width="16.265625" style="12" customWidth="1"/>
    <col min="18" max="18" width="13.59765625" style="12" customWidth="1"/>
    <col min="19" max="19" width="13.86328125" style="12" customWidth="1"/>
    <col min="20" max="20" width="20" style="12" customWidth="1"/>
    <col min="21" max="21" width="10.1328125" style="12" customWidth="1"/>
    <col min="22" max="30" width="14" style="12" customWidth="1"/>
    <col min="31" max="16384" width="9.13281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553</v>
      </c>
      <c r="P7" s="105"/>
      <c r="Q7" s="105"/>
    </row>
    <row r="8" spans="2:17" s="104" customFormat="1" ht="30" customHeight="1">
      <c r="D8" s="574"/>
      <c r="P8" s="105"/>
      <c r="Q8" s="105"/>
    </row>
    <row r="9" spans="2:17" s="2" customFormat="1" ht="24.75" customHeight="1">
      <c r="B9" s="118" t="s">
        <v>412</v>
      </c>
      <c r="C9" s="17"/>
      <c r="D9" s="455">
        <v>2013</v>
      </c>
    </row>
    <row r="10" spans="2:17" s="17" customFormat="1" ht="16.5" customHeight="1"/>
    <row r="11" spans="2:17" s="17" customFormat="1" ht="36.75" customHeight="1">
      <c r="B11" s="923" t="s">
        <v>565</v>
      </c>
      <c r="C11" s="923"/>
      <c r="D11" s="923"/>
      <c r="E11" s="923"/>
      <c r="F11" s="923"/>
      <c r="G11" s="923"/>
      <c r="H11" s="923"/>
      <c r="I11" s="923"/>
      <c r="J11" s="923"/>
      <c r="K11" s="923"/>
      <c r="L11" s="923"/>
      <c r="M11" s="923"/>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f>'1.  LRAMVA Summary'!G53</f>
        <v>0</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14809175.479999999</v>
      </c>
      <c r="D15" s="743">
        <v>3928130.3</v>
      </c>
      <c r="E15" s="743">
        <v>5278065.33</v>
      </c>
      <c r="F15" s="743">
        <v>5602979.8499999996</v>
      </c>
      <c r="G15" s="451"/>
      <c r="H15" s="451"/>
      <c r="I15" s="451"/>
      <c r="J15" s="451"/>
      <c r="K15" s="451"/>
      <c r="L15" s="451"/>
      <c r="M15" s="451"/>
      <c r="N15" s="451"/>
      <c r="O15" s="451"/>
      <c r="P15" s="452"/>
      <c r="Q15" s="452"/>
    </row>
    <row r="16" spans="2:17" s="456" customFormat="1" ht="15.75" customHeight="1">
      <c r="B16" s="461" t="s">
        <v>28</v>
      </c>
      <c r="C16" s="626">
        <f>SUM(D16:Q16)</f>
        <v>14263.65</v>
      </c>
      <c r="D16" s="742">
        <v>0</v>
      </c>
      <c r="E16" s="742">
        <v>0</v>
      </c>
      <c r="F16" s="743">
        <v>14263.65</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3928130.3</v>
      </c>
      <c r="E18" s="192">
        <f t="shared" si="0"/>
        <v>5278065.33</v>
      </c>
      <c r="F18" s="192">
        <f>IF(F14="kw",HLOOKUP(F14,F14:F16,3,FALSE),HLOOKUP(F14,F14:F16,2,FALSE))</f>
        <v>14263.65</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685</v>
      </c>
      <c r="C20" s="453"/>
      <c r="D20" s="454"/>
    </row>
    <row r="21" spans="2:17" s="438" customFormat="1" ht="21" customHeight="1">
      <c r="B21" s="460" t="s">
        <v>367</v>
      </c>
      <c r="C21" s="744" t="s">
        <v>695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2017</v>
      </c>
    </row>
    <row r="25" spans="2:17" s="2" customFormat="1" ht="15.75" customHeight="1">
      <c r="D25" s="20"/>
    </row>
    <row r="26" spans="2:17" s="2" customFormat="1" ht="42" customHeight="1">
      <c r="B26" s="923" t="s">
        <v>564</v>
      </c>
      <c r="C26" s="923"/>
      <c r="D26" s="923"/>
      <c r="E26" s="923"/>
      <c r="F26" s="923"/>
      <c r="G26" s="923"/>
      <c r="H26" s="923"/>
      <c r="I26" s="923"/>
      <c r="J26" s="923"/>
      <c r="K26" s="923"/>
      <c r="L26" s="923"/>
      <c r="M26" s="923"/>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f>'1.  LRAMVA Summary'!G53</f>
        <v>0</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23341747</v>
      </c>
      <c r="D30" s="746">
        <v>1262919</v>
      </c>
      <c r="E30" s="746">
        <v>1210217</v>
      </c>
      <c r="F30" s="746">
        <v>20868611</v>
      </c>
      <c r="G30" s="462"/>
      <c r="H30" s="462"/>
      <c r="I30" s="462"/>
      <c r="J30" s="462"/>
      <c r="K30" s="462"/>
      <c r="L30" s="462"/>
      <c r="M30" s="462"/>
      <c r="N30" s="462"/>
      <c r="O30" s="462"/>
      <c r="P30" s="462"/>
      <c r="Q30" s="452"/>
    </row>
    <row r="31" spans="2:17" s="463" customFormat="1" ht="15" customHeight="1">
      <c r="B31" s="461" t="s">
        <v>28</v>
      </c>
      <c r="C31" s="626">
        <f>SUM(D31:Q31)</f>
        <v>56673</v>
      </c>
      <c r="D31" s="745"/>
      <c r="E31" s="745"/>
      <c r="F31" s="746">
        <v>56673</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1262919</v>
      </c>
      <c r="E33" s="192">
        <f>IF(E29="kw",HLOOKUP(E29,E29:E31,3,FALSE),HLOOKUP(E29,E29:E31,2,FALSE))</f>
        <v>1210217</v>
      </c>
      <c r="F33" s="192">
        <f>IF(F29="kw",HLOOKUP(F29,F29:F31,3,FALSE),HLOOKUP(F29,F29:F31,2,FALSE))</f>
        <v>56673</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685</v>
      </c>
      <c r="C35" s="453"/>
      <c r="D35" s="454"/>
      <c r="E35" s="93"/>
      <c r="F35" s="93"/>
      <c r="G35" s="93"/>
      <c r="H35" s="93"/>
      <c r="I35" s="93"/>
      <c r="J35" s="93"/>
      <c r="K35" s="93"/>
      <c r="L35" s="93"/>
      <c r="M35" s="93"/>
      <c r="N35" s="93"/>
      <c r="O35" s="93"/>
      <c r="P35" s="93"/>
      <c r="Q35" s="93"/>
    </row>
    <row r="36" spans="2:32" s="438" customFormat="1" ht="21" customHeight="1">
      <c r="B36" s="460" t="s">
        <v>367</v>
      </c>
      <c r="C36" s="747" t="s">
        <v>696</v>
      </c>
      <c r="D36" s="454"/>
    </row>
    <row r="37" spans="2:32" s="17" customFormat="1" ht="15.75" customHeight="1">
      <c r="B37" s="166"/>
      <c r="C37" s="167"/>
      <c r="D37" s="163"/>
      <c r="R37" s="163"/>
    </row>
    <row r="38" spans="2:32" s="17" customFormat="1" ht="15.75" customHeight="1">
      <c r="B38" s="166"/>
      <c r="C38" s="166"/>
      <c r="D38" s="163"/>
      <c r="R38" s="163"/>
    </row>
    <row r="39" spans="2:32" s="20" customFormat="1" ht="15">
      <c r="B39" s="118" t="s">
        <v>453</v>
      </c>
      <c r="C39" s="35"/>
      <c r="D39" s="34"/>
      <c r="E39" s="39"/>
      <c r="F39" s="40"/>
    </row>
    <row r="40" spans="2:32" s="70" customFormat="1" ht="39" customHeight="1">
      <c r="B40" s="923" t="s">
        <v>619</v>
      </c>
      <c r="C40" s="923"/>
      <c r="D40" s="923"/>
      <c r="E40" s="923"/>
      <c r="F40" s="923"/>
      <c r="G40" s="923"/>
      <c r="H40" s="923"/>
      <c r="I40" s="923"/>
      <c r="J40" s="923"/>
      <c r="K40" s="923"/>
      <c r="L40" s="923"/>
      <c r="M40" s="92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616</v>
      </c>
      <c r="D42" s="243" t="str">
        <f>'1.  LRAMVA Summary'!D52</f>
        <v>Residential</v>
      </c>
      <c r="E42" s="243" t="str">
        <f>'1.  LRAMVA Summary'!E52</f>
        <v>GS&lt;50 kW</v>
      </c>
      <c r="F42" s="243" t="str">
        <f>'1.  LRAMVA Summary'!F52</f>
        <v>GS&gt;50 kW</v>
      </c>
      <c r="G42" s="243" t="str">
        <f>'1.  LRAMVA Summary'!G52</f>
        <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f>'1.  LRAMVA Summary'!G53</f>
        <v>0</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3928130.3</v>
      </c>
      <c r="E49" s="190">
        <f t="shared" si="8"/>
        <v>5278065.33</v>
      </c>
      <c r="F49" s="190">
        <f t="shared" si="8"/>
        <v>14263.65</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2017</v>
      </c>
      <c r="D50" s="190">
        <f t="shared" ref="D50:I50" si="9">IF(ISBLANK($C$50),0,IF($C$50=$D$9,HLOOKUP(D43,D14:D18,5,FALSE),HLOOKUP(D43,D29:D33,5,FALSE)))</f>
        <v>1262919</v>
      </c>
      <c r="E50" s="190">
        <f t="shared" si="9"/>
        <v>1210217</v>
      </c>
      <c r="F50" s="190">
        <f t="shared" si="9"/>
        <v>56673</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36"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view="pageBreakPreview" zoomScale="60" zoomScaleNormal="70" workbookViewId="0">
      <pane ySplit="14" topLeftCell="A15" activePane="bottomLeft" state="frozen"/>
      <selection pane="bottomLeft" activeCell="C31" sqref="C31"/>
    </sheetView>
  </sheetViews>
  <sheetFormatPr defaultColWidth="9.1328125" defaultRowHeight="14.25" outlineLevelRow="1"/>
  <cols>
    <col min="1" max="1" width="6.59765625" style="4" customWidth="1"/>
    <col min="2" max="2" width="36.59765625" style="5" customWidth="1"/>
    <col min="3" max="3" width="16.86328125" style="78" customWidth="1"/>
    <col min="4" max="5" width="17.86328125" style="5" customWidth="1"/>
    <col min="6" max="6" width="18.73046875" style="5" customWidth="1"/>
    <col min="7" max="8" width="15.3984375" style="5" customWidth="1"/>
    <col min="9" max="9" width="17.265625" style="5" customWidth="1"/>
    <col min="10" max="13" width="15.86328125" style="5" customWidth="1"/>
    <col min="14" max="14" width="18.86328125" style="5" customWidth="1"/>
    <col min="15" max="15" width="16.59765625" style="5" customWidth="1"/>
    <col min="16" max="16" width="17.1328125" style="5" customWidth="1"/>
    <col min="17" max="16384" width="9.13281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29" t="s">
        <v>171</v>
      </c>
      <c r="C4" s="85" t="s">
        <v>175</v>
      </c>
      <c r="D4" s="85"/>
      <c r="E4" s="49"/>
    </row>
    <row r="5" spans="1:26" s="18" customFormat="1" ht="26.25" hidden="1" customHeight="1" outlineLevel="1" thickBot="1">
      <c r="A5" s="4"/>
      <c r="B5" s="929"/>
      <c r="C5" s="86" t="s">
        <v>172</v>
      </c>
      <c r="D5" s="86"/>
      <c r="E5" s="49"/>
    </row>
    <row r="6" spans="1:26" ht="26.25" hidden="1" customHeight="1" outlineLevel="1" thickBot="1">
      <c r="B6" s="929"/>
      <c r="C6" s="932" t="s">
        <v>553</v>
      </c>
      <c r="D6" s="93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482</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927" t="s">
        <v>627</v>
      </c>
      <c r="C12" s="927"/>
      <c r="D12" s="927"/>
      <c r="E12" s="927"/>
      <c r="F12" s="927"/>
      <c r="G12" s="927"/>
      <c r="H12" s="927"/>
      <c r="I12" s="927"/>
      <c r="J12" s="927"/>
      <c r="K12" s="927"/>
      <c r="L12" s="927"/>
      <c r="M12" s="927"/>
      <c r="N12" s="927"/>
      <c r="O12" s="92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567</v>
      </c>
      <c r="E14" s="472" t="s">
        <v>568</v>
      </c>
      <c r="F14" s="472" t="s">
        <v>569</v>
      </c>
      <c r="G14" s="472" t="s">
        <v>570</v>
      </c>
      <c r="H14" s="472" t="s">
        <v>571</v>
      </c>
      <c r="I14" s="472" t="s">
        <v>572</v>
      </c>
      <c r="J14" s="748" t="s">
        <v>697</v>
      </c>
      <c r="K14" s="748" t="s">
        <v>573</v>
      </c>
      <c r="L14" s="472" t="s">
        <v>574</v>
      </c>
      <c r="M14" s="472" t="s">
        <v>575</v>
      </c>
      <c r="N14" s="472" t="s">
        <v>576</v>
      </c>
      <c r="O14" s="472" t="s">
        <v>577</v>
      </c>
      <c r="P14" s="7"/>
    </row>
    <row r="15" spans="1:26" s="7" customFormat="1" ht="18.75" customHeight="1">
      <c r="B15" s="473" t="s">
        <v>188</v>
      </c>
      <c r="C15" s="93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561</v>
      </c>
      <c r="C16" s="925"/>
      <c r="D16" s="477"/>
      <c r="E16" s="477"/>
      <c r="F16" s="477"/>
      <c r="G16" s="477"/>
      <c r="H16" s="477"/>
      <c r="I16" s="477"/>
      <c r="J16" s="477"/>
      <c r="K16" s="477"/>
      <c r="L16" s="477"/>
      <c r="M16" s="477"/>
      <c r="N16" s="477"/>
      <c r="O16" s="478"/>
    </row>
    <row r="17" spans="1:15" s="111" customFormat="1" ht="17.25" customHeight="1">
      <c r="B17" s="479" t="s">
        <v>562</v>
      </c>
      <c r="C17" s="93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924" t="str">
        <f>'2. LRAMVA Threshold'!D43</f>
        <v>kWh</v>
      </c>
      <c r="D18" s="46"/>
      <c r="E18" s="46"/>
      <c r="F18" s="46"/>
      <c r="G18" s="46"/>
      <c r="H18" s="46"/>
      <c r="I18" s="46"/>
      <c r="J18" s="749">
        <v>1.0999999999999999E-2</v>
      </c>
      <c r="K18" s="749">
        <v>7.6E-3</v>
      </c>
      <c r="L18" s="46"/>
      <c r="M18" s="46"/>
      <c r="N18" s="46"/>
      <c r="O18" s="69"/>
    </row>
    <row r="19" spans="1:15" s="7" customFormat="1" ht="15" customHeight="1" outlineLevel="1">
      <c r="B19" s="536" t="s">
        <v>513</v>
      </c>
      <c r="C19" s="925"/>
      <c r="D19" s="46"/>
      <c r="E19" s="46"/>
      <c r="F19" s="46"/>
      <c r="G19" s="46"/>
      <c r="H19" s="46"/>
      <c r="I19" s="46"/>
      <c r="J19" s="46"/>
      <c r="K19" s="46"/>
      <c r="L19" s="46"/>
      <c r="M19" s="46"/>
      <c r="N19" s="46"/>
      <c r="O19" s="69"/>
    </row>
    <row r="20" spans="1:15" s="7" customFormat="1" ht="15" customHeight="1" outlineLevel="1">
      <c r="B20" s="536" t="s">
        <v>514</v>
      </c>
      <c r="C20" s="925"/>
      <c r="D20" s="46"/>
      <c r="E20" s="46"/>
      <c r="F20" s="46"/>
      <c r="G20" s="46"/>
      <c r="H20" s="46"/>
      <c r="I20" s="46"/>
      <c r="J20" s="46"/>
      <c r="K20" s="46"/>
      <c r="L20" s="46"/>
      <c r="M20" s="46"/>
      <c r="N20" s="46"/>
      <c r="O20" s="69"/>
    </row>
    <row r="21" spans="1:15" s="7" customFormat="1" ht="15" customHeight="1" outlineLevel="1">
      <c r="B21" s="536" t="s">
        <v>490</v>
      </c>
      <c r="C21" s="925"/>
      <c r="D21" s="46"/>
      <c r="E21" s="46"/>
      <c r="F21" s="46"/>
      <c r="G21" s="46"/>
      <c r="H21" s="46"/>
      <c r="I21" s="46"/>
      <c r="J21" s="46"/>
      <c r="K21" s="46"/>
      <c r="L21" s="46"/>
      <c r="M21" s="46"/>
      <c r="N21" s="46"/>
      <c r="O21" s="69"/>
    </row>
    <row r="22" spans="1:15" s="7" customFormat="1" ht="14.25" customHeight="1">
      <c r="B22" s="536" t="s">
        <v>515</v>
      </c>
      <c r="C22" s="926"/>
      <c r="D22" s="65">
        <f>SUM(D18:D21)</f>
        <v>0</v>
      </c>
      <c r="E22" s="65">
        <f>SUM(E18:E21)</f>
        <v>0</v>
      </c>
      <c r="F22" s="65">
        <f>SUM(F18:F21)</f>
        <v>0</v>
      </c>
      <c r="G22" s="65">
        <f t="shared" ref="G22:N22" si="2">SUM(G18:G21)</f>
        <v>0</v>
      </c>
      <c r="H22" s="65">
        <f t="shared" si="2"/>
        <v>0</v>
      </c>
      <c r="I22" s="65">
        <f t="shared" si="2"/>
        <v>0</v>
      </c>
      <c r="J22" s="65">
        <f t="shared" si="2"/>
        <v>1.0999999999999999E-2</v>
      </c>
      <c r="K22" s="65">
        <f t="shared" si="2"/>
        <v>7.6E-3</v>
      </c>
      <c r="L22" s="65">
        <f t="shared" si="2"/>
        <v>0</v>
      </c>
      <c r="M22" s="65">
        <f t="shared" si="2"/>
        <v>0</v>
      </c>
      <c r="N22" s="65">
        <f t="shared" si="2"/>
        <v>0</v>
      </c>
      <c r="O22" s="76"/>
    </row>
    <row r="23" spans="1:15" s="63" customFormat="1">
      <c r="A23" s="62"/>
      <c r="B23" s="492" t="s">
        <v>516</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1.0999999999999999E-2</v>
      </c>
      <c r="K23" s="484">
        <f t="shared" si="3"/>
        <v>7.6E-3</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924" t="str">
        <f>'2. LRAMVA Threshold'!E43</f>
        <v>kWh</v>
      </c>
      <c r="D25" s="46"/>
      <c r="E25" s="46"/>
      <c r="F25" s="46"/>
      <c r="G25" s="46"/>
      <c r="H25" s="46"/>
      <c r="I25" s="46"/>
      <c r="J25" s="750">
        <v>6.8999999999999999E-3</v>
      </c>
      <c r="K25" s="750">
        <v>7.9000000000000008E-3</v>
      </c>
      <c r="L25" s="46"/>
      <c r="M25" s="46"/>
      <c r="N25" s="46"/>
      <c r="O25" s="69"/>
    </row>
    <row r="26" spans="1:15" s="18" customFormat="1" outlineLevel="1">
      <c r="A26" s="4"/>
      <c r="B26" s="536" t="s">
        <v>513</v>
      </c>
      <c r="C26" s="925"/>
      <c r="D26" s="46"/>
      <c r="E26" s="46"/>
      <c r="F26" s="46"/>
      <c r="G26" s="46"/>
      <c r="H26" s="46"/>
      <c r="I26" s="46"/>
      <c r="J26" s="46"/>
      <c r="K26" s="46"/>
      <c r="L26" s="46"/>
      <c r="M26" s="46"/>
      <c r="N26" s="46"/>
      <c r="O26" s="69"/>
    </row>
    <row r="27" spans="1:15" s="18" customFormat="1" outlineLevel="1">
      <c r="A27" s="4"/>
      <c r="B27" s="536" t="s">
        <v>514</v>
      </c>
      <c r="C27" s="925"/>
      <c r="D27" s="46"/>
      <c r="E27" s="46"/>
      <c r="F27" s="46"/>
      <c r="G27" s="46"/>
      <c r="H27" s="46"/>
      <c r="I27" s="46"/>
      <c r="J27" s="46"/>
      <c r="K27" s="46"/>
      <c r="L27" s="46"/>
      <c r="M27" s="46"/>
      <c r="N27" s="46"/>
      <c r="O27" s="69"/>
    </row>
    <row r="28" spans="1:15" s="18" customFormat="1" outlineLevel="1">
      <c r="A28" s="4"/>
      <c r="B28" s="536" t="s">
        <v>490</v>
      </c>
      <c r="C28" s="925"/>
      <c r="D28" s="46"/>
      <c r="E28" s="46"/>
      <c r="F28" s="46"/>
      <c r="G28" s="46"/>
      <c r="H28" s="46"/>
      <c r="I28" s="46"/>
      <c r="J28" s="46"/>
      <c r="K28" s="46"/>
      <c r="L28" s="46"/>
      <c r="M28" s="46"/>
      <c r="N28" s="46"/>
      <c r="O28" s="69"/>
    </row>
    <row r="29" spans="1:15" s="18" customFormat="1">
      <c r="A29" s="4"/>
      <c r="B29" s="536" t="s">
        <v>515</v>
      </c>
      <c r="C29" s="926"/>
      <c r="D29" s="65">
        <f>SUM(D25:D28)</f>
        <v>0</v>
      </c>
      <c r="E29" s="65">
        <f t="shared" ref="E29:N29" si="4">SUM(E25:E28)</f>
        <v>0</v>
      </c>
      <c r="F29" s="65">
        <f t="shared" si="4"/>
        <v>0</v>
      </c>
      <c r="G29" s="65">
        <f t="shared" si="4"/>
        <v>0</v>
      </c>
      <c r="H29" s="65">
        <f t="shared" si="4"/>
        <v>0</v>
      </c>
      <c r="I29" s="65">
        <f t="shared" si="4"/>
        <v>0</v>
      </c>
      <c r="J29" s="65">
        <f t="shared" si="4"/>
        <v>6.8999999999999999E-3</v>
      </c>
      <c r="K29" s="65">
        <f t="shared" si="4"/>
        <v>7.9000000000000008E-3</v>
      </c>
      <c r="L29" s="65">
        <f t="shared" si="4"/>
        <v>0</v>
      </c>
      <c r="M29" s="65">
        <f t="shared" si="4"/>
        <v>0</v>
      </c>
      <c r="N29" s="65">
        <f t="shared" si="4"/>
        <v>0</v>
      </c>
      <c r="O29" s="76"/>
    </row>
    <row r="30" spans="1:15" s="18" customFormat="1">
      <c r="A30" s="4"/>
      <c r="B30" s="492" t="s">
        <v>516</v>
      </c>
      <c r="C30" s="488"/>
      <c r="D30" s="71"/>
      <c r="E30" s="484">
        <f>ROUND(SUM(D29*E16+E29*E17)/12,4)</f>
        <v>0</v>
      </c>
      <c r="F30" s="484">
        <f t="shared" ref="F30:N30" si="5">ROUND(SUM(E29*F16+F29*F17)/12,4)</f>
        <v>0</v>
      </c>
      <c r="G30" s="484">
        <f t="shared" si="5"/>
        <v>0</v>
      </c>
      <c r="H30" s="484">
        <f t="shared" si="5"/>
        <v>0</v>
      </c>
      <c r="I30" s="484">
        <f t="shared" si="5"/>
        <v>0</v>
      </c>
      <c r="J30" s="484">
        <f>ROUND(SUM(I29*J16+J29*J17)/12,4)</f>
        <v>6.8999999999999999E-3</v>
      </c>
      <c r="K30" s="484">
        <f t="shared" si="5"/>
        <v>7.9000000000000008E-3</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3.9">
      <c r="B32" s="604" t="str">
        <f>'1.  LRAMVA Summary'!B31</f>
        <v>GS&gt;50 kW</v>
      </c>
      <c r="C32" s="924" t="str">
        <f>'2. LRAMVA Threshold'!F43</f>
        <v>kW</v>
      </c>
      <c r="D32" s="46"/>
      <c r="E32" s="46"/>
      <c r="F32" s="46"/>
      <c r="G32" s="46"/>
      <c r="H32" s="46"/>
      <c r="I32" s="46"/>
      <c r="J32" s="751">
        <v>3.0605000000000002</v>
      </c>
      <c r="K32" s="751">
        <v>2.8050999999999999</v>
      </c>
      <c r="L32" s="46"/>
      <c r="M32" s="46"/>
      <c r="N32" s="46"/>
      <c r="O32" s="69"/>
    </row>
    <row r="33" spans="1:15" s="18" customFormat="1" outlineLevel="1">
      <c r="A33" s="4"/>
      <c r="B33" s="536" t="s">
        <v>513</v>
      </c>
      <c r="C33" s="925"/>
      <c r="D33" s="46"/>
      <c r="E33" s="46"/>
      <c r="F33" s="46"/>
      <c r="G33" s="46"/>
      <c r="H33" s="46"/>
      <c r="I33" s="46"/>
      <c r="J33" s="46"/>
      <c r="K33" s="46"/>
      <c r="L33" s="46"/>
      <c r="M33" s="46"/>
      <c r="N33" s="46"/>
      <c r="O33" s="69"/>
    </row>
    <row r="34" spans="1:15" s="18" customFormat="1" outlineLevel="1">
      <c r="A34" s="4"/>
      <c r="B34" s="536" t="s">
        <v>514</v>
      </c>
      <c r="C34" s="925"/>
      <c r="D34" s="46"/>
      <c r="E34" s="46"/>
      <c r="F34" s="46"/>
      <c r="G34" s="46"/>
      <c r="H34" s="46"/>
      <c r="I34" s="46"/>
      <c r="J34" s="46"/>
      <c r="K34" s="46"/>
      <c r="L34" s="46"/>
      <c r="M34" s="46"/>
      <c r="N34" s="46"/>
      <c r="O34" s="69"/>
    </row>
    <row r="35" spans="1:15" s="18" customFormat="1" outlineLevel="1">
      <c r="A35" s="4"/>
      <c r="B35" s="536" t="s">
        <v>490</v>
      </c>
      <c r="C35" s="925"/>
      <c r="D35" s="46"/>
      <c r="E35" s="46"/>
      <c r="F35" s="46"/>
      <c r="G35" s="46"/>
      <c r="H35" s="46"/>
      <c r="I35" s="46"/>
      <c r="J35" s="46"/>
      <c r="K35" s="46"/>
      <c r="L35" s="46"/>
      <c r="M35" s="46"/>
      <c r="N35" s="46"/>
      <c r="O35" s="69"/>
    </row>
    <row r="36" spans="1:15" s="18" customFormat="1">
      <c r="A36" s="4"/>
      <c r="B36" s="536" t="s">
        <v>515</v>
      </c>
      <c r="C36" s="926"/>
      <c r="D36" s="65">
        <f>SUM(D32:D35)</f>
        <v>0</v>
      </c>
      <c r="E36" s="65">
        <f>SUM(E32:E35)</f>
        <v>0</v>
      </c>
      <c r="F36" s="65">
        <f t="shared" ref="F36:M36" si="6">SUM(F32:F35)</f>
        <v>0</v>
      </c>
      <c r="G36" s="65">
        <f t="shared" si="6"/>
        <v>0</v>
      </c>
      <c r="H36" s="65">
        <f t="shared" si="6"/>
        <v>0</v>
      </c>
      <c r="I36" s="65">
        <f t="shared" si="6"/>
        <v>0</v>
      </c>
      <c r="J36" s="65">
        <f t="shared" si="6"/>
        <v>3.0605000000000002</v>
      </c>
      <c r="K36" s="65">
        <f t="shared" si="6"/>
        <v>2.8050999999999999</v>
      </c>
      <c r="L36" s="65">
        <f t="shared" si="6"/>
        <v>0</v>
      </c>
      <c r="M36" s="65">
        <f t="shared" si="6"/>
        <v>0</v>
      </c>
      <c r="N36" s="65">
        <f>SUM(N32:N35)</f>
        <v>0</v>
      </c>
      <c r="O36" s="76"/>
    </row>
    <row r="37" spans="1:15" s="18" customFormat="1">
      <c r="A37" s="4"/>
      <c r="B37" s="492" t="s">
        <v>516</v>
      </c>
      <c r="C37" s="488"/>
      <c r="D37" s="71"/>
      <c r="E37" s="484">
        <f t="shared" ref="E37:N37" si="7">ROUND(SUM(D36*E16+E36*E17)/12,4)</f>
        <v>0</v>
      </c>
      <c r="F37" s="484">
        <f t="shared" si="7"/>
        <v>0</v>
      </c>
      <c r="G37" s="484">
        <f t="shared" si="7"/>
        <v>0</v>
      </c>
      <c r="H37" s="484">
        <f t="shared" si="7"/>
        <v>0</v>
      </c>
      <c r="I37" s="484">
        <f t="shared" si="7"/>
        <v>0</v>
      </c>
      <c r="J37" s="484">
        <f t="shared" si="7"/>
        <v>3.0605000000000002</v>
      </c>
      <c r="K37" s="484">
        <f t="shared" si="7"/>
        <v>2.8050999999999999</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3.9" hidden="1">
      <c r="A39" s="62"/>
      <c r="B39" s="604">
        <f>'1.  LRAMVA Summary'!B32</f>
        <v>0</v>
      </c>
      <c r="C39" s="924">
        <f>'2. LRAMVA Threshold'!G43</f>
        <v>0</v>
      </c>
      <c r="D39" s="46"/>
      <c r="E39" s="46"/>
      <c r="F39" s="46"/>
      <c r="G39" s="46"/>
      <c r="H39" s="46"/>
      <c r="I39" s="46"/>
      <c r="J39" s="46"/>
      <c r="K39" s="46"/>
      <c r="L39" s="46"/>
      <c r="M39" s="46"/>
      <c r="N39" s="46"/>
      <c r="O39" s="69"/>
    </row>
    <row r="40" spans="1:15" s="18" customFormat="1" hidden="1" outlineLevel="1">
      <c r="A40" s="4"/>
      <c r="B40" s="536" t="s">
        <v>513</v>
      </c>
      <c r="C40" s="925"/>
      <c r="D40" s="46"/>
      <c r="E40" s="46"/>
      <c r="F40" s="46"/>
      <c r="G40" s="46"/>
      <c r="H40" s="46"/>
      <c r="I40" s="46"/>
      <c r="J40" s="46"/>
      <c r="K40" s="46"/>
      <c r="L40" s="46"/>
      <c r="M40" s="46"/>
      <c r="N40" s="46"/>
      <c r="O40" s="69"/>
    </row>
    <row r="41" spans="1:15" s="18" customFormat="1" hidden="1" outlineLevel="1">
      <c r="A41" s="4"/>
      <c r="B41" s="536" t="s">
        <v>514</v>
      </c>
      <c r="C41" s="925"/>
      <c r="D41" s="46"/>
      <c r="E41" s="46"/>
      <c r="F41" s="46"/>
      <c r="G41" s="46"/>
      <c r="H41" s="46"/>
      <c r="I41" s="46"/>
      <c r="J41" s="46"/>
      <c r="K41" s="46"/>
      <c r="L41" s="46"/>
      <c r="M41" s="46"/>
      <c r="N41" s="46"/>
      <c r="O41" s="69"/>
    </row>
    <row r="42" spans="1:15" s="18" customFormat="1" hidden="1" outlineLevel="1">
      <c r="A42" s="4"/>
      <c r="B42" s="536" t="s">
        <v>490</v>
      </c>
      <c r="C42" s="925"/>
      <c r="D42" s="46"/>
      <c r="E42" s="46"/>
      <c r="F42" s="46"/>
      <c r="G42" s="46"/>
      <c r="H42" s="46"/>
      <c r="I42" s="46"/>
      <c r="J42" s="46"/>
      <c r="K42" s="46"/>
      <c r="L42" s="46"/>
      <c r="M42" s="46"/>
      <c r="N42" s="46"/>
      <c r="O42" s="69"/>
    </row>
    <row r="43" spans="1:15" s="18" customFormat="1" hidden="1" collapsed="1">
      <c r="A43" s="4"/>
      <c r="B43" s="536" t="s">
        <v>515</v>
      </c>
      <c r="C43" s="926"/>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0</v>
      </c>
      <c r="N43" s="65">
        <f t="shared" si="8"/>
        <v>0</v>
      </c>
      <c r="O43" s="76"/>
    </row>
    <row r="44" spans="1:15" s="14" customFormat="1" hidden="1">
      <c r="A44" s="72"/>
      <c r="B44" s="492" t="s">
        <v>516</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0</v>
      </c>
      <c r="N44" s="484">
        <f t="shared" si="9"/>
        <v>0</v>
      </c>
      <c r="O44" s="489"/>
    </row>
    <row r="45" spans="1:15" s="70" customFormat="1" ht="13.9" hidden="1">
      <c r="A45" s="72"/>
      <c r="B45" s="492"/>
      <c r="C45" s="488"/>
      <c r="D45" s="71"/>
      <c r="E45" s="71"/>
      <c r="F45" s="71"/>
      <c r="G45" s="71"/>
      <c r="H45" s="71"/>
      <c r="I45" s="71"/>
      <c r="J45" s="71"/>
      <c r="K45" s="71"/>
      <c r="L45" s="487"/>
      <c r="M45" s="487"/>
      <c r="N45" s="487"/>
      <c r="O45" s="493"/>
    </row>
    <row r="46" spans="1:15" s="64" customFormat="1" ht="13.9" hidden="1">
      <c r="A46" s="62"/>
      <c r="B46" s="604">
        <f>'1.  LRAMVA Summary'!B33</f>
        <v>0</v>
      </c>
      <c r="C46" s="924">
        <f>'2. LRAMVA Threshold'!H43</f>
        <v>0</v>
      </c>
      <c r="D46" s="46"/>
      <c r="E46" s="46"/>
      <c r="F46" s="46"/>
      <c r="G46" s="46"/>
      <c r="H46" s="46"/>
      <c r="I46" s="46"/>
      <c r="J46" s="46"/>
      <c r="K46" s="46"/>
      <c r="L46" s="46"/>
      <c r="M46" s="46"/>
      <c r="N46" s="46"/>
      <c r="O46" s="69"/>
    </row>
    <row r="47" spans="1:15" s="18" customFormat="1" hidden="1" outlineLevel="1">
      <c r="A47" s="4"/>
      <c r="B47" s="536" t="s">
        <v>513</v>
      </c>
      <c r="C47" s="925"/>
      <c r="D47" s="46"/>
      <c r="E47" s="46"/>
      <c r="F47" s="46"/>
      <c r="G47" s="46"/>
      <c r="H47" s="46"/>
      <c r="I47" s="46"/>
      <c r="J47" s="46"/>
      <c r="K47" s="46"/>
      <c r="L47" s="46"/>
      <c r="M47" s="46"/>
      <c r="N47" s="46"/>
      <c r="O47" s="69"/>
    </row>
    <row r="48" spans="1:15" s="18" customFormat="1" hidden="1" outlineLevel="1">
      <c r="A48" s="4"/>
      <c r="B48" s="536" t="s">
        <v>514</v>
      </c>
      <c r="C48" s="925"/>
      <c r="D48" s="46"/>
      <c r="E48" s="46"/>
      <c r="F48" s="46"/>
      <c r="G48" s="46"/>
      <c r="H48" s="46"/>
      <c r="I48" s="46"/>
      <c r="J48" s="46"/>
      <c r="K48" s="46"/>
      <c r="L48" s="46"/>
      <c r="M48" s="46"/>
      <c r="N48" s="46"/>
      <c r="O48" s="69"/>
    </row>
    <row r="49" spans="1:15" s="18" customFormat="1" hidden="1" outlineLevel="1">
      <c r="A49" s="4"/>
      <c r="B49" s="536" t="s">
        <v>490</v>
      </c>
      <c r="C49" s="925"/>
      <c r="D49" s="46"/>
      <c r="E49" s="46"/>
      <c r="F49" s="46"/>
      <c r="G49" s="46"/>
      <c r="H49" s="46"/>
      <c r="I49" s="46"/>
      <c r="J49" s="46"/>
      <c r="K49" s="46"/>
      <c r="L49" s="46"/>
      <c r="M49" s="46"/>
      <c r="N49" s="46"/>
      <c r="O49" s="69"/>
    </row>
    <row r="50" spans="1:15" s="18" customFormat="1" hidden="1" collapsed="1">
      <c r="A50" s="4"/>
      <c r="B50" s="536" t="s">
        <v>515</v>
      </c>
      <c r="C50" s="926"/>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516</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3.9" hidden="1">
      <c r="A52" s="72"/>
      <c r="B52" s="492"/>
      <c r="C52" s="488"/>
      <c r="D52" s="71"/>
      <c r="E52" s="71"/>
      <c r="F52" s="71"/>
      <c r="G52" s="71"/>
      <c r="H52" s="71"/>
      <c r="I52" s="71"/>
      <c r="J52" s="71"/>
      <c r="K52" s="71"/>
      <c r="L52" s="494"/>
      <c r="M52" s="494"/>
      <c r="N52" s="494"/>
      <c r="O52" s="493"/>
    </row>
    <row r="53" spans="1:15" s="64" customFormat="1" ht="13.9" hidden="1">
      <c r="A53" s="62"/>
      <c r="B53" s="604">
        <f>'1.  LRAMVA Summary'!B34</f>
        <v>0</v>
      </c>
      <c r="C53" s="924">
        <f>'2. LRAMVA Threshold'!I43</f>
        <v>0</v>
      </c>
      <c r="D53" s="46"/>
      <c r="E53" s="46"/>
      <c r="F53" s="46"/>
      <c r="G53" s="46"/>
      <c r="H53" s="46"/>
      <c r="I53" s="46"/>
      <c r="J53" s="46"/>
      <c r="K53" s="46"/>
      <c r="L53" s="46"/>
      <c r="M53" s="46"/>
      <c r="N53" s="46"/>
      <c r="O53" s="69"/>
    </row>
    <row r="54" spans="1:15" s="18" customFormat="1" hidden="1" outlineLevel="1">
      <c r="A54" s="4"/>
      <c r="B54" s="536" t="s">
        <v>513</v>
      </c>
      <c r="C54" s="925"/>
      <c r="D54" s="46"/>
      <c r="E54" s="46"/>
      <c r="F54" s="46"/>
      <c r="G54" s="46"/>
      <c r="H54" s="46"/>
      <c r="I54" s="46"/>
      <c r="J54" s="46"/>
      <c r="K54" s="46"/>
      <c r="L54" s="46"/>
      <c r="M54" s="46"/>
      <c r="N54" s="46"/>
      <c r="O54" s="69"/>
    </row>
    <row r="55" spans="1:15" s="18" customFormat="1" hidden="1" outlineLevel="1">
      <c r="A55" s="4"/>
      <c r="B55" s="536" t="s">
        <v>514</v>
      </c>
      <c r="C55" s="925"/>
      <c r="D55" s="46"/>
      <c r="E55" s="46"/>
      <c r="F55" s="46"/>
      <c r="G55" s="46"/>
      <c r="H55" s="46"/>
      <c r="I55" s="46"/>
      <c r="J55" s="46"/>
      <c r="K55" s="46"/>
      <c r="L55" s="46"/>
      <c r="M55" s="46"/>
      <c r="N55" s="46"/>
      <c r="O55" s="69"/>
    </row>
    <row r="56" spans="1:15" s="18" customFormat="1" hidden="1" outlineLevel="1">
      <c r="A56" s="4"/>
      <c r="B56" s="536" t="s">
        <v>490</v>
      </c>
      <c r="C56" s="925"/>
      <c r="D56" s="46"/>
      <c r="E56" s="46"/>
      <c r="F56" s="46"/>
      <c r="G56" s="46"/>
      <c r="H56" s="46"/>
      <c r="I56" s="46"/>
      <c r="J56" s="46"/>
      <c r="K56" s="46"/>
      <c r="L56" s="46"/>
      <c r="M56" s="46"/>
      <c r="N56" s="46"/>
      <c r="O56" s="69"/>
    </row>
    <row r="57" spans="1:15" s="18" customFormat="1" hidden="1" collapsed="1">
      <c r="A57" s="4"/>
      <c r="B57" s="536" t="s">
        <v>515</v>
      </c>
      <c r="C57" s="92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516</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3.9" hidden="1">
      <c r="A59" s="72"/>
      <c r="B59" s="492"/>
      <c r="C59" s="488"/>
      <c r="D59" s="71"/>
      <c r="E59" s="71"/>
      <c r="F59" s="71"/>
      <c r="G59" s="71"/>
      <c r="H59" s="71"/>
      <c r="I59" s="71"/>
      <c r="J59" s="71"/>
      <c r="K59" s="71"/>
      <c r="L59" s="494"/>
      <c r="M59" s="494"/>
      <c r="N59" s="494"/>
      <c r="O59" s="493"/>
    </row>
    <row r="60" spans="1:15" s="64" customFormat="1" ht="13.9" hidden="1">
      <c r="A60" s="62"/>
      <c r="B60" s="604">
        <f>'1.  LRAMVA Summary'!B35</f>
        <v>0</v>
      </c>
      <c r="C60" s="924">
        <f>'2. LRAMVA Threshold'!J43</f>
        <v>0</v>
      </c>
      <c r="D60" s="46"/>
      <c r="E60" s="46"/>
      <c r="F60" s="46"/>
      <c r="G60" s="46"/>
      <c r="H60" s="46"/>
      <c r="I60" s="46"/>
      <c r="J60" s="46"/>
      <c r="K60" s="46"/>
      <c r="L60" s="46"/>
      <c r="M60" s="46"/>
      <c r="N60" s="46"/>
      <c r="O60" s="69"/>
    </row>
    <row r="61" spans="1:15" s="18" customFormat="1" hidden="1" outlineLevel="1">
      <c r="A61" s="4"/>
      <c r="B61" s="536" t="s">
        <v>513</v>
      </c>
      <c r="C61" s="925"/>
      <c r="D61" s="46"/>
      <c r="E61" s="46"/>
      <c r="F61" s="46"/>
      <c r="G61" s="46"/>
      <c r="H61" s="46"/>
      <c r="I61" s="46"/>
      <c r="J61" s="46"/>
      <c r="K61" s="46"/>
      <c r="L61" s="46"/>
      <c r="M61" s="46"/>
      <c r="N61" s="46"/>
      <c r="O61" s="69"/>
    </row>
    <row r="62" spans="1:15" s="18" customFormat="1" hidden="1" outlineLevel="1">
      <c r="A62" s="4"/>
      <c r="B62" s="536" t="s">
        <v>514</v>
      </c>
      <c r="C62" s="925"/>
      <c r="D62" s="46"/>
      <c r="E62" s="46"/>
      <c r="F62" s="46"/>
      <c r="G62" s="46"/>
      <c r="H62" s="46"/>
      <c r="I62" s="46"/>
      <c r="J62" s="46"/>
      <c r="K62" s="46"/>
      <c r="L62" s="46"/>
      <c r="M62" s="46"/>
      <c r="N62" s="46"/>
      <c r="O62" s="69"/>
    </row>
    <row r="63" spans="1:15" s="18" customFormat="1" hidden="1" outlineLevel="1">
      <c r="A63" s="4"/>
      <c r="B63" s="536" t="s">
        <v>490</v>
      </c>
      <c r="C63" s="925"/>
      <c r="D63" s="46"/>
      <c r="E63" s="46"/>
      <c r="F63" s="46"/>
      <c r="G63" s="46"/>
      <c r="H63" s="46"/>
      <c r="I63" s="46"/>
      <c r="J63" s="46"/>
      <c r="K63" s="46"/>
      <c r="L63" s="46"/>
      <c r="M63" s="46"/>
      <c r="N63" s="46"/>
      <c r="O63" s="69"/>
    </row>
    <row r="64" spans="1:15" s="18" customFormat="1" hidden="1" collapsed="1">
      <c r="A64" s="4"/>
      <c r="B64" s="536" t="s">
        <v>515</v>
      </c>
      <c r="C64" s="92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516</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t="13.9" hidden="1">
      <c r="A67" s="62"/>
      <c r="B67" s="604">
        <f>'1.  LRAMVA Summary'!B36</f>
        <v>0</v>
      </c>
      <c r="C67" s="924">
        <f>'2. LRAMVA Threshold'!K43</f>
        <v>0</v>
      </c>
      <c r="D67" s="46"/>
      <c r="E67" s="46"/>
      <c r="F67" s="46"/>
      <c r="G67" s="46"/>
      <c r="H67" s="46"/>
      <c r="I67" s="46"/>
      <c r="J67" s="46"/>
      <c r="K67" s="46"/>
      <c r="L67" s="46"/>
      <c r="M67" s="46"/>
      <c r="N67" s="46"/>
      <c r="O67" s="69"/>
    </row>
    <row r="68" spans="1:15" s="18" customFormat="1" hidden="1" outlineLevel="1">
      <c r="A68" s="4"/>
      <c r="B68" s="536" t="s">
        <v>513</v>
      </c>
      <c r="C68" s="925"/>
      <c r="D68" s="46"/>
      <c r="E68" s="46"/>
      <c r="F68" s="46"/>
      <c r="G68" s="46"/>
      <c r="H68" s="46"/>
      <c r="I68" s="46"/>
      <c r="J68" s="46"/>
      <c r="K68" s="46"/>
      <c r="L68" s="46"/>
      <c r="M68" s="46"/>
      <c r="N68" s="46"/>
      <c r="O68" s="69"/>
    </row>
    <row r="69" spans="1:15" s="18" customFormat="1" hidden="1" outlineLevel="1">
      <c r="A69" s="4"/>
      <c r="B69" s="536" t="s">
        <v>514</v>
      </c>
      <c r="C69" s="925"/>
      <c r="D69" s="46"/>
      <c r="E69" s="46"/>
      <c r="F69" s="46"/>
      <c r="G69" s="46"/>
      <c r="H69" s="46"/>
      <c r="I69" s="46"/>
      <c r="J69" s="46"/>
      <c r="K69" s="46"/>
      <c r="L69" s="46"/>
      <c r="M69" s="46"/>
      <c r="N69" s="46"/>
      <c r="O69" s="69"/>
    </row>
    <row r="70" spans="1:15" s="18" customFormat="1" hidden="1" outlineLevel="1">
      <c r="A70" s="4"/>
      <c r="B70" s="536" t="s">
        <v>490</v>
      </c>
      <c r="C70" s="925"/>
      <c r="D70" s="46"/>
      <c r="E70" s="46"/>
      <c r="F70" s="46"/>
      <c r="G70" s="46"/>
      <c r="H70" s="46"/>
      <c r="I70" s="46"/>
      <c r="J70" s="46"/>
      <c r="K70" s="46"/>
      <c r="L70" s="46"/>
      <c r="M70" s="46"/>
      <c r="N70" s="46"/>
      <c r="O70" s="69"/>
    </row>
    <row r="71" spans="1:15" s="18" customFormat="1" hidden="1" collapsed="1">
      <c r="A71" s="4"/>
      <c r="B71" s="536" t="s">
        <v>515</v>
      </c>
      <c r="C71" s="92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516</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t="13.9" hidden="1">
      <c r="A74" s="62"/>
      <c r="B74" s="604">
        <f>'1.  LRAMVA Summary'!B37</f>
        <v>0</v>
      </c>
      <c r="C74" s="924">
        <f>'2. LRAMVA Threshold'!L43</f>
        <v>0</v>
      </c>
      <c r="D74" s="46"/>
      <c r="E74" s="46"/>
      <c r="F74" s="46"/>
      <c r="G74" s="46"/>
      <c r="H74" s="46"/>
      <c r="I74" s="46"/>
      <c r="J74" s="46"/>
      <c r="K74" s="46"/>
      <c r="L74" s="46"/>
      <c r="M74" s="46"/>
      <c r="N74" s="46"/>
      <c r="O74" s="69"/>
    </row>
    <row r="75" spans="1:15" s="18" customFormat="1" hidden="1" outlineLevel="1">
      <c r="A75" s="4"/>
      <c r="B75" s="536" t="s">
        <v>513</v>
      </c>
      <c r="C75" s="925"/>
      <c r="D75" s="46"/>
      <c r="E75" s="46"/>
      <c r="F75" s="46"/>
      <c r="G75" s="46"/>
      <c r="H75" s="46"/>
      <c r="I75" s="46"/>
      <c r="J75" s="46"/>
      <c r="K75" s="46"/>
      <c r="L75" s="46"/>
      <c r="M75" s="46"/>
      <c r="N75" s="46"/>
      <c r="O75" s="69"/>
    </row>
    <row r="76" spans="1:15" s="18" customFormat="1" hidden="1" outlineLevel="1">
      <c r="A76" s="4"/>
      <c r="B76" s="536" t="s">
        <v>514</v>
      </c>
      <c r="C76" s="925"/>
      <c r="D76" s="46"/>
      <c r="E76" s="46"/>
      <c r="F76" s="46"/>
      <c r="G76" s="46"/>
      <c r="H76" s="46"/>
      <c r="I76" s="46"/>
      <c r="J76" s="46"/>
      <c r="K76" s="46"/>
      <c r="L76" s="46"/>
      <c r="M76" s="46"/>
      <c r="N76" s="46"/>
      <c r="O76" s="69"/>
    </row>
    <row r="77" spans="1:15" s="18" customFormat="1" hidden="1" outlineLevel="1">
      <c r="A77" s="4"/>
      <c r="B77" s="536" t="s">
        <v>490</v>
      </c>
      <c r="C77" s="925"/>
      <c r="D77" s="46"/>
      <c r="E77" s="46"/>
      <c r="F77" s="46"/>
      <c r="G77" s="46"/>
      <c r="H77" s="46"/>
      <c r="I77" s="46"/>
      <c r="J77" s="46"/>
      <c r="K77" s="46"/>
      <c r="L77" s="46"/>
      <c r="M77" s="46"/>
      <c r="N77" s="46"/>
      <c r="O77" s="69"/>
    </row>
    <row r="78" spans="1:15" s="18" customFormat="1" hidden="1" collapsed="1">
      <c r="A78" s="4"/>
      <c r="B78" s="536" t="s">
        <v>515</v>
      </c>
      <c r="C78" s="92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516</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t="13.9" hidden="1">
      <c r="A81" s="62"/>
      <c r="B81" s="604">
        <f>'1.  LRAMVA Summary'!B38</f>
        <v>0</v>
      </c>
      <c r="C81" s="924">
        <f>'2. LRAMVA Threshold'!M43</f>
        <v>0</v>
      </c>
      <c r="D81" s="46"/>
      <c r="E81" s="46"/>
      <c r="F81" s="46"/>
      <c r="G81" s="46"/>
      <c r="H81" s="46"/>
      <c r="I81" s="46"/>
      <c r="J81" s="46"/>
      <c r="K81" s="46"/>
      <c r="L81" s="46"/>
      <c r="M81" s="46"/>
      <c r="N81" s="46"/>
      <c r="O81" s="69"/>
    </row>
    <row r="82" spans="1:15" s="18" customFormat="1" hidden="1" outlineLevel="1">
      <c r="A82" s="4"/>
      <c r="B82" s="536" t="s">
        <v>513</v>
      </c>
      <c r="C82" s="925"/>
      <c r="D82" s="46"/>
      <c r="E82" s="46"/>
      <c r="F82" s="46"/>
      <c r="G82" s="46"/>
      <c r="H82" s="46"/>
      <c r="I82" s="46"/>
      <c r="J82" s="46"/>
      <c r="K82" s="46"/>
      <c r="L82" s="46"/>
      <c r="M82" s="46"/>
      <c r="N82" s="46"/>
      <c r="O82" s="69"/>
    </row>
    <row r="83" spans="1:15" s="18" customFormat="1" hidden="1" outlineLevel="1">
      <c r="A83" s="4"/>
      <c r="B83" s="536" t="s">
        <v>514</v>
      </c>
      <c r="C83" s="925"/>
      <c r="D83" s="46"/>
      <c r="E83" s="46"/>
      <c r="F83" s="46"/>
      <c r="G83" s="46"/>
      <c r="H83" s="46"/>
      <c r="I83" s="46"/>
      <c r="J83" s="46"/>
      <c r="K83" s="46"/>
      <c r="L83" s="46"/>
      <c r="M83" s="46"/>
      <c r="N83" s="46"/>
      <c r="O83" s="69"/>
    </row>
    <row r="84" spans="1:15" s="18" customFormat="1" hidden="1" outlineLevel="1">
      <c r="A84" s="4"/>
      <c r="B84" s="536" t="s">
        <v>490</v>
      </c>
      <c r="C84" s="925"/>
      <c r="D84" s="46"/>
      <c r="E84" s="46"/>
      <c r="F84" s="46"/>
      <c r="G84" s="46"/>
      <c r="H84" s="46"/>
      <c r="I84" s="46"/>
      <c r="J84" s="46"/>
      <c r="K84" s="46"/>
      <c r="L84" s="46"/>
      <c r="M84" s="46"/>
      <c r="N84" s="46"/>
      <c r="O84" s="69"/>
    </row>
    <row r="85" spans="1:15" s="18" customFormat="1" hidden="1" collapsed="1">
      <c r="A85" s="4"/>
      <c r="B85" s="536" t="s">
        <v>515</v>
      </c>
      <c r="C85" s="92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516</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t="13.9" hidden="1">
      <c r="A88" s="62"/>
      <c r="B88" s="604">
        <f>'1.  LRAMVA Summary'!B39</f>
        <v>0</v>
      </c>
      <c r="C88" s="924">
        <f>'2. LRAMVA Threshold'!N43</f>
        <v>0</v>
      </c>
      <c r="D88" s="46"/>
      <c r="E88" s="46"/>
      <c r="F88" s="46"/>
      <c r="G88" s="46"/>
      <c r="H88" s="46"/>
      <c r="I88" s="46"/>
      <c r="J88" s="46"/>
      <c r="K88" s="46"/>
      <c r="L88" s="46"/>
      <c r="M88" s="46"/>
      <c r="N88" s="46"/>
      <c r="O88" s="69"/>
    </row>
    <row r="89" spans="1:15" s="18" customFormat="1" hidden="1" outlineLevel="1">
      <c r="A89" s="4"/>
      <c r="B89" s="536" t="s">
        <v>513</v>
      </c>
      <c r="C89" s="925"/>
      <c r="D89" s="46"/>
      <c r="E89" s="46"/>
      <c r="F89" s="46"/>
      <c r="G89" s="46"/>
      <c r="H89" s="46"/>
      <c r="I89" s="46"/>
      <c r="J89" s="46"/>
      <c r="K89" s="46"/>
      <c r="L89" s="46"/>
      <c r="M89" s="46"/>
      <c r="N89" s="46"/>
      <c r="O89" s="69"/>
    </row>
    <row r="90" spans="1:15" s="18" customFormat="1" hidden="1" outlineLevel="1">
      <c r="A90" s="4"/>
      <c r="B90" s="536" t="s">
        <v>514</v>
      </c>
      <c r="C90" s="925"/>
      <c r="D90" s="46"/>
      <c r="E90" s="46"/>
      <c r="F90" s="46"/>
      <c r="G90" s="46"/>
      <c r="H90" s="46"/>
      <c r="I90" s="46"/>
      <c r="J90" s="46"/>
      <c r="K90" s="46"/>
      <c r="L90" s="46"/>
      <c r="M90" s="46"/>
      <c r="N90" s="46"/>
      <c r="O90" s="69"/>
    </row>
    <row r="91" spans="1:15" s="18" customFormat="1" hidden="1" outlineLevel="1">
      <c r="A91" s="4"/>
      <c r="B91" s="536" t="s">
        <v>490</v>
      </c>
      <c r="C91" s="925"/>
      <c r="D91" s="46"/>
      <c r="E91" s="46"/>
      <c r="F91" s="46"/>
      <c r="G91" s="46"/>
      <c r="H91" s="46"/>
      <c r="I91" s="46"/>
      <c r="J91" s="46"/>
      <c r="K91" s="46"/>
      <c r="L91" s="46"/>
      <c r="M91" s="46"/>
      <c r="N91" s="46"/>
      <c r="O91" s="69"/>
    </row>
    <row r="92" spans="1:15" s="18" customFormat="1" hidden="1" collapsed="1">
      <c r="A92" s="4"/>
      <c r="B92" s="536" t="s">
        <v>515</v>
      </c>
      <c r="C92" s="92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516</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t="13.9" hidden="1">
      <c r="A95" s="62"/>
      <c r="B95" s="604">
        <f>'1.  LRAMVA Summary'!B40</f>
        <v>0</v>
      </c>
      <c r="C95" s="924">
        <f>'2. LRAMVA Threshold'!O43</f>
        <v>0</v>
      </c>
      <c r="D95" s="46"/>
      <c r="E95" s="46"/>
      <c r="F95" s="46"/>
      <c r="G95" s="46"/>
      <c r="H95" s="46"/>
      <c r="I95" s="46"/>
      <c r="J95" s="46"/>
      <c r="K95" s="46"/>
      <c r="L95" s="46"/>
      <c r="M95" s="46"/>
      <c r="N95" s="46"/>
      <c r="O95" s="69"/>
    </row>
    <row r="96" spans="1:15" s="18" customFormat="1" hidden="1" outlineLevel="1">
      <c r="A96" s="4"/>
      <c r="B96" s="536" t="s">
        <v>513</v>
      </c>
      <c r="C96" s="925"/>
      <c r="D96" s="46"/>
      <c r="E96" s="46"/>
      <c r="F96" s="46"/>
      <c r="G96" s="46"/>
      <c r="H96" s="46"/>
      <c r="I96" s="46"/>
      <c r="J96" s="46"/>
      <c r="K96" s="46"/>
      <c r="L96" s="46"/>
      <c r="M96" s="46"/>
      <c r="N96" s="46"/>
      <c r="O96" s="69"/>
    </row>
    <row r="97" spans="1:15" s="18" customFormat="1" hidden="1" outlineLevel="1">
      <c r="A97" s="4"/>
      <c r="B97" s="536" t="s">
        <v>514</v>
      </c>
      <c r="C97" s="925"/>
      <c r="D97" s="46"/>
      <c r="E97" s="46"/>
      <c r="F97" s="46"/>
      <c r="G97" s="46"/>
      <c r="H97" s="46"/>
      <c r="I97" s="46"/>
      <c r="J97" s="46"/>
      <c r="K97" s="46"/>
      <c r="L97" s="46"/>
      <c r="M97" s="46"/>
      <c r="N97" s="46"/>
      <c r="O97" s="69"/>
    </row>
    <row r="98" spans="1:15" s="18" customFormat="1" hidden="1" outlineLevel="1">
      <c r="A98" s="4"/>
      <c r="B98" s="536" t="s">
        <v>490</v>
      </c>
      <c r="C98" s="925"/>
      <c r="D98" s="46"/>
      <c r="E98" s="46"/>
      <c r="F98" s="46"/>
      <c r="G98" s="46"/>
      <c r="H98" s="46"/>
      <c r="I98" s="46"/>
      <c r="J98" s="46"/>
      <c r="K98" s="46"/>
      <c r="L98" s="46"/>
      <c r="M98" s="46"/>
      <c r="N98" s="46"/>
      <c r="O98" s="69"/>
    </row>
    <row r="99" spans="1:15" s="18" customFormat="1" hidden="1" collapsed="1">
      <c r="A99" s="4"/>
      <c r="B99" s="536" t="s">
        <v>515</v>
      </c>
      <c r="C99" s="92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516</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t="13.9" hidden="1">
      <c r="A102" s="62"/>
      <c r="B102" s="604">
        <f>'1.  LRAMVA Summary'!B41</f>
        <v>0</v>
      </c>
      <c r="C102" s="924">
        <f>'2. LRAMVA Threshold'!P43</f>
        <v>0</v>
      </c>
      <c r="D102" s="46"/>
      <c r="E102" s="46"/>
      <c r="F102" s="46"/>
      <c r="G102" s="46"/>
      <c r="H102" s="46"/>
      <c r="I102" s="46"/>
      <c r="J102" s="46"/>
      <c r="K102" s="46"/>
      <c r="L102" s="46"/>
      <c r="M102" s="46"/>
      <c r="N102" s="46"/>
      <c r="O102" s="69"/>
    </row>
    <row r="103" spans="1:15" s="18" customFormat="1" hidden="1" outlineLevel="1">
      <c r="A103" s="4"/>
      <c r="B103" s="536" t="s">
        <v>513</v>
      </c>
      <c r="C103" s="925"/>
      <c r="D103" s="46"/>
      <c r="E103" s="46"/>
      <c r="F103" s="46"/>
      <c r="G103" s="46"/>
      <c r="H103" s="46"/>
      <c r="I103" s="46"/>
      <c r="J103" s="46"/>
      <c r="K103" s="46"/>
      <c r="L103" s="46"/>
      <c r="M103" s="46"/>
      <c r="N103" s="46"/>
      <c r="O103" s="69"/>
    </row>
    <row r="104" spans="1:15" s="18" customFormat="1" hidden="1" outlineLevel="1">
      <c r="A104" s="4"/>
      <c r="B104" s="536" t="s">
        <v>514</v>
      </c>
      <c r="C104" s="925"/>
      <c r="D104" s="46"/>
      <c r="E104" s="46"/>
      <c r="F104" s="46"/>
      <c r="G104" s="46"/>
      <c r="H104" s="46"/>
      <c r="I104" s="46"/>
      <c r="J104" s="46"/>
      <c r="K104" s="46"/>
      <c r="L104" s="46"/>
      <c r="M104" s="46"/>
      <c r="N104" s="46"/>
      <c r="O104" s="69"/>
    </row>
    <row r="105" spans="1:15" s="18" customFormat="1" hidden="1" outlineLevel="1">
      <c r="A105" s="4"/>
      <c r="B105" s="536" t="s">
        <v>490</v>
      </c>
      <c r="C105" s="925"/>
      <c r="D105" s="46"/>
      <c r="E105" s="46"/>
      <c r="F105" s="46"/>
      <c r="G105" s="46"/>
      <c r="H105" s="46"/>
      <c r="I105" s="46"/>
      <c r="J105" s="46"/>
      <c r="K105" s="46"/>
      <c r="L105" s="46"/>
      <c r="M105" s="46"/>
      <c r="N105" s="46"/>
      <c r="O105" s="69"/>
    </row>
    <row r="106" spans="1:15" s="18" customFormat="1" hidden="1" collapsed="1">
      <c r="A106" s="4"/>
      <c r="B106" s="536" t="s">
        <v>515</v>
      </c>
      <c r="C106" s="92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516</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t="13.9" hidden="1">
      <c r="A109" s="62"/>
      <c r="B109" s="604">
        <f>'1.  LRAMVA Summary'!B42</f>
        <v>0</v>
      </c>
      <c r="C109" s="924">
        <f>'2. LRAMVA Threshold'!Q43</f>
        <v>0</v>
      </c>
      <c r="D109" s="46"/>
      <c r="E109" s="46"/>
      <c r="F109" s="46"/>
      <c r="G109" s="46"/>
      <c r="H109" s="46"/>
      <c r="I109" s="46"/>
      <c r="J109" s="46"/>
      <c r="K109" s="46"/>
      <c r="L109" s="46"/>
      <c r="M109" s="46"/>
      <c r="N109" s="46"/>
      <c r="O109" s="69"/>
    </row>
    <row r="110" spans="1:15" s="18" customFormat="1" hidden="1" outlineLevel="1">
      <c r="A110" s="4"/>
      <c r="B110" s="536" t="s">
        <v>513</v>
      </c>
      <c r="C110" s="925"/>
      <c r="D110" s="46"/>
      <c r="E110" s="46"/>
      <c r="F110" s="46"/>
      <c r="G110" s="46"/>
      <c r="H110" s="46"/>
      <c r="I110" s="46"/>
      <c r="J110" s="46"/>
      <c r="K110" s="46"/>
      <c r="L110" s="46"/>
      <c r="M110" s="46"/>
      <c r="N110" s="46"/>
      <c r="O110" s="69"/>
    </row>
    <row r="111" spans="1:15" s="18" customFormat="1" hidden="1" outlineLevel="1">
      <c r="A111" s="4"/>
      <c r="B111" s="536" t="s">
        <v>514</v>
      </c>
      <c r="C111" s="925"/>
      <c r="D111" s="46"/>
      <c r="E111" s="46"/>
      <c r="F111" s="46"/>
      <c r="G111" s="46"/>
      <c r="H111" s="46"/>
      <c r="I111" s="46"/>
      <c r="J111" s="46"/>
      <c r="K111" s="46"/>
      <c r="L111" s="46"/>
      <c r="M111" s="46"/>
      <c r="N111" s="46"/>
      <c r="O111" s="69"/>
    </row>
    <row r="112" spans="1:15" s="18" customFormat="1" hidden="1" outlineLevel="1">
      <c r="A112" s="4"/>
      <c r="B112" s="536" t="s">
        <v>490</v>
      </c>
      <c r="C112" s="925"/>
      <c r="D112" s="46"/>
      <c r="E112" s="46"/>
      <c r="F112" s="46"/>
      <c r="G112" s="46"/>
      <c r="H112" s="46"/>
      <c r="I112" s="46"/>
      <c r="J112" s="46"/>
      <c r="K112" s="46"/>
      <c r="L112" s="46"/>
      <c r="M112" s="46"/>
      <c r="N112" s="46"/>
      <c r="O112" s="69"/>
    </row>
    <row r="113" spans="1:17" s="18" customFormat="1" hidden="1" collapsed="1">
      <c r="A113" s="4"/>
      <c r="B113" s="536" t="s">
        <v>515</v>
      </c>
      <c r="C113" s="92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516</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3.9" hidden="1">
      <c r="A115" s="72"/>
      <c r="B115" s="74"/>
      <c r="C115" s="81"/>
      <c r="D115" s="75"/>
      <c r="E115" s="75"/>
      <c r="F115" s="75"/>
      <c r="G115" s="75"/>
      <c r="H115" s="75"/>
      <c r="I115" s="75"/>
      <c r="J115" s="75"/>
      <c r="K115" s="495"/>
      <c r="L115" s="496"/>
      <c r="M115" s="496"/>
      <c r="N115" s="496"/>
      <c r="O115" s="497"/>
    </row>
    <row r="116" spans="1:17" s="3" customFormat="1" ht="21" customHeight="1">
      <c r="A116" s="4"/>
      <c r="B116" s="498" t="s">
        <v>623</v>
      </c>
      <c r="C116" s="98"/>
      <c r="D116" s="499"/>
      <c r="E116" s="499"/>
      <c r="F116" s="499"/>
      <c r="G116" s="499"/>
      <c r="H116" s="499"/>
      <c r="I116" s="499"/>
      <c r="J116" s="499"/>
      <c r="K116" s="499"/>
      <c r="L116" s="499"/>
      <c r="M116" s="499"/>
      <c r="N116" s="499"/>
      <c r="O116" s="499"/>
    </row>
    <row r="119" spans="1:17" ht="15">
      <c r="B119" s="118" t="s">
        <v>484</v>
      </c>
      <c r="J119" s="18"/>
    </row>
    <row r="120" spans="1:17" s="14" customFormat="1" ht="75.599999999999994" customHeight="1">
      <c r="A120" s="72"/>
      <c r="B120" s="928" t="s">
        <v>687</v>
      </c>
      <c r="C120" s="928"/>
      <c r="D120" s="928"/>
      <c r="E120" s="928"/>
      <c r="F120" s="928"/>
      <c r="G120" s="928"/>
      <c r="H120" s="928"/>
      <c r="I120" s="928"/>
      <c r="J120" s="928"/>
      <c r="K120" s="928"/>
      <c r="L120" s="928"/>
      <c r="M120" s="928"/>
      <c r="N120" s="928"/>
      <c r="O120" s="928"/>
      <c r="P120" s="92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f>'1.  LRAMVA Summary'!G53</f>
        <v>0</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1.0999999999999999E-2</v>
      </c>
      <c r="D129" s="685">
        <f t="shared" si="32"/>
        <v>6.8999999999999999E-3</v>
      </c>
      <c r="E129" s="686">
        <f t="shared" si="33"/>
        <v>3.0605000000000002</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7.6E-3</v>
      </c>
      <c r="D130" s="685">
        <f t="shared" si="32"/>
        <v>7.9000000000000008E-3</v>
      </c>
      <c r="E130" s="686">
        <f t="shared" si="33"/>
        <v>2.8050999999999999</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640</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5"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81"/>
  <sheetViews>
    <sheetView view="pageBreakPreview" topLeftCell="A58" zoomScale="60" zoomScaleNormal="90" workbookViewId="0">
      <selection activeCell="M75" sqref="M75"/>
    </sheetView>
  </sheetViews>
  <sheetFormatPr defaultColWidth="9.1328125" defaultRowHeight="14.25"/>
  <cols>
    <col min="1" max="3" width="9.1328125" style="12"/>
    <col min="4" max="4" width="46.73046875" style="12" bestFit="1" customWidth="1"/>
    <col min="5" max="5" width="13.73046875" style="12" customWidth="1"/>
    <col min="6" max="7" width="9.1328125" style="12"/>
    <col min="8" max="8" width="13.73046875" style="12" customWidth="1"/>
    <col min="9" max="16384" width="9.1328125" style="12"/>
  </cols>
  <sheetData>
    <row r="14" spans="2:24" ht="15">
      <c r="B14" s="588" t="s">
        <v>506</v>
      </c>
    </row>
    <row r="15" spans="2:24" ht="15">
      <c r="B15" s="588"/>
    </row>
    <row r="16" spans="2:24" s="668" customFormat="1" ht="28.5" customHeight="1">
      <c r="B16" s="934" t="s">
        <v>643</v>
      </c>
      <c r="C16" s="934"/>
      <c r="D16" s="934"/>
      <c r="E16" s="934"/>
      <c r="F16" s="934"/>
      <c r="G16" s="934"/>
      <c r="H16" s="934"/>
      <c r="I16" s="934"/>
      <c r="J16" s="934"/>
      <c r="K16" s="934"/>
      <c r="L16" s="934"/>
      <c r="M16" s="934"/>
      <c r="N16" s="934"/>
      <c r="O16" s="934"/>
      <c r="P16" s="934"/>
      <c r="Q16" s="934"/>
      <c r="R16" s="934"/>
      <c r="S16" s="934"/>
      <c r="T16" s="934"/>
      <c r="U16" s="934"/>
      <c r="V16" s="934"/>
      <c r="W16" s="934"/>
      <c r="X16" s="934"/>
    </row>
    <row r="22" spans="4:10" ht="14.65" thickBot="1"/>
    <row r="23" spans="4:10" ht="21">
      <c r="E23" s="935">
        <v>2016</v>
      </c>
      <c r="F23" s="936"/>
      <c r="G23" s="937"/>
      <c r="H23" s="935">
        <v>2017</v>
      </c>
      <c r="I23" s="936"/>
      <c r="J23" s="937"/>
    </row>
    <row r="24" spans="4:10" ht="15.4" thickBot="1">
      <c r="D24" s="704"/>
      <c r="E24" s="831" t="s">
        <v>29</v>
      </c>
      <c r="F24" s="832" t="s">
        <v>729</v>
      </c>
      <c r="G24" s="833" t="s">
        <v>730</v>
      </c>
      <c r="H24" s="831" t="s">
        <v>29</v>
      </c>
      <c r="I24" s="832" t="s">
        <v>729</v>
      </c>
      <c r="J24" s="833" t="s">
        <v>730</v>
      </c>
    </row>
    <row r="25" spans="4:10" ht="21.4" thickBot="1">
      <c r="D25" s="834" t="s">
        <v>180</v>
      </c>
      <c r="E25" s="835"/>
      <c r="F25" s="835"/>
      <c r="G25" s="835"/>
      <c r="H25" s="835"/>
      <c r="I25" s="835"/>
      <c r="J25" s="836"/>
    </row>
    <row r="26" spans="4:10" ht="15">
      <c r="D26" s="837" t="s">
        <v>0</v>
      </c>
      <c r="E26" s="838"/>
      <c r="F26" s="838"/>
      <c r="G26" s="871"/>
      <c r="H26" s="878"/>
      <c r="I26" s="855"/>
      <c r="J26" s="856"/>
    </row>
    <row r="27" spans="4:10" ht="15">
      <c r="D27" s="839" t="s">
        <v>1</v>
      </c>
      <c r="E27" s="840">
        <f>'[2]4.  2011-2014 LRAM'!$Y$408</f>
        <v>1</v>
      </c>
      <c r="F27" s="841"/>
      <c r="G27" s="862"/>
      <c r="H27" s="879"/>
      <c r="I27" s="865"/>
      <c r="J27" s="842"/>
    </row>
    <row r="28" spans="4:10" ht="15">
      <c r="D28" s="839" t="s">
        <v>2</v>
      </c>
      <c r="E28" s="840">
        <f>'[2]4.  2011-2014 LRAM'!$Y$411</f>
        <v>1</v>
      </c>
      <c r="F28" s="841"/>
      <c r="G28" s="862"/>
      <c r="H28" s="879"/>
      <c r="I28" s="865"/>
      <c r="J28" s="842"/>
    </row>
    <row r="29" spans="4:10" ht="15">
      <c r="D29" s="839" t="s">
        <v>3</v>
      </c>
      <c r="E29" s="840">
        <f>'[2]4.  2011-2014 LRAM'!$Y$414</f>
        <v>1</v>
      </c>
      <c r="F29" s="841"/>
      <c r="G29" s="862"/>
      <c r="H29" s="879"/>
      <c r="I29" s="865"/>
      <c r="J29" s="842"/>
    </row>
    <row r="30" spans="4:10" ht="15">
      <c r="D30" s="839" t="s">
        <v>4</v>
      </c>
      <c r="E30" s="840">
        <f>'[2]4.  2011-2014 LRAM'!$Y$417</f>
        <v>1</v>
      </c>
      <c r="F30" s="841"/>
      <c r="G30" s="862"/>
      <c r="H30" s="879"/>
      <c r="I30" s="865"/>
      <c r="J30" s="842"/>
    </row>
    <row r="31" spans="4:10" ht="15">
      <c r="D31" s="839" t="s">
        <v>5</v>
      </c>
      <c r="E31" s="840">
        <f>'[2]4.  2011-2014 LRAM'!$Y$420</f>
        <v>1</v>
      </c>
      <c r="F31" s="841"/>
      <c r="G31" s="862"/>
      <c r="H31" s="879"/>
      <c r="I31" s="865"/>
      <c r="J31" s="842"/>
    </row>
    <row r="32" spans="4:10" ht="15">
      <c r="D32" s="843" t="s">
        <v>8</v>
      </c>
      <c r="E32" s="841"/>
      <c r="F32" s="841"/>
      <c r="G32" s="862"/>
      <c r="H32" s="879"/>
      <c r="I32" s="865"/>
      <c r="J32" s="842"/>
    </row>
    <row r="33" spans="4:10" ht="15">
      <c r="D33" s="844" t="s">
        <v>733</v>
      </c>
      <c r="E33" s="841"/>
      <c r="F33" s="840">
        <f>'4.  2011-2014 LRAM'!Z50</f>
        <v>0.66</v>
      </c>
      <c r="G33" s="872">
        <f>'4.  2011-2014 LRAM'!AA50</f>
        <v>0.34</v>
      </c>
      <c r="H33" s="879"/>
      <c r="I33" s="865"/>
      <c r="J33" s="842"/>
    </row>
    <row r="34" spans="4:10" ht="15">
      <c r="D34" s="844" t="s">
        <v>734</v>
      </c>
      <c r="E34" s="841"/>
      <c r="F34" s="840">
        <f>'4.  2011-2014 LRAM'!Z178</f>
        <v>0.15</v>
      </c>
      <c r="G34" s="872">
        <f>'4.  2011-2014 LRAM'!AA178</f>
        <v>0.85</v>
      </c>
      <c r="H34" s="879"/>
      <c r="I34" s="865"/>
      <c r="J34" s="842"/>
    </row>
    <row r="35" spans="4:10" ht="15">
      <c r="D35" s="844" t="s">
        <v>735</v>
      </c>
      <c r="E35" s="841"/>
      <c r="F35" s="840">
        <f>'4.  2011-2014 LRAM'!Z307</f>
        <v>0.08</v>
      </c>
      <c r="G35" s="872">
        <f>'4.  2011-2014 LRAM'!AA307</f>
        <v>0.92</v>
      </c>
      <c r="H35" s="879"/>
      <c r="I35" s="865"/>
      <c r="J35" s="842"/>
    </row>
    <row r="36" spans="4:10" ht="15">
      <c r="D36" s="844" t="s">
        <v>736</v>
      </c>
      <c r="E36" s="841"/>
      <c r="F36" s="840">
        <f>'[2]4.  2011-2014 LRAM'!Z436</f>
        <v>0.18</v>
      </c>
      <c r="G36" s="872">
        <f>'[2]4.  2011-2014 LRAM'!AA436</f>
        <v>0.82</v>
      </c>
      <c r="H36" s="879"/>
      <c r="I36" s="865"/>
      <c r="J36" s="842"/>
    </row>
    <row r="37" spans="4:10" ht="15">
      <c r="D37" s="845" t="s">
        <v>21</v>
      </c>
      <c r="E37" s="841"/>
      <c r="F37" s="840">
        <f>'[2]4.  2011-2014 LRAM'!$Z$439</f>
        <v>1</v>
      </c>
      <c r="G37" s="872"/>
      <c r="H37" s="879"/>
      <c r="I37" s="865"/>
      <c r="J37" s="842"/>
    </row>
    <row r="38" spans="4:10" ht="15">
      <c r="D38" s="845" t="s">
        <v>20</v>
      </c>
      <c r="E38" s="841"/>
      <c r="F38" s="840">
        <f>'[2]4.  2011-2014 LRAM'!$Z$448</f>
        <v>1</v>
      </c>
      <c r="G38" s="872"/>
      <c r="H38" s="879"/>
      <c r="I38" s="865"/>
      <c r="J38" s="842"/>
    </row>
    <row r="39" spans="4:10" ht="15">
      <c r="D39" s="843" t="s">
        <v>10</v>
      </c>
      <c r="E39" s="841"/>
      <c r="F39" s="840"/>
      <c r="G39" s="872"/>
      <c r="H39" s="879"/>
      <c r="I39" s="865"/>
      <c r="J39" s="842"/>
    </row>
    <row r="40" spans="4:10" ht="15">
      <c r="D40" s="846" t="s">
        <v>11</v>
      </c>
      <c r="E40" s="841"/>
      <c r="F40" s="840"/>
      <c r="G40" s="872">
        <f>'[2]4.  2011-2014 LRAM'!$AA$461</f>
        <v>1</v>
      </c>
      <c r="H40" s="879"/>
      <c r="I40" s="865"/>
      <c r="J40" s="842"/>
    </row>
    <row r="41" spans="4:10" ht="15">
      <c r="D41" s="843" t="s">
        <v>14</v>
      </c>
      <c r="E41" s="841"/>
      <c r="F41" s="841"/>
      <c r="G41" s="862"/>
      <c r="H41" s="879"/>
      <c r="I41" s="865"/>
      <c r="J41" s="842"/>
    </row>
    <row r="42" spans="4:10" ht="15">
      <c r="D42" s="846" t="s">
        <v>14</v>
      </c>
      <c r="E42" s="840">
        <f>'[2]4.  2011-2014 LRAM'!$Y$477</f>
        <v>1</v>
      </c>
      <c r="F42" s="841"/>
      <c r="G42" s="862"/>
      <c r="H42" s="879"/>
      <c r="I42" s="865"/>
      <c r="J42" s="842"/>
    </row>
    <row r="43" spans="4:10" ht="15">
      <c r="D43" s="843" t="s">
        <v>15</v>
      </c>
      <c r="E43" s="841"/>
      <c r="F43" s="841"/>
      <c r="G43" s="862"/>
      <c r="H43" s="879"/>
      <c r="I43" s="865"/>
      <c r="J43" s="842"/>
    </row>
    <row r="44" spans="4:10" ht="15">
      <c r="D44" s="847" t="s">
        <v>16</v>
      </c>
      <c r="E44" s="841"/>
      <c r="F44" s="841"/>
      <c r="G44" s="862"/>
      <c r="H44" s="879"/>
      <c r="I44" s="865"/>
      <c r="J44" s="842"/>
    </row>
    <row r="45" spans="4:10" ht="30">
      <c r="D45" s="847" t="s">
        <v>737</v>
      </c>
      <c r="E45" s="841"/>
      <c r="F45" s="841"/>
      <c r="G45" s="873">
        <f>'4.  2011-2014 LRAM'!AA362</f>
        <v>1</v>
      </c>
      <c r="H45" s="879"/>
      <c r="I45" s="865"/>
      <c r="J45" s="842"/>
    </row>
    <row r="46" spans="4:10" ht="30">
      <c r="D46" s="847" t="s">
        <v>738</v>
      </c>
      <c r="E46" s="841"/>
      <c r="F46" s="840">
        <f>'[2]4.  2011-2014 LRAM'!Z491</f>
        <v>1</v>
      </c>
      <c r="G46" s="862"/>
      <c r="H46" s="879"/>
      <c r="I46" s="865"/>
      <c r="J46" s="842"/>
    </row>
    <row r="47" spans="4:10" ht="15">
      <c r="D47" s="843" t="s">
        <v>490</v>
      </c>
      <c r="E47" s="841"/>
      <c r="F47" s="841"/>
      <c r="G47" s="862"/>
      <c r="H47" s="879"/>
      <c r="I47" s="865"/>
      <c r="J47" s="842"/>
    </row>
    <row r="48" spans="4:10" ht="15.4" thickBot="1">
      <c r="D48" s="848" t="s">
        <v>491</v>
      </c>
      <c r="E48" s="849"/>
      <c r="F48" s="861">
        <f>'4.  2011-2014 LRAM'!Z375</f>
        <v>1</v>
      </c>
      <c r="G48" s="874"/>
      <c r="H48" s="880"/>
      <c r="I48" s="849"/>
      <c r="J48" s="850"/>
    </row>
    <row r="49" spans="4:10" ht="21.4" thickBot="1">
      <c r="D49" s="851" t="s">
        <v>731</v>
      </c>
      <c r="E49" s="852"/>
      <c r="F49" s="852"/>
      <c r="G49" s="875"/>
      <c r="H49" s="881"/>
      <c r="I49" s="852"/>
      <c r="J49" s="853"/>
    </row>
    <row r="50" spans="4:10" ht="15">
      <c r="D50" s="854" t="s">
        <v>497</v>
      </c>
      <c r="E50" s="855"/>
      <c r="F50" s="855"/>
      <c r="G50" s="876"/>
      <c r="H50" s="878"/>
      <c r="I50" s="855"/>
      <c r="J50" s="856"/>
    </row>
    <row r="51" spans="4:10" ht="15">
      <c r="D51" s="857" t="s">
        <v>95</v>
      </c>
      <c r="E51" s="840">
        <f>'[2]5.  2015-2020 LRAM'!$Y$38</f>
        <v>1</v>
      </c>
      <c r="F51" s="841"/>
      <c r="G51" s="862"/>
      <c r="H51" s="882">
        <f>'[2]5.  2015-2020 LRAM'!$Y$38</f>
        <v>1</v>
      </c>
      <c r="I51" s="863"/>
      <c r="J51" s="858"/>
    </row>
    <row r="52" spans="4:10" ht="15">
      <c r="D52" s="857" t="s">
        <v>96</v>
      </c>
      <c r="E52" s="840">
        <f>'[2]5.  2015-2020 LRAM'!$Y$41</f>
        <v>1</v>
      </c>
      <c r="F52" s="841"/>
      <c r="G52" s="862"/>
      <c r="H52" s="882">
        <f>'[2]5.  2015-2020 LRAM'!$Y$41</f>
        <v>1</v>
      </c>
      <c r="I52" s="863"/>
      <c r="J52" s="858"/>
    </row>
    <row r="53" spans="4:10" ht="15">
      <c r="D53" s="857" t="s">
        <v>97</v>
      </c>
      <c r="E53" s="840">
        <f>'[2]5.  2015-2020 LRAM'!$Y$44</f>
        <v>1</v>
      </c>
      <c r="F53" s="841"/>
      <c r="G53" s="862"/>
      <c r="H53" s="882">
        <f>'[2]5.  2015-2020 LRAM'!$Y$44</f>
        <v>1</v>
      </c>
      <c r="I53" s="863"/>
      <c r="J53" s="858"/>
    </row>
    <row r="54" spans="4:10" ht="15">
      <c r="D54" s="857" t="s">
        <v>732</v>
      </c>
      <c r="E54" s="840">
        <f>'[2]5.  2015-2020 LRAM'!$Y$47</f>
        <v>1</v>
      </c>
      <c r="F54" s="841"/>
      <c r="G54" s="862"/>
      <c r="H54" s="882">
        <f>'[2]5.  2015-2020 LRAM'!$Y$47</f>
        <v>1</v>
      </c>
      <c r="I54" s="863"/>
      <c r="J54" s="858"/>
    </row>
    <row r="55" spans="4:10" ht="30">
      <c r="D55" s="846" t="s">
        <v>98</v>
      </c>
      <c r="E55" s="863">
        <v>1</v>
      </c>
      <c r="F55" s="865"/>
      <c r="G55" s="862"/>
      <c r="H55" s="879"/>
      <c r="I55" s="865"/>
      <c r="J55" s="842"/>
    </row>
    <row r="56" spans="4:10" ht="15">
      <c r="D56" s="859" t="s">
        <v>498</v>
      </c>
      <c r="E56" s="841"/>
      <c r="F56" s="841"/>
      <c r="G56" s="862"/>
      <c r="H56" s="882"/>
      <c r="I56" s="863"/>
      <c r="J56" s="858"/>
    </row>
    <row r="57" spans="4:10" ht="30">
      <c r="D57" s="857" t="s">
        <v>100</v>
      </c>
      <c r="E57" s="841"/>
      <c r="F57" s="840">
        <f>'[2]5.  2015-2020 LRAM'!$Z$57</f>
        <v>1</v>
      </c>
      <c r="G57" s="862"/>
      <c r="H57" s="882"/>
      <c r="I57" s="863">
        <f>'[2]5.  2015-2020 LRAM'!$Z$57</f>
        <v>1</v>
      </c>
      <c r="J57" s="858"/>
    </row>
    <row r="58" spans="4:10" ht="30">
      <c r="D58" s="857" t="s">
        <v>101</v>
      </c>
      <c r="E58" s="841"/>
      <c r="F58" s="840">
        <f>'[2]5.  2015-2020 LRAM'!$Z$60</f>
        <v>1</v>
      </c>
      <c r="G58" s="862"/>
      <c r="H58" s="882"/>
      <c r="I58" s="863">
        <f>'[2]5.  2015-2020 LRAM'!$Z$60</f>
        <v>1</v>
      </c>
      <c r="J58" s="858"/>
    </row>
    <row r="59" spans="4:10" ht="30">
      <c r="D59" s="857" t="s">
        <v>102</v>
      </c>
      <c r="E59" s="841"/>
      <c r="F59" s="840">
        <f>'[2]5.  2015-2020 LRAM'!$Z$63</f>
        <v>1</v>
      </c>
      <c r="G59" s="862"/>
      <c r="H59" s="882"/>
      <c r="I59" s="863">
        <f>'[2]5.  2015-2020 LRAM'!$Z$63</f>
        <v>1</v>
      </c>
      <c r="J59" s="858"/>
    </row>
    <row r="60" spans="4:10" ht="15">
      <c r="D60" s="843" t="s">
        <v>10</v>
      </c>
      <c r="E60" s="841"/>
      <c r="F60" s="841"/>
      <c r="G60" s="862"/>
      <c r="H60" s="882"/>
      <c r="I60" s="863"/>
      <c r="J60" s="858"/>
    </row>
    <row r="61" spans="4:10" ht="30">
      <c r="D61" s="857" t="s">
        <v>106</v>
      </c>
      <c r="E61" s="841"/>
      <c r="F61" s="841"/>
      <c r="G61" s="862"/>
      <c r="H61" s="882"/>
      <c r="I61" s="863"/>
      <c r="J61" s="858">
        <f>'[2]5.  2015-2020 LRAM'!AA76</f>
        <v>1</v>
      </c>
    </row>
    <row r="62" spans="4:10" ht="15">
      <c r="D62" s="843" t="s">
        <v>739</v>
      </c>
      <c r="E62" s="841"/>
      <c r="F62" s="841"/>
      <c r="G62" s="862"/>
      <c r="H62" s="882"/>
      <c r="I62" s="863"/>
      <c r="J62" s="858"/>
    </row>
    <row r="63" spans="4:10" ht="15">
      <c r="D63" s="857" t="s">
        <v>108</v>
      </c>
      <c r="E63" s="840">
        <v>1</v>
      </c>
      <c r="F63" s="841"/>
      <c r="G63" s="862"/>
      <c r="H63" s="882">
        <v>1</v>
      </c>
      <c r="I63" s="863"/>
      <c r="J63" s="858"/>
    </row>
    <row r="64" spans="4:10" ht="15">
      <c r="D64" s="843" t="s">
        <v>490</v>
      </c>
      <c r="E64" s="841"/>
      <c r="F64" s="841"/>
      <c r="G64" s="862"/>
      <c r="H64" s="882"/>
      <c r="I64" s="863"/>
      <c r="J64" s="858"/>
    </row>
    <row r="65" spans="4:10" ht="15">
      <c r="D65" s="860" t="s">
        <v>491</v>
      </c>
      <c r="E65" s="841"/>
      <c r="F65" s="840">
        <v>1</v>
      </c>
      <c r="G65" s="862"/>
      <c r="H65" s="882"/>
      <c r="I65" s="863">
        <f>'[2]5.  2015-2020 LRAM'!Z87</f>
        <v>1</v>
      </c>
      <c r="J65" s="858"/>
    </row>
    <row r="66" spans="4:10" ht="15">
      <c r="D66" s="843" t="s">
        <v>496</v>
      </c>
      <c r="E66" s="841"/>
      <c r="F66" s="841"/>
      <c r="G66" s="862"/>
      <c r="H66" s="882"/>
      <c r="I66" s="863"/>
      <c r="J66" s="858"/>
    </row>
    <row r="67" spans="4:10" ht="15">
      <c r="D67" s="857" t="s">
        <v>741</v>
      </c>
      <c r="E67" s="840">
        <v>1</v>
      </c>
      <c r="F67" s="841"/>
      <c r="G67" s="862"/>
      <c r="H67" s="882"/>
      <c r="I67" s="863"/>
      <c r="J67" s="858"/>
    </row>
    <row r="68" spans="4:10" ht="15">
      <c r="D68" s="857" t="s">
        <v>109</v>
      </c>
      <c r="E68" s="841"/>
      <c r="F68" s="841"/>
      <c r="G68" s="872">
        <v>1</v>
      </c>
      <c r="H68" s="882"/>
      <c r="I68" s="863"/>
      <c r="J68" s="858">
        <f>'[2]5.  2015-2020 LRAM'!AA94</f>
        <v>1</v>
      </c>
    </row>
    <row r="69" spans="4:10" ht="15">
      <c r="D69" s="859" t="s">
        <v>503</v>
      </c>
      <c r="E69" s="841"/>
      <c r="F69" s="841"/>
      <c r="G69" s="862"/>
      <c r="H69" s="882"/>
      <c r="I69" s="863"/>
      <c r="J69" s="858"/>
    </row>
    <row r="70" spans="4:10" ht="15">
      <c r="D70" s="859" t="s">
        <v>742</v>
      </c>
      <c r="E70" s="865"/>
      <c r="F70" s="865"/>
      <c r="G70" s="862"/>
      <c r="H70" s="882"/>
      <c r="I70" s="863"/>
      <c r="J70" s="858"/>
    </row>
    <row r="71" spans="4:10" ht="15">
      <c r="D71" s="870" t="s">
        <v>113</v>
      </c>
      <c r="E71" s="840">
        <v>1</v>
      </c>
      <c r="F71" s="865"/>
      <c r="G71" s="862"/>
      <c r="H71" s="882">
        <v>1</v>
      </c>
      <c r="I71" s="863"/>
      <c r="J71" s="858"/>
    </row>
    <row r="72" spans="4:10" ht="15">
      <c r="D72" s="520" t="s">
        <v>114</v>
      </c>
      <c r="E72" s="840">
        <v>1</v>
      </c>
      <c r="F72" s="865"/>
      <c r="G72" s="862"/>
      <c r="H72" s="882">
        <v>1</v>
      </c>
      <c r="I72" s="863"/>
      <c r="J72" s="858"/>
    </row>
    <row r="73" spans="4:10" ht="15">
      <c r="D73" s="857" t="s">
        <v>740</v>
      </c>
      <c r="E73" s="840">
        <v>1</v>
      </c>
      <c r="F73" s="841"/>
      <c r="G73" s="862"/>
      <c r="H73" s="882">
        <v>1</v>
      </c>
      <c r="I73" s="863"/>
      <c r="J73" s="858"/>
    </row>
    <row r="74" spans="4:10" ht="15">
      <c r="D74" s="843" t="s">
        <v>500</v>
      </c>
      <c r="E74" s="841"/>
      <c r="F74" s="841"/>
      <c r="G74" s="862"/>
      <c r="H74" s="882"/>
      <c r="I74" s="863"/>
      <c r="J74" s="858"/>
    </row>
    <row r="75" spans="4:10" ht="15">
      <c r="D75" s="857" t="s">
        <v>118</v>
      </c>
      <c r="E75" s="865"/>
      <c r="F75" s="863">
        <v>0.11</v>
      </c>
      <c r="G75" s="872">
        <v>0.89</v>
      </c>
      <c r="H75" s="882"/>
      <c r="I75" s="863">
        <f>'[2]5.  2015-2020 LRAM'!Z121</f>
        <v>0.11</v>
      </c>
      <c r="J75" s="858">
        <f>'[2]5.  2015-2020 LRAM'!AA121</f>
        <v>0.89</v>
      </c>
    </row>
    <row r="76" spans="4:10" ht="30">
      <c r="D76" s="870" t="s">
        <v>119</v>
      </c>
      <c r="E76" s="865"/>
      <c r="F76" s="863">
        <v>1</v>
      </c>
      <c r="G76" s="872"/>
      <c r="H76" s="882"/>
      <c r="I76" s="863">
        <v>1</v>
      </c>
      <c r="J76" s="858"/>
    </row>
    <row r="77" spans="4:10" ht="30">
      <c r="D77" s="870" t="s">
        <v>122</v>
      </c>
      <c r="E77" s="865"/>
      <c r="F77" s="863"/>
      <c r="G77" s="872"/>
      <c r="H77" s="882"/>
      <c r="I77" s="863"/>
      <c r="J77" s="858">
        <v>1</v>
      </c>
    </row>
    <row r="78" spans="4:10" ht="15">
      <c r="D78" s="870" t="s">
        <v>124</v>
      </c>
      <c r="E78" s="865"/>
      <c r="F78" s="863">
        <v>1</v>
      </c>
      <c r="G78" s="872"/>
      <c r="H78" s="882"/>
      <c r="I78" s="863"/>
      <c r="J78" s="858">
        <v>1</v>
      </c>
    </row>
    <row r="79" spans="4:10" ht="30.4" thickBot="1">
      <c r="D79" s="866" t="s">
        <v>120</v>
      </c>
      <c r="E79" s="867"/>
      <c r="F79" s="868">
        <v>1</v>
      </c>
      <c r="G79" s="877"/>
      <c r="H79" s="883"/>
      <c r="I79" s="868"/>
      <c r="J79" s="869"/>
    </row>
    <row r="80" spans="4:10" ht="15">
      <c r="D80" s="843" t="s">
        <v>502</v>
      </c>
      <c r="E80" s="841"/>
      <c r="F80" s="841"/>
      <c r="G80" s="862"/>
      <c r="H80" s="882"/>
      <c r="I80" s="863"/>
      <c r="J80" s="858"/>
    </row>
    <row r="81" spans="4:10" ht="15">
      <c r="D81" s="857" t="s">
        <v>728</v>
      </c>
      <c r="E81" s="865"/>
      <c r="F81" s="863"/>
      <c r="G81" s="872"/>
      <c r="H81" s="882">
        <v>1</v>
      </c>
      <c r="I81" s="863"/>
      <c r="J81" s="858"/>
    </row>
  </sheetData>
  <mergeCells count="3">
    <mergeCell ref="B16:X16"/>
    <mergeCell ref="E23:G23"/>
    <mergeCell ref="H23:J23"/>
  </mergeCells>
  <conditionalFormatting sqref="E26:J48 E50:J78">
    <cfRule type="cellIs" dxfId="13" priority="3" operator="equal">
      <formula>""</formula>
    </cfRule>
  </conditionalFormatting>
  <conditionalFormatting sqref="E79:J79">
    <cfRule type="cellIs" dxfId="12" priority="2" operator="equal">
      <formula>""</formula>
    </cfRule>
  </conditionalFormatting>
  <conditionalFormatting sqref="E80:J81">
    <cfRule type="cellIs" dxfId="11" priority="1" operator="equal">
      <formula>""</formula>
    </cfRule>
  </conditionalFormatting>
  <pageMargins left="0.7" right="0.7" top="0.75" bottom="0.75" header="0.3" footer="0.3"/>
  <pageSetup scale="81" fitToHeight="0" orientation="portrait" r:id="rId1"/>
  <rowBreaks count="1" manualBreakCount="1">
    <brk id="48" min="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2018-08-13T15:58:49Z</cp:lastPrinted>
  <dcterms:created xsi:type="dcterms:W3CDTF">2012-03-05T18:56:04Z</dcterms:created>
  <dcterms:modified xsi:type="dcterms:W3CDTF">2018-12-17T20:26:19Z</dcterms:modified>
</cp:coreProperties>
</file>