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codeName="{22E68647-3C60-695B-3CA0-4895CD717B8A}"/>
  <workbookPr codeName="ThisWorkbook" defaultThemeVersion="124226"/>
  <mc:AlternateContent xmlns:mc="http://schemas.openxmlformats.org/markup-compatibility/2006">
    <mc:Choice Requires="x15">
      <x15ac:absPath xmlns:x15ac="http://schemas.microsoft.com/office/spreadsheetml/2010/11/ac" url="Y:\OEB\Rate Applications\2019 Cost of Service\OEB Models\OEB Models (01-04-19)\For Filing\"/>
    </mc:Choice>
  </mc:AlternateContent>
  <xr:revisionPtr revIDLastSave="0" documentId="13_ncr:1_{20F3AF37-D911-4C8D-8E0A-68ACF4DDE33F}" xr6:coauthVersionLast="40" xr6:coauthVersionMax="40" xr10:uidLastSave="{00000000-0000-0000-0000-000000000000}"/>
  <workbookProtection workbookAlgorithmName="SHA-512" workbookHashValue="UHakaoLf5oOisEjBLRpb3u2dUW9lTShPYY47grQvY+P0Nsft9w5Eg9NYFQCOKs2bW59SrgcaPInLWKXpcHE/hw==" workbookSaltValue="STdzo3OIjc+3679YKvt8BA==" workbookSpinCount="100000" lockStructure="1"/>
  <bookViews>
    <workbookView xWindow="0" yWindow="0" windowWidth="25200" windowHeight="10650" tabRatio="831"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oric" sheetId="25" r:id="rId7"/>
    <sheet name="H1 Adj. Taxable Income Historic" sheetId="4" r:id="rId8"/>
    <sheet name="H4 Sch 4 Loss Cfwd Hist" sheetId="19" r:id="rId9"/>
    <sheet name="H8 Sch 8 Historical" sheetId="5" r:id="rId10"/>
    <sheet name="H13 Sch 13 Tax Reserves Histori" sheetId="17" r:id="rId11"/>
    <sheet name="B0 PILs,Tax Provision Bridge" sheetId="24" r:id="rId12"/>
    <sheet name="B1 Adj. Taxable Income Bridge" sheetId="18" r:id="rId13"/>
    <sheet name="B4 Sch 4 Loss Cfwd Bridge" sheetId="20" r:id="rId14"/>
    <sheet name="B8 Schedule 8 CCA Bridge Year" sheetId="15" r:id="rId15"/>
    <sheet name="B13 Sch 13 Tax Reserves Bridge" sheetId="8" r:id="rId16"/>
    <sheet name="T0 PILs,Tax Provision " sheetId="13" r:id="rId17"/>
    <sheet name="T1 Taxable Income Test Year" sheetId="27" r:id="rId18"/>
    <sheet name="T4 Sch 4 Loss Cfwd" sheetId="9" r:id="rId19"/>
    <sheet name="T8 Schedule 8 CCA Test Year  " sheetId="6" r:id="rId20"/>
    <sheet name="T13 Sch 13 Reserve Test Year" sheetId="22" r:id="rId21"/>
  </sheets>
  <functionGroups builtInGroupCount="19"/>
  <externalReferences>
    <externalReference r:id="rId22"/>
    <externalReference r:id="rId23"/>
  </externalReferences>
  <definedNames>
    <definedName name="___INDEX_SHEET___ASAP_Utilities" localSheetId="2">#REF!</definedName>
    <definedName name="___INDEX_SHEET___ASAP_Utilities">#REF!</definedName>
    <definedName name="Fed_SB">'B. Tax Rates &amp; Exemptions'!$J$29</definedName>
    <definedName name="Fed_SB_Bridge">'B. Tax Rates &amp; Exemptions'!$I$29</definedName>
    <definedName name="Fed_SM">'B. Tax Rates &amp; Exemptions'!$J$29</definedName>
    <definedName name="FedTax">'B. Tax Rates &amp; Exemptions'!$J$19</definedName>
    <definedName name="Index">'Table of Contents'!#REF!</definedName>
    <definedName name="LDC_LIST">[1]lists!$AM$1:$AM$80</definedName>
    <definedName name="ontario_SB">'B. Tax Rates &amp; Exemptions'!$J$31</definedName>
    <definedName name="ontariotax">'B. Tax Rates &amp; Exemptions'!$J$21</definedName>
    <definedName name="_xlnm.Print_Area" localSheetId="4">'A. Data Input Sheet'!$A$1:$I$43</definedName>
    <definedName name="_xlnm.Print_Area" localSheetId="5">'B. Tax Rates &amp; Exemptions'!$A$1:$J$39</definedName>
    <definedName name="_xlnm.Print_Area" localSheetId="11">'B0 PILs,Tax Provision Bridge'!$A$1:$L$36</definedName>
    <definedName name="_xlnm.Print_Area" localSheetId="12">'B1 Adj. Taxable Income Bridge'!$A$1:$H$113</definedName>
    <definedName name="_xlnm.Print_Area" localSheetId="13">'B4 Sch 4 Loss Cfwd Bridge'!$A$1:$K$26</definedName>
    <definedName name="_xlnm.Print_Area" localSheetId="14">'B8 Schedule 8 CCA Bridge Year'!$B$1:$O$43</definedName>
    <definedName name="_xlnm.Print_Area" localSheetId="6">'H0 PILs,Tax Provision Historic'!$A$1:$K$45</definedName>
    <definedName name="_xlnm.Print_Area" localSheetId="7">'H1 Adj. Taxable Income Historic'!$A$1:$G$118</definedName>
    <definedName name="_xlnm.Print_Area" localSheetId="10">'H13 Sch 13 Tax Reserves Histori'!$A$1:$F$51</definedName>
    <definedName name="_xlnm.Print_Area" localSheetId="8">'H4 Sch 4 Loss Cfwd Hist'!$A$1:$J$18</definedName>
    <definedName name="_xlnm.Print_Area" localSheetId="9">'H8 Sch 8 Historical'!$A$1:$G$44</definedName>
    <definedName name="_xlnm.Print_Area" localSheetId="2">'S. Summary '!$A$1:$K$25</definedName>
    <definedName name="_xlnm.Print_Area" localSheetId="3">'S1. Integrity Checks'!$A$1:$D$24</definedName>
    <definedName name="_xlnm.Print_Area" localSheetId="16">'T0 PILs,Tax Provision '!$A$1:$L$36</definedName>
    <definedName name="_xlnm.Print_Area" localSheetId="18">'T4 Sch 4 Loss Cfwd'!$A$1:$L$29</definedName>
    <definedName name="_xlnm.Print_Area" localSheetId="1">'Table of Contents'!$A$1:$H$50</definedName>
    <definedName name="_xlnm.Print_Titles" localSheetId="12">'B1 Adj.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Adj. Taxable Income Historic'!$A$1</definedName>
    <definedName name="Start_11">'H0 PILs,Tax Provision Historic'!$A$1</definedName>
    <definedName name="Start_12">'B8 Schedule 8 CCA Bridge Year'!$A$1</definedName>
    <definedName name="Start_13">#REF!</definedName>
    <definedName name="Start_14">'B13 Sch 13 Tax Reserves Bridge'!$A$1</definedName>
    <definedName name="Start_15">'B4 Sch 4 Loss Cfwd Bridge'!$A$1</definedName>
    <definedName name="Start_16">'B1 Adj. Taxable Income Bridge'!$A$1</definedName>
    <definedName name="Start_17">'B0 PILs,Tax Provision Bridge'!$A$1</definedName>
    <definedName name="Start_18">'T8 Schedule 8 CCA Test Year  '!$A$1</definedName>
    <definedName name="Start_19">#REF!</definedName>
    <definedName name="Start_20">'T13 Sch 13 Reserve Test Year'!$A$1</definedName>
    <definedName name="Start_21">'T4 Sch 4 Loss Cfwd'!$A$1</definedName>
    <definedName name="Start_22">#REF!</definedName>
    <definedName name="Start_23">'T0 PILs,Tax Provision '!$A$1</definedName>
    <definedName name="Start_3">'Table of Contents'!$A$1</definedName>
    <definedName name="Start_4" localSheetId="2">'S. Summary '!$A$1</definedName>
    <definedName name="Start_4">'A. Data Input Sheet'!$A$1</definedName>
    <definedName name="Start_5">'B. Tax Rates &amp; Exemptions'!$A$1</definedName>
    <definedName name="Start_6">'H8 Sch 8 Historical'!$A$1</definedName>
    <definedName name="Start_7">#REF!</definedName>
    <definedName name="Start_8">'H13 Sch 13 Tax Reserves Histori'!$A$1</definedName>
    <definedName name="Start_9">'H4 Sch 4 Loss Cfwd Hist'!$A$1</definedName>
    <definedName name="units">[2]hidden1!$J$3:$J$8</definedName>
  </definedNames>
  <calcPr calcId="181029"/>
</workbook>
</file>

<file path=xl/calcChain.xml><?xml version="1.0" encoding="utf-8"?>
<calcChain xmlns="http://schemas.openxmlformats.org/spreadsheetml/2006/main">
  <c r="F108" i="4" l="1"/>
  <c r="G107" i="4"/>
  <c r="D33" i="6" l="1"/>
  <c r="F110" i="18" l="1"/>
  <c r="G25" i="9" l="1"/>
  <c r="F120" i="27" s="1"/>
  <c r="I27" i="9" l="1"/>
  <c r="I17" i="9"/>
  <c r="I26" i="9" l="1"/>
  <c r="I25" i="9"/>
  <c r="D34" i="6" l="1"/>
  <c r="C34" i="6"/>
  <c r="C33" i="6"/>
  <c r="I23" i="9" l="1"/>
  <c r="L34" i="6" l="1"/>
  <c r="L33" i="6"/>
  <c r="L32" i="6"/>
  <c r="J22" i="6" l="1"/>
  <c r="L31" i="6"/>
  <c r="L24" i="6"/>
  <c r="I16" i="3" l="1"/>
  <c r="I19" i="3" s="1"/>
  <c r="I23" i="3" s="1"/>
  <c r="I25" i="25" l="1"/>
  <c r="I20" i="25"/>
  <c r="J23" i="24"/>
  <c r="H16" i="3" l="1"/>
  <c r="H19" i="3" s="1"/>
  <c r="H23" i="3" s="1"/>
  <c r="G16" i="3"/>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s="1"/>
  <c r="G27" i="8" s="1"/>
  <c r="K27" i="8" s="1"/>
  <c r="H14" i="19"/>
  <c r="G12" i="20" s="1"/>
  <c r="H17" i="19"/>
  <c r="G19" i="20" s="1"/>
  <c r="G23" i="20" s="1"/>
  <c r="G22" i="9" s="1"/>
  <c r="G28" i="9" s="1"/>
  <c r="J16" i="3"/>
  <c r="J19" i="3" s="1"/>
  <c r="J23" i="3" s="1"/>
  <c r="F35" i="15"/>
  <c r="I35" i="15" s="1"/>
  <c r="F37" i="15"/>
  <c r="I37" i="15" s="1"/>
  <c r="F38" i="15"/>
  <c r="I38" i="15" s="1"/>
  <c r="F39" i="15"/>
  <c r="I39" i="15" s="1"/>
  <c r="F40" i="15"/>
  <c r="I40" i="15" s="1"/>
  <c r="F41" i="15"/>
  <c r="I41" i="15" s="1"/>
  <c r="F37" i="17"/>
  <c r="E32" i="8" s="1"/>
  <c r="G32" i="8" s="1"/>
  <c r="K32" i="8" s="1"/>
  <c r="F21" i="17"/>
  <c r="E19" i="8"/>
  <c r="G19" i="8" s="1"/>
  <c r="K19" i="8" s="1"/>
  <c r="F17" i="17"/>
  <c r="E15" i="8" s="1"/>
  <c r="G15" i="8" s="1"/>
  <c r="F31" i="17"/>
  <c r="E26" i="8" s="1"/>
  <c r="G26" i="8" s="1"/>
  <c r="K26" i="8" s="1"/>
  <c r="G12" i="5"/>
  <c r="F10" i="15" s="1"/>
  <c r="I10" i="15" s="1"/>
  <c r="G24" i="5"/>
  <c r="F22" i="15" s="1"/>
  <c r="I22" i="15" s="1"/>
  <c r="J22" i="15"/>
  <c r="G30" i="5"/>
  <c r="F28" i="15" s="1"/>
  <c r="D51" i="17"/>
  <c r="G34" i="4"/>
  <c r="G15" i="4"/>
  <c r="D27" i="17"/>
  <c r="G81" i="4"/>
  <c r="G76" i="4"/>
  <c r="G82" i="4"/>
  <c r="G12" i="4"/>
  <c r="I32" i="25"/>
  <c r="F33" i="17"/>
  <c r="E28" i="8" s="1"/>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s="1"/>
  <c r="G34" i="8" s="1"/>
  <c r="K34" i="8" s="1"/>
  <c r="E34" i="22" s="1"/>
  <c r="G34" i="22" s="1"/>
  <c r="K34" i="22" s="1"/>
  <c r="M34" i="22" s="1"/>
  <c r="F40" i="17"/>
  <c r="E35" i="8" s="1"/>
  <c r="G35" i="8" s="1"/>
  <c r="K35" i="8" s="1"/>
  <c r="F41" i="17"/>
  <c r="E36" i="8" s="1"/>
  <c r="G36" i="8" s="1"/>
  <c r="K36" i="8" s="1"/>
  <c r="E36" i="22" s="1"/>
  <c r="G36" i="22" s="1"/>
  <c r="K36" i="22" s="1"/>
  <c r="M36" i="22" s="1"/>
  <c r="F42" i="17"/>
  <c r="E37" i="8" s="1"/>
  <c r="G37" i="8" s="1"/>
  <c r="K37" i="8" s="1"/>
  <c r="F43" i="17"/>
  <c r="E38" i="8" s="1"/>
  <c r="G38" i="8" s="1"/>
  <c r="K38" i="8" s="1"/>
  <c r="E38" i="22" s="1"/>
  <c r="G38" i="22" s="1"/>
  <c r="K38" i="22" s="1"/>
  <c r="M38" i="22" s="1"/>
  <c r="F44" i="17"/>
  <c r="E39" i="8" s="1"/>
  <c r="G39" i="8" s="1"/>
  <c r="K39" i="8" s="1"/>
  <c r="F45" i="17"/>
  <c r="E40" i="8" s="1"/>
  <c r="G40" i="8" s="1"/>
  <c r="K40" i="8" s="1"/>
  <c r="E40" i="22" s="1"/>
  <c r="G40" i="22" s="1"/>
  <c r="K40" i="22" s="1"/>
  <c r="M40" i="22" s="1"/>
  <c r="F49" i="17"/>
  <c r="E41" i="8" s="1"/>
  <c r="G41" i="8" s="1"/>
  <c r="K41" i="8" s="1"/>
  <c r="E41" i="22" s="1"/>
  <c r="G41" i="22" s="1"/>
  <c r="K41" i="22" s="1"/>
  <c r="M41" i="22" s="1"/>
  <c r="F50" i="17"/>
  <c r="E42" i="8" s="1"/>
  <c r="G42" i="8" s="1"/>
  <c r="K42" i="8" s="1"/>
  <c r="J42" i="6"/>
  <c r="J41" i="6"/>
  <c r="J40" i="6"/>
  <c r="J39" i="6"/>
  <c r="J38" i="6"/>
  <c r="J37" i="6"/>
  <c r="J36" i="6"/>
  <c r="J35" i="6"/>
  <c r="J34" i="6"/>
  <c r="J33" i="6"/>
  <c r="J32" i="6"/>
  <c r="J31" i="6"/>
  <c r="J28" i="6"/>
  <c r="J27" i="6"/>
  <c r="J26" i="6"/>
  <c r="J24" i="6"/>
  <c r="J23" i="6"/>
  <c r="J21" i="6"/>
  <c r="J20" i="6"/>
  <c r="J19" i="6"/>
  <c r="J18" i="6"/>
  <c r="J16" i="6"/>
  <c r="J13" i="6"/>
  <c r="J11" i="6"/>
  <c r="J41" i="15"/>
  <c r="J40" i="15"/>
  <c r="J39" i="15"/>
  <c r="J38" i="15"/>
  <c r="J37" i="15"/>
  <c r="J36" i="15"/>
  <c r="J35" i="15"/>
  <c r="J34" i="15"/>
  <c r="J33" i="15"/>
  <c r="J32" i="15"/>
  <c r="J31" i="15"/>
  <c r="J30" i="15"/>
  <c r="J27" i="15"/>
  <c r="J26" i="15"/>
  <c r="J25" i="15"/>
  <c r="J24" i="15"/>
  <c r="J23" i="15"/>
  <c r="J21" i="15"/>
  <c r="J20" i="15"/>
  <c r="J19" i="15"/>
  <c r="J18" i="15"/>
  <c r="J17" i="15"/>
  <c r="J15" i="15"/>
  <c r="J12" i="15"/>
  <c r="J10" i="15"/>
  <c r="L16" i="6"/>
  <c r="L23" i="6"/>
  <c r="L25" i="6"/>
  <c r="L26" i="6"/>
  <c r="L27" i="6"/>
  <c r="L28" i="6"/>
  <c r="L29" i="6"/>
  <c r="L30" i="6"/>
  <c r="L35" i="6"/>
  <c r="L36" i="6"/>
  <c r="L37" i="6"/>
  <c r="L38" i="6"/>
  <c r="L39" i="6"/>
  <c r="L40" i="6"/>
  <c r="L41" i="6"/>
  <c r="L42" i="6"/>
  <c r="L12" i="6"/>
  <c r="L13" i="6"/>
  <c r="L14" i="6"/>
  <c r="L15" i="6"/>
  <c r="G13" i="5"/>
  <c r="F11" i="15" s="1"/>
  <c r="G32" i="5"/>
  <c r="F30" i="15" s="1"/>
  <c r="I30" i="15" s="1"/>
  <c r="G29" i="5"/>
  <c r="F27" i="15" s="1"/>
  <c r="I27" i="15" s="1"/>
  <c r="G27" i="5"/>
  <c r="F25" i="15" s="1"/>
  <c r="I25" i="15" s="1"/>
  <c r="G26" i="5"/>
  <c r="F24" i="15" s="1"/>
  <c r="I24" i="15" s="1"/>
  <c r="G25" i="5"/>
  <c r="F23" i="15" s="1"/>
  <c r="I23" i="15" s="1"/>
  <c r="G23" i="5"/>
  <c r="F21" i="15" s="1"/>
  <c r="I21" i="15" s="1"/>
  <c r="G22" i="5"/>
  <c r="F20" i="15" s="1"/>
  <c r="I20" i="15" s="1"/>
  <c r="G21" i="5"/>
  <c r="F19" i="15" s="1"/>
  <c r="I19" i="15" s="1"/>
  <c r="G20" i="5"/>
  <c r="F18" i="15" s="1"/>
  <c r="I18" i="15" s="1"/>
  <c r="G17" i="5"/>
  <c r="F15" i="15" s="1"/>
  <c r="I15" i="15" s="1"/>
  <c r="G14" i="5"/>
  <c r="F12" i="15" s="1"/>
  <c r="I12" i="15" s="1"/>
  <c r="L11" i="6"/>
  <c r="G36" i="5"/>
  <c r="F34" i="15" s="1"/>
  <c r="I34" i="15" s="1"/>
  <c r="F19" i="17"/>
  <c r="E17" i="8"/>
  <c r="G17" i="8" s="1"/>
  <c r="K17" i="8" s="1"/>
  <c r="G74" i="4"/>
  <c r="F71" i="4"/>
  <c r="F110" i="4" s="1"/>
  <c r="F118" i="4" s="1"/>
  <c r="G22" i="4"/>
  <c r="G29" i="4"/>
  <c r="G54" i="4"/>
  <c r="G106" i="4"/>
  <c r="G105" i="4"/>
  <c r="G104" i="4"/>
  <c r="G103" i="4"/>
  <c r="G102" i="4"/>
  <c r="G101" i="4"/>
  <c r="G100" i="4"/>
  <c r="G99" i="4"/>
  <c r="G98" i="4"/>
  <c r="G97" i="4"/>
  <c r="G96" i="4"/>
  <c r="G95" i="4"/>
  <c r="G94" i="4"/>
  <c r="G93" i="4"/>
  <c r="G56" i="4"/>
  <c r="G57" i="4"/>
  <c r="G58" i="4"/>
  <c r="G59" i="4"/>
  <c r="G60" i="4"/>
  <c r="G61" i="4"/>
  <c r="G62" i="4"/>
  <c r="G63" i="4"/>
  <c r="G64" i="4"/>
  <c r="G65" i="4"/>
  <c r="G66" i="4"/>
  <c r="G67" i="4"/>
  <c r="G68" i="4"/>
  <c r="G69" i="4"/>
  <c r="G70" i="4"/>
  <c r="G55" i="4"/>
  <c r="L17" i="6"/>
  <c r="C30" i="15"/>
  <c r="C31" i="6" s="1"/>
  <c r="D30" i="15"/>
  <c r="D31" i="6" s="1"/>
  <c r="C31" i="15"/>
  <c r="C32" i="6"/>
  <c r="D31" i="15"/>
  <c r="D32" i="6" s="1"/>
  <c r="C34" i="15"/>
  <c r="C35" i="6" s="1"/>
  <c r="D34" i="15"/>
  <c r="D35" i="6" s="1"/>
  <c r="C35" i="15"/>
  <c r="C36" i="6" s="1"/>
  <c r="D35" i="15"/>
  <c r="D36" i="6" s="1"/>
  <c r="C36" i="15"/>
  <c r="C37" i="6" s="1"/>
  <c r="D36" i="15"/>
  <c r="D37" i="6"/>
  <c r="C37" i="15"/>
  <c r="C38" i="6" s="1"/>
  <c r="D37" i="15"/>
  <c r="D38" i="6" s="1"/>
  <c r="C38" i="15"/>
  <c r="C39" i="6" s="1"/>
  <c r="D38" i="15"/>
  <c r="D39" i="6" s="1"/>
  <c r="C39" i="15"/>
  <c r="C40" i="6" s="1"/>
  <c r="D39" i="15"/>
  <c r="D40" i="6" s="1"/>
  <c r="C40" i="15"/>
  <c r="C41" i="6" s="1"/>
  <c r="D40" i="15"/>
  <c r="D41" i="6" s="1"/>
  <c r="C41" i="15"/>
  <c r="C42" i="6" s="1"/>
  <c r="D41" i="15"/>
  <c r="D42" i="6" s="1"/>
  <c r="C11" i="15"/>
  <c r="C12" i="6" s="1"/>
  <c r="D11" i="15"/>
  <c r="D12" i="6" s="1"/>
  <c r="C12" i="15"/>
  <c r="C13" i="6" s="1"/>
  <c r="D12" i="15"/>
  <c r="D13" i="6" s="1"/>
  <c r="C13" i="15"/>
  <c r="C14" i="6" s="1"/>
  <c r="D13" i="15"/>
  <c r="D14" i="6" s="1"/>
  <c r="C14" i="15"/>
  <c r="C15" i="6" s="1"/>
  <c r="D14" i="15"/>
  <c r="D15" i="6" s="1"/>
  <c r="C15" i="15"/>
  <c r="C16" i="6" s="1"/>
  <c r="D15" i="15"/>
  <c r="D16" i="6" s="1"/>
  <c r="C16" i="15"/>
  <c r="C17" i="6" s="1"/>
  <c r="D16" i="15"/>
  <c r="D17" i="6" s="1"/>
  <c r="C17" i="15"/>
  <c r="C18" i="6" s="1"/>
  <c r="D17" i="15"/>
  <c r="D18" i="6" s="1"/>
  <c r="C18" i="15"/>
  <c r="C19" i="6" s="1"/>
  <c r="D18" i="15"/>
  <c r="D19" i="6" s="1"/>
  <c r="C19" i="15"/>
  <c r="C20" i="6" s="1"/>
  <c r="D19" i="15"/>
  <c r="D20" i="6" s="1"/>
  <c r="C20" i="15"/>
  <c r="C21" i="6" s="1"/>
  <c r="D20" i="15"/>
  <c r="D21" i="6" s="1"/>
  <c r="C21" i="15"/>
  <c r="C22" i="6" s="1"/>
  <c r="D21" i="15"/>
  <c r="D22" i="6" s="1"/>
  <c r="C22" i="15"/>
  <c r="C23" i="6" s="1"/>
  <c r="D22" i="15"/>
  <c r="D23" i="6" s="1"/>
  <c r="C23" i="15"/>
  <c r="C24" i="6" s="1"/>
  <c r="D23" i="15"/>
  <c r="D24" i="6"/>
  <c r="C24" i="15"/>
  <c r="C25" i="6" s="1"/>
  <c r="D24" i="15"/>
  <c r="D25" i="6" s="1"/>
  <c r="C25" i="15"/>
  <c r="C26" i="6" s="1"/>
  <c r="D25" i="15"/>
  <c r="D26" i="6" s="1"/>
  <c r="C26" i="15"/>
  <c r="C27" i="6" s="1"/>
  <c r="D26" i="15"/>
  <c r="D27" i="6" s="1"/>
  <c r="C27" i="15"/>
  <c r="C28" i="6" s="1"/>
  <c r="D27" i="15"/>
  <c r="D28" i="6" s="1"/>
  <c r="C28" i="15"/>
  <c r="C29" i="6" s="1"/>
  <c r="D28" i="15"/>
  <c r="D29" i="6" s="1"/>
  <c r="C29" i="15"/>
  <c r="C30" i="6" s="1"/>
  <c r="D29" i="15"/>
  <c r="D30" i="6" s="1"/>
  <c r="D10" i="15"/>
  <c r="D11" i="6" s="1"/>
  <c r="C10" i="15"/>
  <c r="C11" i="6" s="1"/>
  <c r="F22" i="17"/>
  <c r="F23" i="17"/>
  <c r="F24" i="17"/>
  <c r="G35" i="5"/>
  <c r="G37" i="5"/>
  <c r="G38" i="5"/>
  <c r="F36" i="15" s="1"/>
  <c r="I36" i="15" s="1"/>
  <c r="G39" i="5"/>
  <c r="G34" i="5"/>
  <c r="F32" i="15" s="1"/>
  <c r="G40" i="5"/>
  <c r="F26" i="17"/>
  <c r="E21" i="8" s="1"/>
  <c r="G21" i="8" s="1"/>
  <c r="K21" i="8" s="1"/>
  <c r="F25" i="17"/>
  <c r="E20" i="8"/>
  <c r="G20" i="8" s="1"/>
  <c r="K20" i="8" s="1"/>
  <c r="F20" i="17"/>
  <c r="E18" i="8"/>
  <c r="G18" i="8" s="1"/>
  <c r="K18" i="8" s="1"/>
  <c r="M18" i="8" s="1"/>
  <c r="F18" i="17"/>
  <c r="E16" i="8"/>
  <c r="G16" i="8" s="1"/>
  <c r="K16" i="8" s="1"/>
  <c r="M16" i="8" s="1"/>
  <c r="F15" i="17"/>
  <c r="E13" i="8" s="1"/>
  <c r="G13" i="8" s="1"/>
  <c r="K13" i="8" s="1"/>
  <c r="E13" i="22" s="1"/>
  <c r="G13" i="22" s="1"/>
  <c r="K13" i="22" s="1"/>
  <c r="M13" i="22" s="1"/>
  <c r="G15" i="5"/>
  <c r="F13" i="15" s="1"/>
  <c r="G16" i="5"/>
  <c r="F14" i="15" s="1"/>
  <c r="G18" i="5"/>
  <c r="F16" i="15" s="1"/>
  <c r="G28" i="5"/>
  <c r="F26" i="15" s="1"/>
  <c r="I26" i="15" s="1"/>
  <c r="G31" i="5"/>
  <c r="F29" i="15" s="1"/>
  <c r="G33" i="5"/>
  <c r="F31" i="15" s="1"/>
  <c r="I31" i="15" s="1"/>
  <c r="G41" i="5"/>
  <c r="G42" i="5"/>
  <c r="G43" i="5"/>
  <c r="G19" i="5"/>
  <c r="F17" i="15" s="1"/>
  <c r="I17" i="15" s="1"/>
  <c r="E27" i="17"/>
  <c r="F22" i="22"/>
  <c r="I22" i="22"/>
  <c r="J22" i="22"/>
  <c r="N22" i="22"/>
  <c r="F43" i="22"/>
  <c r="I43" i="22"/>
  <c r="J43" i="22"/>
  <c r="N43" i="22"/>
  <c r="J23" i="13"/>
  <c r="H42" i="15"/>
  <c r="F30" i="17"/>
  <c r="E25" i="8" s="1"/>
  <c r="G25" i="8" s="1"/>
  <c r="E51" i="17"/>
  <c r="F22" i="8"/>
  <c r="I22" i="8"/>
  <c r="J22" i="8"/>
  <c r="N22" i="8"/>
  <c r="F43" i="8"/>
  <c r="I43" i="8"/>
  <c r="J43" i="8"/>
  <c r="N43" i="8"/>
  <c r="E44" i="5"/>
  <c r="F44" i="5"/>
  <c r="G14" i="4"/>
  <c r="G16" i="4"/>
  <c r="G17" i="4"/>
  <c r="G18" i="4"/>
  <c r="G19" i="4"/>
  <c r="G20" i="4"/>
  <c r="G21" i="4"/>
  <c r="G23" i="4"/>
  <c r="G24" i="4"/>
  <c r="G25" i="4"/>
  <c r="G26" i="4"/>
  <c r="G27" i="4"/>
  <c r="G28" i="4"/>
  <c r="G30" i="4"/>
  <c r="G31" i="4"/>
  <c r="G32" i="4"/>
  <c r="G33" i="4"/>
  <c r="G35" i="4"/>
  <c r="G36" i="4"/>
  <c r="G37" i="4"/>
  <c r="G38" i="4"/>
  <c r="G39" i="4"/>
  <c r="G40" i="4"/>
  <c r="G41" i="4"/>
  <c r="G42" i="4"/>
  <c r="G43" i="4"/>
  <c r="G44" i="4"/>
  <c r="G45" i="4"/>
  <c r="G46" i="4"/>
  <c r="G47" i="4"/>
  <c r="G48" i="4"/>
  <c r="G50" i="4"/>
  <c r="G51" i="4"/>
  <c r="G52" i="4"/>
  <c r="G53" i="4"/>
  <c r="G75" i="4"/>
  <c r="G77" i="4"/>
  <c r="G78" i="4"/>
  <c r="G79" i="4"/>
  <c r="G80" i="4"/>
  <c r="G83" i="4"/>
  <c r="G84" i="4"/>
  <c r="G85" i="4"/>
  <c r="G88" i="4"/>
  <c r="G89" i="4"/>
  <c r="G90" i="4"/>
  <c r="G91" i="4"/>
  <c r="G92" i="4"/>
  <c r="G112" i="4"/>
  <c r="G113" i="4"/>
  <c r="G114" i="4"/>
  <c r="G115" i="4"/>
  <c r="G116" i="4"/>
  <c r="E71" i="4"/>
  <c r="E108" i="4"/>
  <c r="F27" i="17" l="1"/>
  <c r="K20" i="15"/>
  <c r="M20" i="15" s="1"/>
  <c r="O20" i="15" s="1"/>
  <c r="F21" i="6" s="1"/>
  <c r="I21" i="6" s="1"/>
  <c r="K21" i="6" s="1"/>
  <c r="M21" i="6" s="1"/>
  <c r="O21" i="6" s="1"/>
  <c r="K38" i="15"/>
  <c r="M38" i="15" s="1"/>
  <c r="O38" i="15" s="1"/>
  <c r="F39" i="6" s="1"/>
  <c r="I39" i="6" s="1"/>
  <c r="K41" i="15"/>
  <c r="M41" i="15" s="1"/>
  <c r="O41" i="15" s="1"/>
  <c r="F42" i="6" s="1"/>
  <c r="I42" i="6" s="1"/>
  <c r="K42" i="6" s="1"/>
  <c r="M42" i="6" s="1"/>
  <c r="O42" i="6" s="1"/>
  <c r="K21" i="15"/>
  <c r="M21" i="15" s="1"/>
  <c r="O21" i="15" s="1"/>
  <c r="F22" i="6" s="1"/>
  <c r="I22" i="6" s="1"/>
  <c r="K22" i="6" s="1"/>
  <c r="M22" i="6" s="1"/>
  <c r="O22" i="6" s="1"/>
  <c r="K18" i="15"/>
  <c r="M18" i="15" s="1"/>
  <c r="O18" i="15" s="1"/>
  <c r="F19" i="6" s="1"/>
  <c r="I19" i="6" s="1"/>
  <c r="K24" i="15"/>
  <c r="M24" i="15" s="1"/>
  <c r="O24" i="15" s="1"/>
  <c r="F25" i="6" s="1"/>
  <c r="F33" i="15"/>
  <c r="I33" i="15" s="1"/>
  <c r="K33" i="15" s="1"/>
  <c r="M33" i="15" s="1"/>
  <c r="O33" i="15" s="1"/>
  <c r="G71" i="4"/>
  <c r="G108" i="4"/>
  <c r="E110" i="4"/>
  <c r="E118" i="4" s="1"/>
  <c r="K26" i="15"/>
  <c r="M26" i="15" s="1"/>
  <c r="O26" i="15" s="1"/>
  <c r="F27" i="6" s="1"/>
  <c r="I27" i="6" s="1"/>
  <c r="F51" i="17"/>
  <c r="K37" i="15"/>
  <c r="M37" i="15" s="1"/>
  <c r="O37" i="15" s="1"/>
  <c r="F38" i="6" s="1"/>
  <c r="I38" i="6" s="1"/>
  <c r="K38" i="6" s="1"/>
  <c r="M38" i="6" s="1"/>
  <c r="O38" i="6" s="1"/>
  <c r="K17" i="15"/>
  <c r="M17" i="15" s="1"/>
  <c r="O17" i="15" s="1"/>
  <c r="F18" i="6" s="1"/>
  <c r="I18" i="6" s="1"/>
  <c r="K36" i="15"/>
  <c r="M36" i="15" s="1"/>
  <c r="O36" i="15" s="1"/>
  <c r="F37" i="6" s="1"/>
  <c r="I37" i="6" s="1"/>
  <c r="K37" i="6" s="1"/>
  <c r="M37" i="6" s="1"/>
  <c r="O37" i="6" s="1"/>
  <c r="K23" i="15"/>
  <c r="M23" i="15" s="1"/>
  <c r="O23" i="15" s="1"/>
  <c r="F24" i="6" s="1"/>
  <c r="I24" i="6" s="1"/>
  <c r="K24" i="6" s="1"/>
  <c r="M24" i="6" s="1"/>
  <c r="O24" i="6" s="1"/>
  <c r="K15" i="15"/>
  <c r="M15" i="15" s="1"/>
  <c r="O15" i="15" s="1"/>
  <c r="F16" i="6" s="1"/>
  <c r="I16" i="6" s="1"/>
  <c r="K16" i="6" s="1"/>
  <c r="M16" i="6" s="1"/>
  <c r="O16" i="6" s="1"/>
  <c r="K30" i="15"/>
  <c r="M30" i="15" s="1"/>
  <c r="O30" i="15" s="1"/>
  <c r="F31" i="6" s="1"/>
  <c r="I31" i="6" s="1"/>
  <c r="K31" i="6" s="1"/>
  <c r="M31" i="6" s="1"/>
  <c r="O31" i="6" s="1"/>
  <c r="K25" i="15"/>
  <c r="M25" i="15" s="1"/>
  <c r="O25" i="15" s="1"/>
  <c r="F26" i="6" s="1"/>
  <c r="I26" i="6" s="1"/>
  <c r="I28" i="9"/>
  <c r="I22" i="9"/>
  <c r="K34" i="15"/>
  <c r="M34" i="15" s="1"/>
  <c r="O34" i="15" s="1"/>
  <c r="F35" i="6" s="1"/>
  <c r="I35" i="6" s="1"/>
  <c r="K35" i="6" s="1"/>
  <c r="M35" i="6" s="1"/>
  <c r="O35" i="6" s="1"/>
  <c r="K27" i="15"/>
  <c r="M27" i="15" s="1"/>
  <c r="O27" i="15" s="1"/>
  <c r="G44" i="5"/>
  <c r="I32" i="15"/>
  <c r="E32" i="22"/>
  <c r="G32" i="22" s="1"/>
  <c r="K32" i="22" s="1"/>
  <c r="M32" i="22" s="1"/>
  <c r="M32" i="8"/>
  <c r="E42" i="22"/>
  <c r="G42" i="22" s="1"/>
  <c r="K42" i="22" s="1"/>
  <c r="M42" i="22" s="1"/>
  <c r="M42" i="8"/>
  <c r="M27" i="8"/>
  <c r="E27" i="22"/>
  <c r="G27" i="22" s="1"/>
  <c r="K27" i="22" s="1"/>
  <c r="M27" i="22" s="1"/>
  <c r="E43" i="8"/>
  <c r="M34" i="8"/>
  <c r="G43" i="8"/>
  <c r="F78" i="18" s="1"/>
  <c r="E22" i="8"/>
  <c r="K22" i="15"/>
  <c r="M22" i="15" s="1"/>
  <c r="O22" i="15" s="1"/>
  <c r="F23" i="6" s="1"/>
  <c r="I23" i="6" s="1"/>
  <c r="K40" i="15"/>
  <c r="M40" i="15" s="1"/>
  <c r="O40" i="15" s="1"/>
  <c r="F41" i="6" s="1"/>
  <c r="I41" i="6" s="1"/>
  <c r="K41" i="6" s="1"/>
  <c r="M41" i="6" s="1"/>
  <c r="O41" i="6" s="1"/>
  <c r="K39" i="15"/>
  <c r="M39" i="15" s="1"/>
  <c r="O39" i="15" s="1"/>
  <c r="F40" i="6" s="1"/>
  <c r="I40" i="6" s="1"/>
  <c r="K40" i="6" s="1"/>
  <c r="M40" i="6" s="1"/>
  <c r="O40" i="6" s="1"/>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K19" i="15"/>
  <c r="M19" i="15" s="1"/>
  <c r="O19" i="15" s="1"/>
  <c r="F20" i="6" s="1"/>
  <c r="I20" i="6" s="1"/>
  <c r="K12" i="15"/>
  <c r="M12" i="15" s="1"/>
  <c r="O12" i="15" s="1"/>
  <c r="F13" i="6" s="1"/>
  <c r="I13" i="6" s="1"/>
  <c r="K39" i="6"/>
  <c r="M39" i="6" s="1"/>
  <c r="O39" i="6" s="1"/>
  <c r="K31" i="15"/>
  <c r="M31" i="15" s="1"/>
  <c r="O31" i="15" s="1"/>
  <c r="K10" i="15"/>
  <c r="K35" i="15"/>
  <c r="M35" i="15" s="1"/>
  <c r="O35" i="15" s="1"/>
  <c r="F42" i="15" l="1"/>
  <c r="G110" i="4"/>
  <c r="G118" i="4" s="1"/>
  <c r="I10" i="25" s="1"/>
  <c r="E15" i="25" s="1"/>
  <c r="K32" i="15"/>
  <c r="M32" i="15" s="1"/>
  <c r="O32" i="15" s="1"/>
  <c r="F33" i="6" s="1"/>
  <c r="K23" i="6"/>
  <c r="M23" i="6" s="1"/>
  <c r="O23" i="6" s="1"/>
  <c r="K27" i="6"/>
  <c r="M27" i="6" s="1"/>
  <c r="O27" i="6" s="1"/>
  <c r="F36" i="6"/>
  <c r="I36" i="6" s="1"/>
  <c r="K36" i="6" s="1"/>
  <c r="M36" i="6" s="1"/>
  <c r="O36" i="6" s="1"/>
  <c r="F28" i="6"/>
  <c r="I28" i="6" s="1"/>
  <c r="K28" i="6" s="1"/>
  <c r="M28" i="6" s="1"/>
  <c r="O28" i="6" s="1"/>
  <c r="F32" i="6"/>
  <c r="I32" i="6" s="1"/>
  <c r="K32" i="6" s="1"/>
  <c r="M32" i="6" s="1"/>
  <c r="O32" i="6" s="1"/>
  <c r="F34" i="6"/>
  <c r="I34" i="6" s="1"/>
  <c r="K34" i="6" s="1"/>
  <c r="M34" i="6" s="1"/>
  <c r="O34" i="6" s="1"/>
  <c r="K43" i="8"/>
  <c r="F31" i="18" s="1"/>
  <c r="E25" i="22"/>
  <c r="M25" i="8"/>
  <c r="M43" i="8" s="1"/>
  <c r="E15" i="22"/>
  <c r="M15" i="8"/>
  <c r="M22" i="8" s="1"/>
  <c r="K22" i="8"/>
  <c r="F77" i="18" s="1"/>
  <c r="K18" i="6"/>
  <c r="M18" i="6" s="1"/>
  <c r="O18" i="6" s="1"/>
  <c r="K13" i="6"/>
  <c r="M13" i="6" s="1"/>
  <c r="O13" i="6" s="1"/>
  <c r="K26" i="6"/>
  <c r="M26" i="6" s="1"/>
  <c r="O26" i="6" s="1"/>
  <c r="M10" i="15"/>
  <c r="K19" i="6"/>
  <c r="M19" i="6" s="1"/>
  <c r="O19" i="6" s="1"/>
  <c r="K20" i="6"/>
  <c r="M20" i="6" s="1"/>
  <c r="O20" i="6" s="1"/>
  <c r="I28" i="25" l="1"/>
  <c r="I34" i="25" s="1"/>
  <c r="G15" i="22"/>
  <c r="E22" i="22"/>
  <c r="E43" i="22"/>
  <c r="G25" i="22"/>
  <c r="O10" i="15"/>
  <c r="I33" i="6" l="1"/>
  <c r="K33" i="6" s="1"/>
  <c r="M33" i="6" s="1"/>
  <c r="O33" i="6" s="1"/>
  <c r="K25" i="22"/>
  <c r="G43" i="22"/>
  <c r="F85" i="27" s="1"/>
  <c r="K15" i="22"/>
  <c r="G22" i="22"/>
  <c r="F35" i="27" s="1"/>
  <c r="F11" i="6"/>
  <c r="K22" i="22" l="1"/>
  <c r="F84" i="27" s="1"/>
  <c r="M15" i="22"/>
  <c r="M22" i="22" s="1"/>
  <c r="K43" i="22"/>
  <c r="F36" i="27" s="1"/>
  <c r="M25" i="22"/>
  <c r="M43" i="22" s="1"/>
  <c r="I11" i="6"/>
  <c r="K11" i="6" l="1"/>
  <c r="M11" i="6" l="1"/>
  <c r="O11" i="6" l="1"/>
  <c r="J11" i="15" l="1"/>
  <c r="I11" i="15"/>
  <c r="J12" i="6"/>
  <c r="K11" i="15" l="1"/>
  <c r="M11" i="15" l="1"/>
  <c r="O11" i="15" l="1"/>
  <c r="F12" i="6" l="1"/>
  <c r="I12" i="6" l="1"/>
  <c r="K12" i="6" l="1"/>
  <c r="M12" i="6" s="1"/>
  <c r="O12" i="6" s="1"/>
  <c r="H43" i="6" l="1"/>
  <c r="I29" i="15" l="1"/>
  <c r="J29" i="15"/>
  <c r="I16" i="15"/>
  <c r="J16" i="15"/>
  <c r="K16" i="15" l="1"/>
  <c r="M16" i="15" s="1"/>
  <c r="O16" i="15" s="1"/>
  <c r="F17" i="6" s="1"/>
  <c r="K29" i="15"/>
  <c r="M29" i="15" s="1"/>
  <c r="O29" i="15" s="1"/>
  <c r="F30" i="6" s="1"/>
  <c r="I14" i="15"/>
  <c r="J14" i="15"/>
  <c r="J13" i="15"/>
  <c r="I13" i="15"/>
  <c r="G42" i="15"/>
  <c r="I28" i="15"/>
  <c r="J28" i="15"/>
  <c r="K13" i="15" l="1"/>
  <c r="I42" i="15"/>
  <c r="J42" i="15"/>
  <c r="K28" i="15"/>
  <c r="M28" i="15" s="1"/>
  <c r="O28" i="15" s="1"/>
  <c r="F29" i="6" s="1"/>
  <c r="K14" i="15"/>
  <c r="M14" i="15" s="1"/>
  <c r="O14" i="15" s="1"/>
  <c r="F15" i="6" s="1"/>
  <c r="M13" i="15" l="1"/>
  <c r="K42" i="15"/>
  <c r="M42" i="15" l="1"/>
  <c r="F72" i="18" s="1"/>
  <c r="O13" i="15"/>
  <c r="F14" i="6" l="1"/>
  <c r="F43" i="6" s="1"/>
  <c r="O42" i="15"/>
  <c r="I25" i="6" l="1"/>
  <c r="J25" i="6"/>
  <c r="K25" i="6" l="1"/>
  <c r="M25" i="6" s="1"/>
  <c r="O25" i="6" s="1"/>
  <c r="J14" i="6" l="1"/>
  <c r="I14" i="6"/>
  <c r="J15" i="6"/>
  <c r="I15" i="6"/>
  <c r="J30" i="6"/>
  <c r="I30" i="6"/>
  <c r="K30" i="6" l="1"/>
  <c r="M30" i="6" s="1"/>
  <c r="O30" i="6" s="1"/>
  <c r="J17" i="6"/>
  <c r="I17" i="6"/>
  <c r="K14" i="6"/>
  <c r="K15" i="6"/>
  <c r="M15" i="6" s="1"/>
  <c r="O15" i="6" s="1"/>
  <c r="K17" i="6" l="1"/>
  <c r="M17" i="6" s="1"/>
  <c r="O17" i="6" s="1"/>
  <c r="M14" i="6"/>
  <c r="J29" i="6" l="1"/>
  <c r="J43" i="6" s="1"/>
  <c r="I29" i="6"/>
  <c r="G43" i="6"/>
  <c r="O14" i="6"/>
  <c r="K29" i="6" l="1"/>
  <c r="I43" i="6"/>
  <c r="M29" i="6" l="1"/>
  <c r="K43" i="6"/>
  <c r="O29" i="6" l="1"/>
  <c r="O43" i="6" s="1"/>
  <c r="M43" i="6"/>
  <c r="F79" i="27" s="1"/>
  <c r="F104" i="18" l="1"/>
  <c r="F113" i="27"/>
  <c r="F68" i="18" l="1"/>
  <c r="F75" i="27" l="1"/>
  <c r="E14" i="24" l="1"/>
  <c r="E13" i="24"/>
  <c r="F106" i="18" l="1"/>
  <c r="G14" i="20" l="1"/>
  <c r="G13" i="20"/>
  <c r="G16" i="20" l="1"/>
  <c r="G12" i="9" s="1"/>
  <c r="F109" i="18"/>
  <c r="F113" i="18" s="1"/>
  <c r="J10" i="24" s="1"/>
  <c r="F13" i="24" l="1"/>
  <c r="G13" i="24" s="1"/>
  <c r="F14" i="24"/>
  <c r="G14" i="24" s="1"/>
  <c r="I12" i="9"/>
  <c r="J16" i="24" l="1"/>
  <c r="J19" i="24" s="1"/>
  <c r="J25" i="24" s="1"/>
  <c r="E13" i="13" l="1"/>
  <c r="G13" i="2"/>
  <c r="G17" i="2" s="1"/>
  <c r="E14" i="13"/>
  <c r="G14" i="2"/>
  <c r="G18" i="2" s="1"/>
  <c r="F12" i="27" s="1"/>
  <c r="G12" i="2"/>
  <c r="G16" i="2" s="1"/>
  <c r="F115" i="27" l="1"/>
  <c r="H23" i="26"/>
  <c r="G19" i="2"/>
  <c r="G16" i="9" l="1"/>
  <c r="I16" i="9" s="1"/>
  <c r="G13" i="9"/>
  <c r="I13" i="9" l="1"/>
  <c r="G15" i="9"/>
  <c r="I15" i="9" s="1"/>
  <c r="F119" i="27" s="1"/>
  <c r="F123" i="27" s="1"/>
  <c r="G18" i="9"/>
  <c r="I18" i="9" s="1"/>
  <c r="H24" i="26" l="1"/>
  <c r="H25" i="26" s="1"/>
  <c r="H14" i="26" s="1"/>
  <c r="J10" i="13"/>
  <c r="F13" i="13" l="1"/>
  <c r="G13" i="13" s="1"/>
  <c r="F14" i="13"/>
  <c r="G14" i="13" s="1"/>
  <c r="H17" i="26" s="1"/>
  <c r="J16" i="13" l="1"/>
  <c r="H18" i="26"/>
  <c r="H27" i="13" l="1"/>
  <c r="J19" i="13"/>
  <c r="J25" i="13" s="1"/>
  <c r="J27" i="13" l="1"/>
  <c r="J30" i="13" s="1"/>
  <c r="H16" i="26" s="1"/>
  <c r="H15" i="26"/>
</calcChain>
</file>

<file path=xl/sharedStrings.xml><?xml version="1.0" encoding="utf-8"?>
<sst xmlns="http://schemas.openxmlformats.org/spreadsheetml/2006/main" count="1097" uniqueCount="504">
  <si>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</si>
  <si>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</si>
  <si>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</si>
  <si>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</si>
  <si>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</si>
  <si>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</si>
  <si>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</si>
  <si>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</si>
  <si>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</si>
  <si>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</si>
  <si>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</si>
  <si>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</si>
  <si>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</si>
  <si>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Gain on sale of eligible capital property from Schedule 10</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</si>
  <si>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</si>
  <si>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</si>
  <si>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</si>
  <si>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</si>
  <si>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</si>
  <si>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</si>
  <si>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</si>
  <si>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</si>
  <si>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</si>
  <si>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</si>
  <si>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</si>
  <si>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</si>
  <si>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</si>
  <si>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</si>
  <si>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</si>
  <si>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</si>
  <si>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</si>
  <si>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</si>
  <si>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</si>
  <si>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</si>
  <si>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</si>
  <si>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</si>
  <si>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</si>
  <si>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</si>
  <si>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</si>
  <si>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</si>
  <si>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</si>
  <si>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</si>
  <si>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</si>
  <si>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</si>
  <si>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</si>
  <si>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</si>
  <si>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</si>
  <si>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</si>
  <si>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</si>
  <si>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</si>
  <si>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</si>
  <si>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</si>
  <si>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</si>
  <si>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</si>
  <si>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</si>
  <si>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</si>
  <si>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</si>
  <si>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</si>
  <si>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</si>
  <si>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</si>
  <si>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</si>
  <si>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</si>
  <si>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Other deductions: (Please explain in detail the nature of the item)</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</si>
  <si>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</si>
  <si>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</si>
  <si>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</si>
  <si>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</si>
  <si>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</si>
  <si>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</si>
  <si>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r>
      <t xml:space="preserve">Taxable dividends deductible under section 112 or 113, from Schedule 3 </t>
    </r>
    <r>
      <rPr>
        <sz val="9"/>
        <color indexed="10"/>
        <rFont val="Arial"/>
        <family val="2"/>
      </rPr>
      <t>(item 82)</t>
    </r>
  </si>
  <si>
    <t>Non-capital losses of preceding taxation years from Schedule 4</t>
  </si>
  <si>
    <r>
      <t>Net-capital losses of preceding taxation years from Schedule 4</t>
    </r>
    <r>
      <rPr>
        <i/>
        <sz val="9"/>
        <color indexed="10"/>
        <rFont val="Arial"/>
        <family val="2"/>
      </rPr>
      <t xml:space="preserve"> (Please include explanation and calculation in Manager's summary)</t>
    </r>
  </si>
  <si>
    <t>Limited partnership losses of preceding taxation years from Schedule 4</t>
  </si>
  <si>
    <t>TAXABLE INCOME</t>
  </si>
  <si>
    <t>Class</t>
  </si>
  <si>
    <t>Class Description</t>
  </si>
  <si>
    <t>Less: Non-Distribution Portion</t>
  </si>
  <si>
    <t>UCC Test Year Opening Balance</t>
  </si>
  <si>
    <t>Distribution System - post 1987</t>
  </si>
  <si>
    <t>Distribution System - pre 1988</t>
  </si>
  <si>
    <t>General Office/Stores Equip</t>
  </si>
  <si>
    <t>Computer Hardware/  Vehicles</t>
  </si>
  <si>
    <t>Certain Automobiles</t>
  </si>
  <si>
    <t>Computer Software</t>
  </si>
  <si>
    <r>
      <t xml:space="preserve">13 </t>
    </r>
    <r>
      <rPr>
        <b/>
        <vertAlign val="subscript"/>
        <sz val="10"/>
        <rFont val="Arial"/>
        <family val="2"/>
      </rPr>
      <t>1</t>
    </r>
  </si>
  <si>
    <t>Lease # 1</t>
  </si>
  <si>
    <r>
      <t xml:space="preserve">13 </t>
    </r>
    <r>
      <rPr>
        <b/>
        <vertAlign val="subscript"/>
        <sz val="10"/>
        <rFont val="Arial"/>
        <family val="2"/>
      </rPr>
      <t>2</t>
    </r>
  </si>
  <si>
    <t>Lease #2</t>
  </si>
  <si>
    <r>
      <t xml:space="preserve">13 </t>
    </r>
    <r>
      <rPr>
        <b/>
        <vertAlign val="subscript"/>
        <sz val="10"/>
        <rFont val="Arial"/>
        <family val="2"/>
      </rPr>
      <t>3</t>
    </r>
  </si>
  <si>
    <t>Lease # 3</t>
  </si>
  <si>
    <r>
      <t xml:space="preserve">13 </t>
    </r>
    <r>
      <rPr>
        <b/>
        <vertAlign val="subscript"/>
        <sz val="10"/>
        <rFont val="Arial"/>
        <family val="2"/>
      </rPr>
      <t>4</t>
    </r>
  </si>
  <si>
    <t>Lease # 4</t>
  </si>
  <si>
    <t>Franchise</t>
  </si>
  <si>
    <t>New Electrical Generating Equipment Acq'd after Feb 27/00 Other Than Bldgs</t>
  </si>
  <si>
    <t>Certain Energy-Efficient Electrical Generating Equipment</t>
  </si>
  <si>
    <t>Computers &amp; Systems Software acq'd post Mar 22/04</t>
  </si>
  <si>
    <t>Data Network Infrastructure Equipment (acq'd post Mar 22/04)</t>
  </si>
  <si>
    <t>SUB-TOTAL - UCC</t>
  </si>
  <si>
    <t>UCC Before 1/2 Yr Adjustment</t>
  </si>
  <si>
    <t>1/2 Year Rule {1/2 Additions Less Disposals}</t>
  </si>
  <si>
    <t>Reduced UCC</t>
  </si>
  <si>
    <t>Rate %</t>
  </si>
  <si>
    <t>Test Year CCA</t>
  </si>
  <si>
    <t>UCC End of Test Year</t>
  </si>
  <si>
    <t>TOTAL</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</si>
  <si>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</si>
  <si>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</si>
  <si>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</si>
  <si>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</si>
  <si>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</si>
  <si>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</si>
  <si>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</si>
  <si>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</si>
  <si>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</si>
  <si>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</si>
  <si>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</si>
  <si>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</si>
  <si>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</si>
  <si>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</si>
  <si>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</si>
  <si>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</si>
  <si>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</si>
  <si>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</si>
  <si>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</si>
  <si>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</si>
  <si>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</si>
  <si>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</si>
  <si>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</si>
  <si>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</si>
  <si>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</si>
  <si>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</si>
  <si>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</si>
  <si>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</si>
  <si>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</si>
  <si>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</si>
  <si>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</si>
  <si>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</si>
  <si>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</si>
  <si>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</si>
  <si>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</si>
  <si>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</si>
  <si>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</si>
  <si>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</si>
  <si>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</si>
  <si>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</si>
  <si>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Other Additions: (please explain in detail the nature of the item)</t>
  </si>
  <si>
    <t>Tax reserves end of year</t>
  </si>
  <si>
    <t>NET INCOME FOR TAX PURPOSES</t>
  </si>
  <si>
    <t>Taxable dividends received under section 112 or 113</t>
  </si>
  <si>
    <t>Non-capital losses of preceding taxation years from Schedule 7-1</t>
  </si>
  <si>
    <t>Net-capital losses of preceding taxation years (Please show calculation)</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</si>
  <si>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</si>
  <si>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</si>
  <si>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</si>
  <si>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</si>
  <si>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</si>
  <si>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</si>
  <si>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 xml:space="preserve">      If Yes, please describe what was the tax treatment in the manager's summary.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</si>
  <si>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</si>
  <si>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</si>
  <si>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</si>
  <si>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</si>
  <si>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</si>
  <si>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</si>
  <si>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</si>
  <si>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</si>
  <si>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</si>
  <si>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</si>
  <si>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</si>
  <si>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</si>
  <si>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</si>
  <si>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</si>
  <si>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</si>
  <si>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</si>
  <si>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</si>
  <si>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</si>
  <si>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</si>
  <si>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</si>
  <si>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</si>
  <si>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</si>
  <si>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</si>
  <si>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</si>
  <si>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</si>
  <si>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</si>
  <si>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</si>
  <si>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</si>
  <si>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</si>
  <si>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</si>
  <si>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</si>
  <si>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</si>
  <si>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</si>
  <si>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</si>
  <si>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</si>
  <si>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General corporate rate</t>
  </si>
  <si>
    <t>Federal tax abatement</t>
  </si>
  <si>
    <t xml:space="preserve">  Adjusted federal rate</t>
  </si>
  <si>
    <t>Rate reduction</t>
  </si>
  <si>
    <t xml:space="preserve">Ontario income tax </t>
  </si>
  <si>
    <t xml:space="preserve">Combined federal and Ontario </t>
  </si>
  <si>
    <t>Federal &amp; Ontario Small Business</t>
  </si>
  <si>
    <t>Federal small business threshold</t>
  </si>
  <si>
    <t>Ontario Small Business Threshold</t>
  </si>
  <si>
    <t>Federal small business rate</t>
  </si>
  <si>
    <t>Ontario small business rate</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</si>
  <si>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</si>
  <si>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</si>
  <si>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</si>
  <si>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</si>
  <si>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</si>
  <si>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</si>
  <si>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</si>
  <si>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</si>
  <si>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</si>
  <si>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</si>
  <si>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</si>
  <si>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</si>
  <si>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UCC End of Bridge Year</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</si>
  <si>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</si>
  <si>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</si>
  <si>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</si>
  <si>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</si>
  <si>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</si>
  <si>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</si>
  <si>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</si>
  <si>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</si>
  <si>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</si>
  <si>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</si>
  <si>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Distribution System - post February 2005</t>
  </si>
  <si>
    <t>Data Network Infrastructure Equipment - post Mar 2007</t>
  </si>
  <si>
    <t xml:space="preserve"> J = C + F</t>
  </si>
  <si>
    <t>Short Term Interest Rate</t>
  </si>
  <si>
    <t>Bridge Year CCA</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</si>
  <si>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</si>
  <si>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</si>
  <si>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</si>
  <si>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</si>
  <si>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</si>
  <si>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</si>
  <si>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</si>
  <si>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</si>
  <si>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</si>
  <si>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</si>
  <si>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</si>
  <si>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Albany Power Corporation</t>
  </si>
  <si>
    <t>Fort Frances Power Corporation</t>
  </si>
  <si>
    <t>Greater Sudbury Hydro Inc.</t>
  </si>
  <si>
    <t>Hydro Hawkesbury Inc.</t>
  </si>
  <si>
    <t>Kenora Hydro Electric Corporation Ltd.</t>
  </si>
  <si>
    <t>Kingston Hydro Corporation</t>
  </si>
  <si>
    <t>Kitchener-Wilmot Hydro Inc.</t>
  </si>
  <si>
    <t>Lakeland Power Distribution Ltd.</t>
  </si>
  <si>
    <t>London Hydro Inc.</t>
  </si>
  <si>
    <t>Midland Power Utility Corporation</t>
  </si>
  <si>
    <t>Niagara-on-the-Lake Hydro Inc.</t>
  </si>
  <si>
    <t>North Bay Hydro Distribution Limited</t>
  </si>
  <si>
    <t>Northern Ontario Wires Inc.</t>
  </si>
  <si>
    <t>Orangeville Hydro Limited</t>
  </si>
  <si>
    <t>Ottawa River Power Corporation</t>
  </si>
  <si>
    <t>PUC Distribution Inc.</t>
  </si>
  <si>
    <t>Renfrew Hydro Inc.</t>
  </si>
  <si>
    <t>Sioux Lookout Hydro Inc.</t>
  </si>
  <si>
    <t>St. Thomas Energy Inc.</t>
  </si>
  <si>
    <t>Tillsonburg Hydro Inc.</t>
  </si>
  <si>
    <t>Veridian Connections Inc.</t>
  </si>
  <si>
    <t>Wasaga Distribution Inc.</t>
  </si>
  <si>
    <t>Waterloo North Hydro Inc.</t>
  </si>
  <si>
    <t>West Coast Huron Energy Inc.</t>
  </si>
  <si>
    <t>Westario Power Inc.</t>
  </si>
  <si>
    <t>Whitby Hydro Electric Corporation</t>
  </si>
  <si>
    <t>Atikokan Hydro Inc.</t>
  </si>
  <si>
    <t>Espanola Regional Hydro Distribution Corporation</t>
  </si>
  <si>
    <t>Grimsby Power Inc.</t>
  </si>
  <si>
    <t>Guelph Hydro Electric Systems Inc.</t>
  </si>
  <si>
    <t>Halton Hills Hydro Inc.</t>
  </si>
  <si>
    <t>Hydro 2000 Inc.</t>
  </si>
  <si>
    <t>Hydro Ottawa Limited</t>
  </si>
  <si>
    <t>Kashechewan Power Corporation</t>
  </si>
  <si>
    <t>Lakefront Utilities Inc.</t>
  </si>
  <si>
    <t>Oshawa PUC Networks Inc.</t>
  </si>
  <si>
    <t>Rideau St. Lawrence Distribution Inc.</t>
  </si>
  <si>
    <t>Toronto Hydro-Electric System Limited</t>
  </si>
  <si>
    <t>Wellington North Power Inc.</t>
  </si>
  <si>
    <t>Test Year                         Taxable Income</t>
  </si>
  <si>
    <t>Ontario Income Tax</t>
  </si>
  <si>
    <t xml:space="preserve">Computer Hardware and system software </t>
  </si>
  <si>
    <t xml:space="preserve">Non-residential Buildings Reg. 1100(1)(a.1) election </t>
  </si>
  <si>
    <t>Fibre Optic Cable</t>
  </si>
  <si>
    <t xml:space="preserve">Certain Clean Energy Generation Equipment </t>
  </si>
  <si>
    <t>1 Enhanced</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</si>
  <si>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</si>
  <si>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</si>
  <si>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</si>
  <si>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</si>
  <si>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</si>
  <si>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</si>
  <si>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</si>
  <si>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</si>
  <si>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</si>
  <si>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</si>
  <si>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</si>
  <si>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</si>
  <si>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</si>
  <si>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</si>
  <si>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</si>
  <si>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</si>
  <si>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</si>
  <si>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</si>
  <si>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Disposals (Negative)</t>
  </si>
  <si>
    <t>Disposals  (Negative)</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</si>
  <si>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</si>
  <si>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</si>
  <si>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</si>
  <si>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</si>
  <si>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</si>
  <si>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</si>
  <si>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</si>
  <si>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</si>
  <si>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</si>
  <si>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</si>
  <si>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</si>
  <si>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</si>
  <si>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</si>
  <si>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</si>
  <si>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</si>
  <si>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</si>
  <si>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</si>
  <si>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</si>
  <si>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</si>
  <si>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</si>
  <si>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</si>
  <si>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</si>
  <si>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</si>
  <si>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</si>
  <si>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</si>
  <si>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Schedule 7-1 Loss Carry Forward - Test Year</t>
  </si>
  <si>
    <t>Taxable Income - Test Year</t>
  </si>
  <si>
    <t>PILs Tax Provision - Test Year</t>
  </si>
  <si>
    <t>Version</t>
  </si>
  <si>
    <t>Bluewater Power Distribution Corporation</t>
  </si>
  <si>
    <t>Erie Thames Powerlines Corporation</t>
  </si>
  <si>
    <t>Hearst Power Distribution Company Limited</t>
  </si>
  <si>
    <t>Oakville Hydro Electricity Distribution Inc.</t>
  </si>
  <si>
    <t>Orillia Power Distribution Corporation</t>
  </si>
  <si>
    <t>Peterborough Distribution Incorporated</t>
  </si>
  <si>
    <t>Thunder Bay Hydro Electricity Distribution Inc.</t>
  </si>
  <si>
    <t>Welland Hydro-Electric System Corp.</t>
  </si>
  <si>
    <t>UCC End of Year Historical per tax returns</t>
  </si>
  <si>
    <t>UCC Regulated Historical Year</t>
  </si>
  <si>
    <t>Schedule 7-1 Loss Carry Forward - Historical</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</si>
  <si>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</si>
  <si>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</si>
  <si>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</si>
  <si>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</si>
  <si>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</si>
  <si>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</si>
  <si>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</si>
  <si>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</si>
  <si>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</si>
  <si>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</si>
  <si>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</si>
  <si>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Innpower Corporation</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</si>
  <si>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</si>
  <si>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</si>
  <si>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</si>
  <si>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</si>
  <si>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</si>
  <si>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</si>
  <si>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</si>
  <si>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</si>
  <si>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</si>
  <si>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</si>
  <si>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</si>
  <si>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</si>
  <si>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</si>
  <si>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</si>
  <si>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</si>
  <si>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</si>
  <si>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</si>
  <si>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</si>
  <si>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</si>
  <si>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</si>
  <si>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</si>
  <si>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</si>
  <si>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</si>
  <si>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</si>
  <si>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</si>
  <si>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</si>
  <si>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</si>
  <si>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</si>
  <si>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</si>
  <si>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</si>
  <si>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</si>
  <si>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</si>
  <si>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</si>
  <si>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</si>
  <si>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</si>
  <si>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</si>
  <si>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</si>
  <si>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</si>
  <si>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</si>
  <si>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</si>
  <si>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</si>
  <si>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</si>
  <si>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</si>
  <si>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</si>
  <si>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</si>
  <si>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</si>
  <si>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</si>
  <si>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</si>
  <si>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</si>
  <si>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</si>
  <si>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</si>
  <si>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</si>
  <si>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</si>
  <si>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</si>
  <si>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</si>
  <si>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</si>
  <si>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</si>
  <si>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</si>
  <si>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</si>
  <si>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</si>
  <si>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</si>
  <si>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</si>
  <si>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</si>
  <si>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</si>
  <si>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</si>
  <si>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</si>
  <si>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</si>
  <si>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</si>
  <si>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</si>
  <si>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</si>
  <si>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</si>
  <si>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</si>
  <si>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</si>
  <si>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</si>
  <si>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</si>
  <si>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H8 - Schedule 8 Historical</t>
  </si>
  <si>
    <t>Balance available for use in Future Years</t>
  </si>
  <si>
    <r>
      <t>Eligible Capital Property (acq'd pre Jan 1, 2017)</t>
    </r>
    <r>
      <rPr>
        <b/>
        <vertAlign val="superscript"/>
        <sz val="10"/>
        <rFont val="Arial"/>
        <family val="2"/>
      </rPr>
      <t>1</t>
    </r>
  </si>
  <si>
    <t>1. New CCA class 14.1 effective January 1, 2017. The class includes property that was eligible capital property immediately before January 1, 2017. For tax years that end prior to 2027, transitional rules apply to class 14.1 that were acquired before January 1, 2017</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</si>
  <si>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</si>
  <si>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</si>
  <si>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</si>
  <si>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</si>
  <si>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The capital additions and deductions in the UCC/ CCA Schedule 8 agree with the rate base section for historical, bridge and test years</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</si>
  <si>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 distribution tax amounts on Schedule 8.</t>
  </si>
  <si>
    <t>The CCA deductions in the application’s PILs tax model for historical, bridge and test years (as applicable) agree with the numbers in the UCC schedules for the same years filed in the application</t>
  </si>
  <si>
    <t>Loss carry-forwards, if any, from the tax returns (Schedule 4) agree with those disclosed in the application</t>
  </si>
  <si>
    <t>CCA is maximized even if there are tax loss carry-forwards</t>
  </si>
  <si>
    <t>A discussion  is included in the application as to when the loss carry-forwards, if any, will be fully utilized</t>
  </si>
  <si>
    <t>Accounting OPEB and pension amounts added back on Schedule 1 to reconcile accounting income to net income for tax purposes, must agree with the OM&amp;A analysis for compensation. The amounts deducted must be reasonable when compared with the notes in the audited financial statements, FSCO reports, and the actuarial valuations.</t>
  </si>
  <si>
    <t>The income tax rate used to calculate the tax expense must be consistent with the utility’s actual tax facts and evidence filed in the application.</t>
  </si>
  <si>
    <t>The applicant must ensure the following integrity checks have been completed and confirm this is the case in the table below, or provide an explanation if this is not the case:</t>
  </si>
  <si>
    <t xml:space="preserve">Attawapiskat Power Corp. </t>
  </si>
  <si>
    <t>Canadian Niagara Power Inc. - Eastern Ontario Power</t>
  </si>
  <si>
    <t>Canadian Niagara Power Inc. - Fort Erie</t>
  </si>
  <si>
    <t>Canadian Niagara Power Inc. - Port Colborne Hydro Inc.</t>
  </si>
  <si>
    <t>COLLUS Power Corporation</t>
  </si>
  <si>
    <t>ENWIN Utilities Ltd.</t>
  </si>
  <si>
    <t>Festival Hydro Inc. - Hensall</t>
  </si>
  <si>
    <t>Milton Hydro Distribution inc.</t>
  </si>
  <si>
    <t>Newmarket - Tay Power Distribution Ltd. - Newmarket</t>
  </si>
  <si>
    <t>Newmarket - Tay Power Distribution Ltd. - Tay</t>
  </si>
  <si>
    <t>Lakeland Power Distribution Ltd. - Parry Sound Service Territory</t>
  </si>
  <si>
    <t>Energy Plus Inc. - Brant County</t>
  </si>
  <si>
    <t>Energy Plus Inc. - Cambridge and North Dumfries</t>
  </si>
  <si>
    <t>Alectra Utilities Corporation - Enersource Hydro Mississauga Inc.</t>
  </si>
  <si>
    <t>Alectra Utilities Corporation - Horizon Utilities Corporation</t>
  </si>
  <si>
    <t>Alectra Utilities Corporation - Hydro One Brampton Networks Inc.</t>
  </si>
  <si>
    <t>Alectra Utilities Corporation - PowerStream Inc.</t>
  </si>
  <si>
    <t>Loss Carry Forward Generated in Bridge Year (if any)</t>
  </si>
  <si>
    <t>Loss Carry Forward Generated in Test Year (if any)</t>
  </si>
  <si>
    <t>Actual/Estimated Bridge Year Carried Forward</t>
  </si>
  <si>
    <t>Utility Confirmation (Y/N)</t>
  </si>
  <si>
    <t>Hydro One Networks Inc. - Haldimand County Hydro Inc.</t>
  </si>
  <si>
    <t>Hydro One Networks Inc. - Norfolk Power Distribution Inc.</t>
  </si>
  <si>
    <t>Hydro One Networks Inc. - Woodstock Hydro Services Inc.</t>
  </si>
  <si>
    <t>Entegrus Powerlines Inc.</t>
  </si>
  <si>
    <t>(A + 101 + 102)</t>
  </si>
  <si>
    <r>
      <rPr>
        <vertAlign val="superscript"/>
        <sz val="10"/>
        <rFont val="Arial"/>
        <family val="2"/>
      </rPr>
      <t xml:space="preserve">1 </t>
    </r>
    <r>
      <rPr>
        <sz val="10"/>
        <rFont val="Arial"/>
        <family val="2"/>
      </rPr>
      <t>New CCA class 14.1 effective January 1, 2017. The class includes property that was eligible capital property immediately before January 1, 2017. For tax years that end prior to 2027, transitional rules apply to class 14.1 that were acquired before January 1, 2017.</t>
    </r>
  </si>
  <si>
    <r>
      <t>Eligible Capital Property (acq'd pre Jan 1, 2017)</t>
    </r>
    <r>
      <rPr>
        <b/>
        <vertAlign val="superscript"/>
        <sz val="9"/>
        <rFont val="Arial"/>
        <family val="2"/>
      </rPr>
      <t>1</t>
    </r>
  </si>
  <si>
    <t>As of June 29, 2018</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</si>
  <si>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</si>
  <si>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</si>
  <si>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</si>
  <si>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uu</t>
  </si>
  <si>
    <t>EB-2018-0056</t>
  </si>
  <si>
    <t>Jeff Klasen, VP Finance</t>
  </si>
  <si>
    <t>905-468-4235 ext 380</t>
  </si>
  <si>
    <t>jklassen@notlhydro.com</t>
  </si>
  <si>
    <t>Y</t>
  </si>
  <si>
    <t>No</t>
  </si>
  <si>
    <t>Yes</t>
  </si>
  <si>
    <t>Inducement under 12(1)(x) ITA (apprentice tax credit)</t>
  </si>
  <si>
    <t>Customer Deposits 12(1)(a)</t>
  </si>
  <si>
    <t>Regulatory Adjustment</t>
  </si>
  <si>
    <t>Customer Deposits</t>
  </si>
  <si>
    <t>Unrealized gain on deriviatives (4340)</t>
  </si>
  <si>
    <t>Customer deposits</t>
  </si>
  <si>
    <t>Amortization of deferred capital contributions</t>
  </si>
  <si>
    <t>Adjustment for regulatory assets</t>
  </si>
  <si>
    <t>Tax inlcuded in regulatory balances</t>
  </si>
  <si>
    <t>Tax on EFB</t>
  </si>
  <si>
    <t>Fencing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</si>
</sst>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s>
  <fonts count="88"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i/>
      <sz val="9"/>
      <name val="Arial"/>
      <family val="2"/>
    </font>
    <font>
      <b/>
      <u/>
      <sz val="9"/>
      <name val="Arial"/>
      <family val="2"/>
    </font>
    <font>
      <sz val="9"/>
      <color indexed="10"/>
      <name val="Arial"/>
      <family val="2"/>
    </font>
    <font>
      <i/>
      <sz val="9"/>
      <color indexed="10"/>
      <name val="Arial"/>
      <family val="2"/>
    </font>
    <font>
      <b/>
      <vertAlign val="subscript"/>
      <sz val="10"/>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16"/>
      <name val="Arial"/>
      <family val="2"/>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perscript"/>
      <sz val="10"/>
      <name val="Arial"/>
      <family val="2"/>
    </font>
    <font>
      <sz val="11"/>
      <color indexed="8"/>
      <name val="Calibri"/>
      <family val="2"/>
    </font>
    <font>
      <b/>
      <vertAlign val="superscript"/>
      <sz val="9"/>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dashed">
        <color indexed="64"/>
      </top>
      <bottom style="dashed">
        <color indexed="64"/>
      </bottom>
      <diagonal/>
    </border>
  </borders>
  <cellStyleXfs count="49">
    <xf numFmtId="0" fontId="0" fillId="0" borderId="0"/>
    <xf numFmtId="0" fontId="46" fillId="2"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7" fillId="12" borderId="0" applyNumberFormat="0" applyBorder="0" applyAlignment="0" applyProtection="0"/>
    <xf numFmtId="0" fontId="47" fillId="9" borderId="0" applyNumberFormat="0" applyBorder="0" applyAlignment="0" applyProtection="0"/>
    <xf numFmtId="0" fontId="47" fillId="10"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3" borderId="0" applyNumberFormat="0" applyBorder="0" applyAlignment="0" applyProtection="0"/>
    <xf numFmtId="0" fontId="47" fillId="14" borderId="0" applyNumberFormat="0" applyBorder="0" applyAlignment="0" applyProtection="0"/>
    <xf numFmtId="0" fontId="47" fillId="19" borderId="0" applyNumberFormat="0" applyBorder="0" applyAlignment="0" applyProtection="0"/>
    <xf numFmtId="0" fontId="48" fillId="3" borderId="0" applyNumberFormat="0" applyBorder="0" applyAlignment="0" applyProtection="0"/>
    <xf numFmtId="0" fontId="49"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2" fillId="0" borderId="0" applyNumberFormat="0" applyFill="0" applyBorder="0" applyAlignment="0" applyProtection="0">
      <alignment vertical="top"/>
      <protection locked="0"/>
    </xf>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9" fillId="20" borderId="8" applyNumberFormat="0" applyAlignment="0" applyProtection="0"/>
    <xf numFmtId="9" fontId="1" fillId="0" borderId="0" applyFont="0" applyFill="0" applyBorder="0" applyAlignment="0" applyProtection="0"/>
    <xf numFmtId="0" fontId="58" fillId="0" borderId="0" applyNumberFormat="0" applyFill="0" applyBorder="0" applyAlignment="0" applyProtection="0"/>
    <xf numFmtId="0" fontId="59" fillId="0" borderId="9" applyNumberFormat="0" applyFill="0" applyAlignment="0" applyProtection="0"/>
    <xf numFmtId="0" fontId="60" fillId="0" borderId="0" applyNumberFormat="0" applyFill="0" applyBorder="0" applyAlignment="0" applyProtection="0"/>
    <xf numFmtId="0" fontId="86" fillId="0" borderId="0"/>
  </cellStyleXfs>
  <cellXfs count="603">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7" fillId="25" borderId="10" xfId="40" applyFont="1" applyFill="1" applyBorder="1" applyAlignment="1" applyProtection="1">
      <alignment vertical="center" wrapText="1"/>
    </xf>
    <xf numFmtId="3" fontId="13" fillId="25" borderId="11" xfId="40" applyNumberFormat="1" applyFont="1" applyFill="1" applyBorder="1" applyAlignment="1" applyProtection="1">
      <alignment horizontal="center" vertical="center" wrapText="1"/>
    </xf>
    <xf numFmtId="3" fontId="13" fillId="25" borderId="12" xfId="40" applyNumberFormat="1" applyFont="1" applyFill="1" applyBorder="1" applyAlignment="1" applyProtection="1">
      <alignment horizontal="center" vertical="center" wrapText="1"/>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0" fontId="20" fillId="25" borderId="16" xfId="40" applyFont="1" applyFill="1" applyBorder="1" applyAlignment="1" applyProtection="1">
      <alignment horizontal="center" vertical="center" wrapText="1"/>
    </xf>
    <xf numFmtId="0" fontId="21" fillId="25" borderId="16" xfId="40" applyFont="1" applyFill="1" applyBorder="1" applyAlignment="1" applyProtection="1">
      <alignment horizontal="center" vertical="center" wrapText="1"/>
    </xf>
    <xf numFmtId="0" fontId="22" fillId="25" borderId="10" xfId="40" applyFont="1" applyFill="1" applyBorder="1" applyAlignment="1" applyProtection="1">
      <alignment horizontal="left" vertical="center" wrapText="1" inden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xf>
    <xf numFmtId="0" fontId="18" fillId="24" borderId="10" xfId="0" applyFont="1" applyFill="1" applyBorder="1" applyAlignment="1" applyProtection="1">
      <alignment horizontal="center" vertical="center" wrapText="1"/>
    </xf>
    <xf numFmtId="0" fontId="6" fillId="24" borderId="10" xfId="0" applyFont="1" applyFill="1" applyBorder="1" applyAlignment="1" applyProtection="1">
      <alignment horizontal="center"/>
    </xf>
    <xf numFmtId="0" fontId="18" fillId="24" borderId="10" xfId="0" applyFont="1" applyFill="1" applyBorder="1" applyAlignment="1" applyProtection="1">
      <alignment wrapText="1"/>
    </xf>
    <xf numFmtId="0" fontId="6" fillId="24" borderId="10" xfId="0" applyFont="1" applyFill="1" applyBorder="1" applyAlignment="1" applyProtection="1">
      <alignment horizontal="center"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12" fillId="24" borderId="10" xfId="0" applyFont="1" applyFill="1" applyBorder="1" applyAlignment="1" applyProtection="1">
      <alignment horizontal="center" vertical="center"/>
    </xf>
    <xf numFmtId="0" fontId="12" fillId="24" borderId="10" xfId="0" applyFont="1" applyFill="1" applyBorder="1" applyAlignment="1" applyProtection="1">
      <alignment horizontal="center" vertical="center" wrapText="1"/>
    </xf>
    <xf numFmtId="0" fontId="12" fillId="24" borderId="14" xfId="0" applyFont="1" applyFill="1" applyBorder="1" applyProtection="1"/>
    <xf numFmtId="0" fontId="28"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9" fillId="25" borderId="0" xfId="40" applyFont="1" applyFill="1" applyAlignment="1" applyProtection="1">
      <alignment horizontal="center" vertical="top"/>
    </xf>
    <xf numFmtId="0" fontId="30" fillId="25" borderId="0" xfId="40" applyFont="1" applyFill="1" applyProtection="1">
      <alignment vertical="top"/>
    </xf>
    <xf numFmtId="0" fontId="29" fillId="25" borderId="0" xfId="40" applyFont="1" applyFill="1" applyProtection="1">
      <alignment vertical="top"/>
    </xf>
    <xf numFmtId="0" fontId="31" fillId="25" borderId="14" xfId="40" applyFont="1" applyFill="1" applyBorder="1" applyAlignment="1" applyProtection="1">
      <alignment horizontal="center" vertical="center" wrapText="1"/>
    </xf>
    <xf numFmtId="0" fontId="31" fillId="25" borderId="15" xfId="40" applyFont="1" applyFill="1" applyBorder="1" applyAlignment="1" applyProtection="1">
      <alignment horizontal="center" vertical="center" wrapText="1"/>
    </xf>
    <xf numFmtId="0" fontId="32" fillId="25" borderId="15" xfId="40" applyFont="1" applyFill="1" applyBorder="1" applyAlignment="1" applyProtection="1">
      <alignment horizontal="center" vertical="center" wrapText="1"/>
    </xf>
    <xf numFmtId="0" fontId="31" fillId="25" borderId="17" xfId="40" applyFont="1" applyFill="1" applyBorder="1" applyAlignment="1" applyProtection="1">
      <alignment horizontal="center" vertical="center" wrapText="1"/>
    </xf>
    <xf numFmtId="0" fontId="33" fillId="25" borderId="0" xfId="40" applyFont="1" applyFill="1" applyBorder="1" applyAlignment="1" applyProtection="1">
      <alignment horizontal="right" vertical="center"/>
    </xf>
    <xf numFmtId="0" fontId="33" fillId="25" borderId="0" xfId="40" applyFont="1" applyFill="1" applyBorder="1" applyAlignment="1" applyProtection="1">
      <alignment horizontal="center" vertical="center"/>
    </xf>
    <xf numFmtId="3" fontId="33" fillId="25" borderId="10" xfId="40" applyNumberFormat="1" applyFont="1" applyFill="1" applyBorder="1" applyAlignment="1" applyProtection="1">
      <alignment vertical="center"/>
    </xf>
    <xf numFmtId="3" fontId="33" fillId="25" borderId="10" xfId="40" applyNumberFormat="1" applyFont="1" applyFill="1" applyBorder="1" applyAlignment="1" applyProtection="1">
      <alignment horizontal="right" vertical="center"/>
    </xf>
    <xf numFmtId="3" fontId="33" fillId="24" borderId="10" xfId="40" applyNumberFormat="1" applyFont="1" applyFill="1" applyBorder="1" applyAlignment="1" applyProtection="1">
      <alignment horizontal="right" vertical="center"/>
    </xf>
    <xf numFmtId="3" fontId="33" fillId="24" borderId="10" xfId="40" applyNumberFormat="1" applyFont="1" applyFill="1" applyBorder="1" applyAlignment="1" applyProtection="1">
      <alignment horizontal="center" vertical="center"/>
    </xf>
    <xf numFmtId="3" fontId="33" fillId="24" borderId="10" xfId="40" applyNumberFormat="1" applyFont="1" applyFill="1" applyBorder="1" applyAlignment="1" applyProtection="1">
      <alignment vertical="center"/>
    </xf>
    <xf numFmtId="0" fontId="35" fillId="25" borderId="14" xfId="40" applyFont="1" applyFill="1" applyBorder="1" applyAlignment="1" applyProtection="1">
      <alignment vertical="center"/>
    </xf>
    <xf numFmtId="3" fontId="31" fillId="25" borderId="15" xfId="40" applyNumberFormat="1" applyFont="1" applyFill="1" applyBorder="1" applyAlignment="1" applyProtection="1">
      <alignment horizontal="right" vertical="center"/>
    </xf>
    <xf numFmtId="3" fontId="31" fillId="25" borderId="17" xfId="40" applyNumberFormat="1" applyFont="1" applyFill="1" applyBorder="1" applyAlignment="1" applyProtection="1">
      <alignment horizontal="right" vertical="center"/>
    </xf>
    <xf numFmtId="3" fontId="36" fillId="25" borderId="18" xfId="40" applyNumberFormat="1" applyFont="1" applyFill="1" applyBorder="1" applyAlignment="1" applyProtection="1">
      <alignment horizontal="right" vertical="center"/>
    </xf>
    <xf numFmtId="3" fontId="33" fillId="25" borderId="18" xfId="40" applyNumberFormat="1" applyFont="1" applyFill="1" applyBorder="1" applyAlignment="1" applyProtection="1">
      <alignment horizontal="right" vertical="center"/>
    </xf>
    <xf numFmtId="3" fontId="33" fillId="25" borderId="18" xfId="40" applyNumberFormat="1" applyFont="1" applyFill="1" applyBorder="1" applyAlignment="1" applyProtection="1">
      <alignment horizontal="center" vertical="center"/>
    </xf>
    <xf numFmtId="3" fontId="33" fillId="25" borderId="18" xfId="40" applyNumberFormat="1" applyFont="1" applyFill="1" applyBorder="1" applyAlignment="1" applyProtection="1">
      <alignment vertical="center"/>
    </xf>
    <xf numFmtId="3" fontId="31" fillId="25" borderId="15" xfId="40" applyNumberFormat="1" applyFont="1" applyFill="1" applyBorder="1" applyAlignment="1" applyProtection="1">
      <alignment vertical="center"/>
    </xf>
    <xf numFmtId="3" fontId="31" fillId="25" borderId="17" xfId="40" applyNumberFormat="1" applyFont="1" applyFill="1" applyBorder="1" applyAlignment="1" applyProtection="1">
      <alignment vertical="center"/>
    </xf>
    <xf numFmtId="0" fontId="34" fillId="25" borderId="0" xfId="40" applyFont="1" applyFill="1" applyProtection="1">
      <alignment vertical="top"/>
    </xf>
    <xf numFmtId="3" fontId="36" fillId="25" borderId="0" xfId="40" applyNumberFormat="1" applyFont="1" applyFill="1" applyBorder="1" applyAlignment="1" applyProtection="1">
      <alignment horizontal="right" vertical="top"/>
    </xf>
    <xf numFmtId="3" fontId="33" fillId="25" borderId="0" xfId="40" applyNumberFormat="1" applyFont="1" applyFill="1" applyBorder="1" applyAlignment="1" applyProtection="1">
      <alignment horizontal="right" vertical="top"/>
    </xf>
    <xf numFmtId="3" fontId="33" fillId="25" borderId="0" xfId="40" applyNumberFormat="1" applyFont="1" applyFill="1" applyBorder="1" applyAlignment="1" applyProtection="1">
      <alignment horizontal="center" vertical="top"/>
    </xf>
    <xf numFmtId="3" fontId="33"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3"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8" fillId="24" borderId="0" xfId="0" applyFont="1" applyFill="1" applyProtection="1"/>
    <xf numFmtId="166" fontId="40"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7"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43" fillId="24" borderId="0" xfId="0" applyFont="1" applyFill="1" applyBorder="1" applyAlignment="1" applyProtection="1">
      <alignment horizontal="center"/>
    </xf>
    <xf numFmtId="0" fontId="6" fillId="26" borderId="1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4"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16" xfId="29" applyNumberFormat="1" applyFont="1" applyFill="1" applyBorder="1" applyProtection="1"/>
    <xf numFmtId="166" fontId="10" fillId="24" borderId="22" xfId="29" applyNumberFormat="1" applyFont="1" applyFill="1" applyBorder="1" applyProtection="1"/>
    <xf numFmtId="0" fontId="33" fillId="25" borderId="16" xfId="40" applyFont="1" applyFill="1" applyBorder="1" applyAlignment="1" applyProtection="1">
      <alignment horizontal="right" vertical="center"/>
    </xf>
    <xf numFmtId="0" fontId="33" fillId="25" borderId="16" xfId="40" applyFont="1" applyFill="1" applyBorder="1" applyAlignment="1" applyProtection="1">
      <alignment vertical="center"/>
    </xf>
    <xf numFmtId="0" fontId="33" fillId="25" borderId="23" xfId="40" applyFont="1" applyFill="1" applyBorder="1" applyAlignment="1" applyProtection="1">
      <alignment vertical="center" wrapText="1"/>
    </xf>
    <xf numFmtId="0" fontId="33" fillId="25" borderId="24" xfId="40" applyFont="1" applyFill="1" applyBorder="1" applyAlignment="1" applyProtection="1">
      <alignment vertical="center"/>
    </xf>
    <xf numFmtId="0" fontId="33" fillId="25" borderId="25" xfId="40" applyFont="1" applyFill="1" applyBorder="1" applyAlignment="1" applyProtection="1">
      <alignment vertical="center" wrapText="1"/>
    </xf>
    <xf numFmtId="3" fontId="33" fillId="25" borderId="26" xfId="40" applyNumberFormat="1" applyFont="1" applyFill="1" applyBorder="1" applyAlignment="1" applyProtection="1">
      <alignment vertical="center"/>
    </xf>
    <xf numFmtId="0" fontId="33" fillId="25" borderId="25" xfId="40" applyFont="1" applyFill="1" applyBorder="1" applyAlignment="1" applyProtection="1">
      <alignment horizontal="left" vertical="center" wrapText="1"/>
    </xf>
    <xf numFmtId="0" fontId="33" fillId="25" borderId="27" xfId="40" applyFont="1" applyFill="1" applyBorder="1" applyAlignment="1" applyProtection="1">
      <alignment vertical="center" wrapText="1"/>
    </xf>
    <xf numFmtId="3" fontId="36" fillId="25" borderId="28" xfId="40" applyNumberFormat="1" applyFont="1" applyFill="1" applyBorder="1" applyAlignment="1" applyProtection="1">
      <alignment horizontal="right" vertical="center"/>
    </xf>
    <xf numFmtId="0" fontId="33" fillId="25" borderId="25" xfId="40" quotePrefix="1" applyFont="1" applyFill="1" applyBorder="1" applyAlignment="1" applyProtection="1">
      <alignment horizontal="left" vertical="center" wrapText="1" indent="1"/>
    </xf>
    <xf numFmtId="166" fontId="38" fillId="24" borderId="0" xfId="29" applyNumberFormat="1" applyFont="1" applyFill="1" applyAlignment="1" applyProtection="1">
      <alignment horizontal="center"/>
    </xf>
    <xf numFmtId="0" fontId="38" fillId="24" borderId="0" xfId="0" applyFont="1" applyFill="1" applyAlignment="1" applyProtection="1">
      <alignment horizontal="center"/>
    </xf>
    <xf numFmtId="0" fontId="38"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30" xfId="40" applyFont="1" applyFill="1" applyBorder="1" applyProtection="1">
      <alignment vertical="top"/>
    </xf>
    <xf numFmtId="0" fontId="17" fillId="25" borderId="31"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8" fillId="25" borderId="25" xfId="40" applyFont="1" applyFill="1" applyBorder="1" applyAlignment="1" applyProtection="1">
      <alignment vertical="center" wrapText="1"/>
    </xf>
    <xf numFmtId="3" fontId="19" fillId="25" borderId="33" xfId="40" applyNumberFormat="1" applyFont="1" applyFill="1" applyBorder="1" applyAlignment="1" applyProtection="1">
      <alignment horizontal="center" vertical="center" wrapText="1"/>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4" xfId="40" applyFont="1" applyFill="1" applyBorder="1" applyAlignment="1" applyProtection="1">
      <alignment horizontal="center" vertical="center" wrapText="1"/>
    </xf>
    <xf numFmtId="0" fontId="18" fillId="25" borderId="35" xfId="40" applyFont="1" applyFill="1" applyBorder="1" applyAlignment="1" applyProtection="1">
      <alignment horizontal="center" vertical="center" wrapText="1"/>
    </xf>
    <xf numFmtId="0" fontId="18" fillId="25" borderId="23" xfId="40" applyFont="1" applyFill="1" applyBorder="1" applyAlignment="1" applyProtection="1">
      <alignment vertical="center" wrapText="1"/>
    </xf>
    <xf numFmtId="0" fontId="20" fillId="25" borderId="24"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22" fillId="25" borderId="25" xfId="40" applyFont="1" applyFill="1" applyBorder="1" applyAlignment="1" applyProtection="1">
      <alignment horizontal="left" vertical="center" wrapText="1" indent="1"/>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6" xfId="40" applyFont="1" applyFill="1" applyBorder="1" applyAlignment="1" applyProtection="1">
      <alignment vertical="center" wrapText="1"/>
    </xf>
    <xf numFmtId="0" fontId="20" fillId="25" borderId="37" xfId="40"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33" fillId="25" borderId="39" xfId="40" applyFont="1" applyFill="1" applyBorder="1" applyAlignment="1" applyProtection="1">
      <alignment vertical="center" wrapText="1"/>
    </xf>
    <xf numFmtId="0" fontId="33" fillId="25" borderId="0" xfId="40" applyFont="1" applyFill="1" applyBorder="1" applyAlignment="1" applyProtection="1">
      <alignment vertical="center"/>
    </xf>
    <xf numFmtId="0" fontId="33" fillId="25" borderId="40" xfId="40" applyFont="1" applyFill="1" applyBorder="1" applyAlignment="1" applyProtection="1">
      <alignment vertical="center"/>
    </xf>
    <xf numFmtId="0" fontId="31" fillId="25" borderId="25" xfId="40" applyFont="1" applyFill="1" applyBorder="1" applyAlignment="1" applyProtection="1">
      <alignment horizontal="left" vertical="center" wrapText="1"/>
    </xf>
    <xf numFmtId="3" fontId="33" fillId="25" borderId="28" xfId="40" applyNumberFormat="1" applyFont="1" applyFill="1" applyBorder="1" applyAlignment="1" applyProtection="1">
      <alignment vertical="center"/>
    </xf>
    <xf numFmtId="0" fontId="33"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2"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5"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0" fontId="6" fillId="0" borderId="10" xfId="0" applyFont="1" applyFill="1" applyBorder="1" applyAlignment="1" applyProtection="1">
      <alignment horizontal="center"/>
    </xf>
    <xf numFmtId="0" fontId="18" fillId="0" borderId="10" xfId="0" applyFont="1" applyFill="1" applyBorder="1" applyAlignment="1" applyProtection="1">
      <alignment wrapText="1"/>
    </xf>
    <xf numFmtId="0" fontId="6" fillId="0" borderId="10" xfId="0" applyFont="1" applyFill="1" applyBorder="1" applyAlignment="1" applyProtection="1">
      <alignment horizontal="left"/>
    </xf>
    <xf numFmtId="166" fontId="19" fillId="0" borderId="10" xfId="29" applyNumberFormat="1" applyFont="1" applyFill="1" applyBorder="1" applyProtection="1"/>
    <xf numFmtId="0" fontId="6" fillId="26" borderId="10" xfId="0" applyFont="1" applyFill="1" applyBorder="1" applyAlignment="1" applyProtection="1">
      <alignment horizontal="left"/>
    </xf>
    <xf numFmtId="166" fontId="19" fillId="24"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166" fontId="6" fillId="0" borderId="10" xfId="29" applyNumberFormat="1" applyFont="1" applyFill="1" applyBorder="1" applyAlignment="1" applyProtection="1">
      <alignment horizontal="right"/>
    </xf>
    <xf numFmtId="0" fontId="38"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9" fillId="24" borderId="0" xfId="0" applyFont="1" applyFill="1" applyAlignment="1" applyProtection="1">
      <alignment horizontal="center"/>
    </xf>
    <xf numFmtId="0" fontId="0" fillId="0" borderId="0" xfId="0" applyAlignment="1" applyProtection="1"/>
    <xf numFmtId="0" fontId="39" fillId="24" borderId="0" xfId="0" applyFont="1" applyFill="1" applyProtection="1"/>
    <xf numFmtId="0" fontId="41" fillId="24" borderId="0" xfId="0" applyFont="1" applyFill="1" applyProtection="1"/>
    <xf numFmtId="3" fontId="19" fillId="24" borderId="25" xfId="40" applyNumberFormat="1" applyFont="1" applyFill="1" applyBorder="1" applyAlignment="1" applyProtection="1">
      <alignment vertical="center" wrapText="1"/>
    </xf>
    <xf numFmtId="0" fontId="41"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1" xfId="40" applyFont="1" applyFill="1" applyBorder="1" applyAlignment="1" applyProtection="1">
      <alignment horizontal="left" vertical="center" wrapText="1"/>
    </xf>
    <xf numFmtId="0" fontId="20" fillId="25" borderId="31" xfId="40" applyFont="1" applyFill="1" applyBorder="1" applyAlignment="1" applyProtection="1">
      <alignment horizontal="center" vertical="center" wrapText="1"/>
    </xf>
    <xf numFmtId="3" fontId="6" fillId="24" borderId="31" xfId="40" applyNumberFormat="1" applyFont="1" applyFill="1" applyBorder="1" applyAlignment="1" applyProtection="1">
      <alignment vertical="center" wrapText="1"/>
    </xf>
    <xf numFmtId="0" fontId="23" fillId="25" borderId="31"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63"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31" fillId="0" borderId="15" xfId="40" applyNumberFormat="1" applyFont="1" applyFill="1" applyBorder="1" applyAlignment="1" applyProtection="1">
      <alignment horizontal="right" vertical="center"/>
    </xf>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 fillId="24" borderId="49" xfId="41" applyNumberFormat="1" applyFill="1" applyBorder="1" applyAlignment="1" applyProtection="1">
      <alignment horizontal="center"/>
    </xf>
    <xf numFmtId="10" fontId="13" fillId="24" borderId="49" xfId="41" applyNumberFormat="1" applyFont="1" applyFill="1" applyBorder="1" applyAlignment="1" applyProtection="1">
      <alignment horizontal="center"/>
    </xf>
    <xf numFmtId="0" fontId="13" fillId="24" borderId="0" xfId="41" applyFont="1" applyFill="1" applyProtection="1"/>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3" fontId="31" fillId="0" borderId="17" xfId="40" applyNumberFormat="1" applyFont="1" applyFill="1" applyBorder="1" applyAlignment="1" applyProtection="1">
      <alignment horizontal="right" vertical="center"/>
    </xf>
    <xf numFmtId="3" fontId="31" fillId="0" borderId="15" xfId="40" applyNumberFormat="1" applyFont="1" applyFill="1" applyBorder="1" applyAlignment="1" applyProtection="1">
      <alignment vertical="center"/>
    </xf>
    <xf numFmtId="3" fontId="31"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4" fillId="0" borderId="0" xfId="0" applyFont="1" applyProtection="1"/>
    <xf numFmtId="0" fontId="65" fillId="0" borderId="0" xfId="0" applyFont="1" applyAlignment="1" applyProtection="1">
      <alignment horizontal="left" vertical="center" wrapText="1"/>
    </xf>
    <xf numFmtId="168" fontId="61"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7"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61" fillId="0" borderId="0" xfId="0" applyFont="1" applyFill="1" applyBorder="1" applyAlignment="1" applyProtection="1"/>
    <xf numFmtId="0" fontId="62" fillId="0" borderId="0" xfId="0" applyFont="1" applyFill="1" applyBorder="1" applyAlignment="1" applyProtection="1">
      <alignment horizontal="left"/>
    </xf>
    <xf numFmtId="0" fontId="44" fillId="0" borderId="0" xfId="0" applyFont="1" applyFill="1" applyBorder="1" applyAlignment="1" applyProtection="1">
      <alignment horizontal="left"/>
    </xf>
    <xf numFmtId="168" fontId="61" fillId="0" borderId="0" xfId="0" applyNumberFormat="1" applyFont="1" applyFill="1" applyBorder="1" applyAlignment="1" applyProtection="1"/>
    <xf numFmtId="168" fontId="61"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40"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6" fillId="25" borderId="0" xfId="40" applyFont="1" applyFill="1" applyAlignment="1" applyProtection="1">
      <alignment horizontal="left" vertical="top"/>
    </xf>
    <xf numFmtId="3" fontId="33" fillId="29" borderId="10" xfId="40" applyNumberFormat="1" applyFont="1" applyFill="1" applyBorder="1" applyAlignment="1" applyProtection="1">
      <alignment horizontal="right" vertical="center"/>
      <protection locked="0"/>
    </xf>
    <xf numFmtId="3" fontId="33" fillId="29" borderId="10" xfId="40" applyNumberFormat="1" applyFont="1" applyFill="1" applyBorder="1" applyAlignment="1" applyProtection="1">
      <alignment vertical="center"/>
      <protection locked="0"/>
    </xf>
    <xf numFmtId="0" fontId="33" fillId="29" borderId="25" xfId="40" applyFont="1" applyFill="1" applyBorder="1" applyAlignment="1" applyProtection="1">
      <alignment vertical="center" wrapText="1"/>
      <protection locked="0"/>
    </xf>
    <xf numFmtId="0" fontId="34" fillId="29" borderId="36" xfId="40" applyFont="1" applyFill="1" applyBorder="1" applyAlignment="1" applyProtection="1">
      <alignment vertical="center"/>
      <protection locked="0"/>
    </xf>
    <xf numFmtId="0" fontId="67"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6" fillId="25" borderId="0" xfId="40" applyFont="1" applyFill="1" applyAlignment="1" applyProtection="1">
      <alignment horizontal="left" vertical="center"/>
    </xf>
    <xf numFmtId="0" fontId="33" fillId="30" borderId="25" xfId="40" applyFont="1" applyFill="1" applyBorder="1" applyAlignment="1" applyProtection="1">
      <alignment vertical="center" wrapText="1"/>
      <protection locked="0"/>
    </xf>
    <xf numFmtId="0" fontId="34" fillId="30" borderId="34" xfId="40" applyFont="1" applyFill="1" applyBorder="1" applyAlignment="1" applyProtection="1">
      <alignment vertical="center"/>
      <protection locked="0"/>
    </xf>
    <xf numFmtId="0" fontId="33" fillId="30" borderId="29" xfId="40" applyFont="1" applyFill="1" applyBorder="1" applyAlignment="1" applyProtection="1">
      <alignment vertical="center" wrapText="1"/>
      <protection locked="0"/>
    </xf>
    <xf numFmtId="3" fontId="33" fillId="30" borderId="10" xfId="40" applyNumberFormat="1" applyFont="1" applyFill="1" applyBorder="1" applyAlignment="1" applyProtection="1">
      <alignment horizontal="right" vertical="center"/>
      <protection locked="0"/>
    </xf>
    <xf numFmtId="3" fontId="33" fillId="30" borderId="10" xfId="40" applyNumberFormat="1" applyFont="1" applyFill="1" applyBorder="1" applyAlignment="1" applyProtection="1">
      <alignment horizontal="center" vertical="center"/>
      <protection locked="0"/>
    </xf>
    <xf numFmtId="3" fontId="33" fillId="29" borderId="10" xfId="40" applyNumberFormat="1" applyFont="1" applyFill="1" applyBorder="1" applyAlignment="1" applyProtection="1">
      <alignment horizontal="center" vertical="center"/>
      <protection locked="0"/>
    </xf>
    <xf numFmtId="3" fontId="33"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8" fillId="24" borderId="0" xfId="0" applyFont="1" applyFill="1" applyBorder="1" applyProtection="1"/>
    <xf numFmtId="0" fontId="69" fillId="24" borderId="0" xfId="0" applyFont="1" applyFill="1" applyProtection="1"/>
    <xf numFmtId="0" fontId="41"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3" fontId="13" fillId="29" borderId="10" xfId="0" applyNumberFormat="1" applyFont="1" applyFill="1" applyBorder="1" applyAlignment="1" applyProtection="1">
      <alignment horizontal="right"/>
      <protection locked="0"/>
    </xf>
    <xf numFmtId="0" fontId="18" fillId="0" borderId="15" xfId="0" applyFont="1" applyFill="1" applyBorder="1" applyAlignment="1" applyProtection="1">
      <alignment wrapText="1"/>
    </xf>
    <xf numFmtId="0" fontId="70" fillId="24" borderId="0" xfId="0" applyFont="1" applyFill="1" applyProtection="1"/>
    <xf numFmtId="0" fontId="28" fillId="30" borderId="18" xfId="40" applyFont="1" applyFill="1" applyBorder="1" applyAlignment="1" applyProtection="1">
      <alignment horizontal="left" vertical="center" wrapText="1"/>
      <protection locked="0"/>
    </xf>
    <xf numFmtId="0" fontId="28"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9" fontId="12" fillId="29" borderId="10" xfId="44" applyFont="1" applyFill="1" applyBorder="1" applyAlignment="1" applyProtection="1">
      <alignment horizontal="center"/>
      <protection locked="0"/>
    </xf>
    <xf numFmtId="0" fontId="41"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3" xfId="36" quotePrefix="1" applyFill="1" applyBorder="1" applyAlignment="1" applyProtection="1">
      <alignment horizontal="center" vertical="top"/>
    </xf>
    <xf numFmtId="0" fontId="31" fillId="25" borderId="41" xfId="40" applyFont="1" applyFill="1" applyBorder="1" applyAlignment="1" applyProtection="1">
      <alignment horizontal="center" vertical="center" wrapText="1"/>
    </xf>
    <xf numFmtId="0" fontId="33" fillId="25" borderId="0" xfId="40" applyFont="1" applyFill="1" applyBorder="1" applyAlignment="1" applyProtection="1">
      <alignment vertical="center" wrapText="1"/>
    </xf>
    <xf numFmtId="0" fontId="31" fillId="25" borderId="19" xfId="40" applyFont="1" applyFill="1" applyBorder="1" applyAlignment="1" applyProtection="1">
      <alignment horizontal="left" vertical="center" wrapText="1"/>
    </xf>
    <xf numFmtId="0" fontId="33" fillId="30" borderId="19" xfId="40" applyFont="1" applyFill="1" applyBorder="1" applyAlignment="1" applyProtection="1">
      <alignment vertical="center" wrapText="1"/>
      <protection locked="0"/>
    </xf>
    <xf numFmtId="0" fontId="34" fillId="30" borderId="0" xfId="40" applyFont="1" applyFill="1" applyBorder="1" applyAlignment="1" applyProtection="1">
      <alignment vertical="center"/>
      <protection locked="0"/>
    </xf>
    <xf numFmtId="0" fontId="35" fillId="25" borderId="41" xfId="40" applyFont="1" applyFill="1" applyBorder="1" applyAlignment="1" applyProtection="1">
      <alignment vertical="center"/>
    </xf>
    <xf numFmtId="0" fontId="33" fillId="25" borderId="60" xfId="40" applyFont="1" applyFill="1" applyBorder="1" applyAlignment="1" applyProtection="1">
      <alignment vertical="center" wrapText="1"/>
    </xf>
    <xf numFmtId="0" fontId="33" fillId="30" borderId="61" xfId="40" applyFont="1" applyFill="1" applyBorder="1" applyAlignment="1" applyProtection="1">
      <alignment vertical="center" wrapText="1"/>
      <protection locked="0"/>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2" fillId="0" borderId="10" xfId="36" quotePrefix="1" applyFill="1" applyBorder="1" applyAlignment="1" applyProtection="1">
      <alignment horizontal="center"/>
    </xf>
    <xf numFmtId="0" fontId="18" fillId="0" borderId="10" xfId="0" applyFont="1" applyFill="1" applyBorder="1" applyAlignment="1" applyProtection="1">
      <alignment horizontal="center" vertical="center" wrapText="1"/>
    </xf>
    <xf numFmtId="0" fontId="18" fillId="24" borderId="0" xfId="0" applyFont="1" applyFill="1" applyBorder="1" applyAlignment="1" applyProtection="1">
      <alignment horizontal="center" vertical="center" wrapText="1"/>
    </xf>
    <xf numFmtId="0" fontId="18" fillId="24" borderId="31"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71"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71" fillId="24" borderId="19" xfId="0" applyFont="1" applyFill="1" applyBorder="1" applyAlignment="1" applyProtection="1">
      <alignment horizontal="center"/>
    </xf>
    <xf numFmtId="0" fontId="31" fillId="25" borderId="62"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31" fillId="25" borderId="63"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4" xfId="36" quotePrefix="1" applyFill="1" applyBorder="1" applyAlignment="1" applyProtection="1">
      <alignment horizontal="center" vertical="center" wrapText="1"/>
    </xf>
    <xf numFmtId="0" fontId="72" fillId="25" borderId="62"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166" fontId="2" fillId="0" borderId="17" xfId="36" quotePrefix="1" applyNumberFormat="1" applyFill="1" applyBorder="1" applyAlignment="1" applyProtection="1">
      <alignment horizontal="center"/>
    </xf>
    <xf numFmtId="0" fontId="18" fillId="24" borderId="45" xfId="0" applyFont="1" applyFill="1" applyBorder="1" applyAlignment="1" applyProtection="1">
      <alignment horizontal="center" vertical="center" wrapText="1"/>
    </xf>
    <xf numFmtId="41" fontId="2" fillId="24" borderId="0" xfId="36" quotePrefix="1" applyNumberFormat="1" applyFill="1" applyAlignment="1" applyProtection="1">
      <alignment horizontal="center"/>
    </xf>
    <xf numFmtId="0" fontId="72"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7" fillId="25" borderId="0" xfId="40" applyFont="1" applyFill="1" applyBorder="1" applyProtection="1">
      <alignment vertical="top"/>
    </xf>
    <xf numFmtId="0" fontId="1" fillId="24" borderId="49" xfId="0" applyFont="1" applyFill="1" applyBorder="1" applyProtection="1"/>
    <xf numFmtId="0" fontId="6" fillId="24" borderId="49" xfId="0" applyFont="1" applyFill="1" applyBorder="1" applyAlignment="1" applyProtection="1">
      <alignment horizontal="center" wrapText="1"/>
    </xf>
    <xf numFmtId="0" fontId="0" fillId="24" borderId="49" xfId="0" applyFill="1" applyBorder="1" applyProtection="1"/>
    <xf numFmtId="0" fontId="72" fillId="24" borderId="0" xfId="0" applyFont="1" applyFill="1" applyProtection="1"/>
    <xf numFmtId="0" fontId="72" fillId="24" borderId="0" xfId="0" applyFont="1" applyFill="1" applyAlignment="1" applyProtection="1">
      <alignment horizontal="center"/>
    </xf>
    <xf numFmtId="0" fontId="73" fillId="25" borderId="0" xfId="40" applyFont="1" applyFill="1" applyBorder="1" applyProtection="1">
      <alignment vertical="top"/>
    </xf>
    <xf numFmtId="0" fontId="6" fillId="24" borderId="49" xfId="0" applyFont="1" applyFill="1" applyBorder="1" applyProtection="1"/>
    <xf numFmtId="0" fontId="72"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0" fontId="2" fillId="24" borderId="0" xfId="36" quotePrefix="1" applyFont="1" applyFill="1" applyAlignment="1" applyProtection="1">
      <alignment horizontal="center"/>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74"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40" fillId="24" borderId="0" xfId="0" applyFont="1" applyFill="1" applyBorder="1" applyAlignment="1" applyProtection="1"/>
    <xf numFmtId="0" fontId="40" fillId="24" borderId="0" xfId="0" applyFont="1" applyFill="1" applyBorder="1" applyProtection="1"/>
    <xf numFmtId="0" fontId="40" fillId="24" borderId="0" xfId="0" applyFont="1" applyFill="1" applyBorder="1" applyAlignment="1" applyProtection="1">
      <alignment horizontal="left"/>
    </xf>
    <xf numFmtId="0" fontId="1" fillId="0" borderId="0" xfId="0" applyFont="1" applyProtection="1"/>
    <xf numFmtId="0" fontId="76"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7" fillId="0" borderId="0" xfId="0" applyFont="1" applyAlignment="1" applyProtection="1">
      <alignment horizontal="right"/>
    </xf>
    <xf numFmtId="0" fontId="79" fillId="0" borderId="0" xfId="0" applyFont="1" applyAlignment="1" applyProtection="1">
      <alignment horizontal="right" vertical="center"/>
    </xf>
    <xf numFmtId="0" fontId="79" fillId="0" borderId="0" xfId="0" applyFont="1" applyAlignment="1" applyProtection="1">
      <alignment horizontal="right" vertical="center" indent="1"/>
    </xf>
    <xf numFmtId="0" fontId="1" fillId="29" borderId="57" xfId="0" applyFont="1" applyFill="1" applyBorder="1" applyAlignment="1" applyProtection="1">
      <alignment horizontal="center" vertical="center"/>
      <protection locked="0"/>
    </xf>
    <xf numFmtId="0" fontId="1" fillId="29" borderId="57"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80" fillId="24" borderId="0" xfId="0" applyFont="1" applyFill="1" applyAlignment="1" applyProtection="1">
      <alignment horizontal="center"/>
    </xf>
    <xf numFmtId="0" fontId="81" fillId="25" borderId="12" xfId="40" applyFont="1" applyFill="1" applyBorder="1" applyAlignment="1" applyProtection="1">
      <alignment horizontal="center" vertical="top"/>
    </xf>
    <xf numFmtId="0" fontId="82" fillId="25" borderId="10" xfId="40" applyFont="1" applyFill="1" applyBorder="1" applyAlignment="1" applyProtection="1">
      <alignment horizontal="center" vertical="center" wrapText="1"/>
    </xf>
    <xf numFmtId="0" fontId="81" fillId="25" borderId="18" xfId="40" applyFont="1" applyFill="1" applyBorder="1" applyAlignment="1" applyProtection="1">
      <alignment horizontal="center" vertical="center" wrapText="1"/>
    </xf>
    <xf numFmtId="0" fontId="80" fillId="25" borderId="10" xfId="40" applyFont="1" applyFill="1" applyBorder="1" applyAlignment="1" applyProtection="1">
      <alignment horizontal="center" vertical="center" wrapText="1"/>
    </xf>
    <xf numFmtId="0" fontId="80" fillId="25" borderId="11" xfId="40" applyFont="1" applyFill="1" applyBorder="1" applyAlignment="1" applyProtection="1">
      <alignment horizontal="center" vertical="center" wrapText="1"/>
    </xf>
    <xf numFmtId="0" fontId="83" fillId="25" borderId="13" xfId="40" applyFont="1" applyFill="1" applyBorder="1" applyAlignment="1" applyProtection="1">
      <alignment vertical="center" wrapText="1"/>
    </xf>
    <xf numFmtId="0" fontId="80" fillId="25" borderId="15" xfId="40" applyFont="1" applyFill="1" applyBorder="1" applyAlignment="1" applyProtection="1">
      <alignment horizontal="center" vertical="center" wrapText="1"/>
    </xf>
    <xf numFmtId="0" fontId="80" fillId="25" borderId="18" xfId="40" applyFont="1" applyFill="1" applyBorder="1" applyAlignment="1" applyProtection="1">
      <alignment horizontal="center" vertical="center" wrapText="1"/>
    </xf>
    <xf numFmtId="0" fontId="80" fillId="25" borderId="41" xfId="40" applyFont="1" applyFill="1" applyBorder="1" applyAlignment="1" applyProtection="1">
      <alignment horizontal="center" vertical="center" wrapText="1"/>
    </xf>
    <xf numFmtId="0" fontId="80" fillId="25" borderId="42" xfId="40" applyFont="1" applyFill="1" applyBorder="1" applyAlignment="1" applyProtection="1">
      <alignment horizontal="center" vertical="center" wrapText="1"/>
    </xf>
    <xf numFmtId="0" fontId="84" fillId="25" borderId="44" xfId="40" applyFont="1" applyFill="1" applyBorder="1" applyAlignment="1" applyProtection="1">
      <alignment horizontal="center" vertical="center" wrapText="1"/>
    </xf>
    <xf numFmtId="0" fontId="80" fillId="25" borderId="19" xfId="40" applyFont="1" applyFill="1" applyBorder="1" applyAlignment="1" applyProtection="1">
      <alignment horizontal="center" vertical="center" wrapText="1"/>
    </xf>
    <xf numFmtId="0" fontId="81" fillId="24" borderId="15" xfId="0" applyFont="1" applyFill="1" applyBorder="1" applyAlignment="1" applyProtection="1">
      <alignment horizontal="center"/>
    </xf>
    <xf numFmtId="0" fontId="80"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9" fontId="12" fillId="0" borderId="10" xfId="44" applyNumberFormat="1" applyFont="1" applyFill="1" applyBorder="1" applyAlignment="1" applyProtection="1">
      <alignment horizontal="center"/>
    </xf>
    <xf numFmtId="9" fontId="12" fillId="24" borderId="10" xfId="44" applyNumberFormat="1" applyFont="1" applyFill="1" applyBorder="1" applyAlignment="1" applyProtection="1">
      <alignment horizontal="center"/>
    </xf>
    <xf numFmtId="3" fontId="19" fillId="31" borderId="10" xfId="28" applyNumberFormat="1" applyFont="1" applyFill="1" applyBorder="1" applyProtection="1"/>
    <xf numFmtId="2" fontId="78" fillId="0" borderId="0" xfId="0" applyNumberFormat="1" applyFont="1" applyAlignment="1" applyProtection="1">
      <alignment horizontal="right"/>
    </xf>
    <xf numFmtId="3" fontId="1" fillId="25" borderId="46"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5" xfId="40" applyFont="1" applyFill="1" applyBorder="1" applyAlignment="1" applyProtection="1">
      <alignment horizontal="center" vertical="center" wrapText="1"/>
    </xf>
    <xf numFmtId="3" fontId="1" fillId="24" borderId="32" xfId="40" applyNumberFormat="1" applyFont="1" applyFill="1" applyBorder="1" applyAlignment="1" applyProtection="1">
      <alignment horizontal="right" vertical="center" wrapText="1"/>
    </xf>
    <xf numFmtId="164" fontId="6" fillId="0" borderId="10" xfId="29" applyFont="1" applyFill="1" applyBorder="1" applyAlignment="1" applyProtection="1">
      <alignment horizontal="left"/>
    </xf>
    <xf numFmtId="164" fontId="6" fillId="29" borderId="10" xfId="29" applyFont="1" applyFill="1" applyBorder="1" applyAlignment="1" applyProtection="1">
      <alignment horizontal="left"/>
      <protection locked="0"/>
    </xf>
    <xf numFmtId="164" fontId="13" fillId="24" borderId="10" xfId="29" applyFont="1" applyFill="1" applyBorder="1" applyProtection="1"/>
    <xf numFmtId="164" fontId="13" fillId="29" borderId="10" xfId="29" applyFont="1" applyFill="1" applyBorder="1" applyProtection="1">
      <protection locked="0"/>
    </xf>
    <xf numFmtId="164" fontId="19" fillId="29" borderId="10" xfId="29" applyFont="1" applyFill="1" applyBorder="1" applyProtection="1">
      <protection locked="0"/>
    </xf>
    <xf numFmtId="164" fontId="19" fillId="29" borderId="13" xfId="29" applyFont="1" applyFill="1" applyBorder="1" applyProtection="1">
      <protection locked="0"/>
    </xf>
    <xf numFmtId="0" fontId="71" fillId="24" borderId="0" xfId="0" applyFont="1" applyFill="1" applyBorder="1" applyAlignment="1" applyProtection="1">
      <alignment horizontal="center"/>
    </xf>
    <xf numFmtId="3" fontId="19" fillId="24" borderId="0" xfId="28" applyNumberFormat="1" applyFont="1" applyFill="1" applyBorder="1" applyProtection="1"/>
    <xf numFmtId="0" fontId="71"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0" xfId="36" applyFill="1" applyBorder="1" applyAlignment="1" applyProtection="1">
      <alignment horizontal="center" vertical="center" wrapText="1"/>
    </xf>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74"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31"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86" fillId="24" borderId="10" xfId="48" applyFont="1" applyFill="1" applyBorder="1" applyProtection="1"/>
    <xf numFmtId="0" fontId="0" fillId="24" borderId="10" xfId="48" applyFont="1" applyFill="1" applyBorder="1" applyProtection="1"/>
    <xf numFmtId="0" fontId="75" fillId="0" borderId="0" xfId="36" applyFont="1" applyAlignment="1" applyProtection="1"/>
    <xf numFmtId="0" fontId="20" fillId="25" borderId="13" xfId="40" applyFont="1" applyFill="1" applyBorder="1" applyAlignment="1" applyProtection="1">
      <alignment horizontal="center" vertical="center" wrapText="1"/>
    </xf>
    <xf numFmtId="0" fontId="83" fillId="25" borderId="10" xfId="40" applyFont="1" applyFill="1" applyBorder="1" applyAlignment="1" applyProtection="1">
      <alignment vertical="center" wrapText="1"/>
    </xf>
    <xf numFmtId="0" fontId="83" fillId="25" borderId="20" xfId="40" applyFont="1" applyFill="1" applyBorder="1" applyAlignment="1" applyProtection="1">
      <alignment vertical="center" wrapText="1"/>
    </xf>
    <xf numFmtId="0" fontId="80" fillId="25" borderId="13" xfId="40" applyFont="1" applyFill="1" applyBorder="1" applyAlignment="1" applyProtection="1">
      <alignment horizontal="center" vertical="center" wrapText="1"/>
    </xf>
    <xf numFmtId="0" fontId="6" fillId="24" borderId="37" xfId="40" applyFont="1" applyFill="1" applyBorder="1" applyAlignment="1" applyProtection="1">
      <alignment horizontal="left" vertical="center" wrapText="1"/>
    </xf>
    <xf numFmtId="3" fontId="6" fillId="24" borderId="37"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3" fillId="31" borderId="10" xfId="0" applyNumberFormat="1" applyFont="1" applyFill="1" applyBorder="1" applyAlignment="1" applyProtection="1">
      <alignment horizontal="right"/>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7"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0" xfId="40" applyNumberFormat="1" applyFont="1" applyFill="1" applyBorder="1" applyAlignment="1" applyProtection="1">
      <alignment vertical="center" wrapText="1"/>
      <protection locked="0"/>
    </xf>
    <xf numFmtId="3" fontId="13" fillId="29" borderId="48" xfId="40" applyNumberFormat="1" applyFont="1" applyFill="1" applyBorder="1" applyAlignment="1" applyProtection="1">
      <alignment vertical="center" wrapText="1"/>
      <protection locked="0"/>
    </xf>
    <xf numFmtId="166" fontId="19" fillId="29" borderId="10" xfId="29" applyNumberFormat="1" applyFont="1" applyFill="1" applyBorder="1" applyProtection="1">
      <protection locked="0"/>
    </xf>
    <xf numFmtId="9" fontId="12" fillId="29" borderId="10" xfId="44" applyNumberFormat="1" applyFont="1" applyFill="1" applyBorder="1" applyAlignment="1" applyProtection="1">
      <alignment horizontal="center"/>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3" fontId="1" fillId="29" borderId="48"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10" fillId="31" borderId="0" xfId="0" applyFont="1" applyFill="1" applyAlignment="1" applyProtection="1">
      <alignment vertical="center"/>
    </xf>
    <xf numFmtId="0" fontId="40" fillId="31" borderId="0" xfId="0" applyFont="1" applyFill="1" applyAlignment="1" applyProtection="1">
      <alignment wrapText="1"/>
    </xf>
    <xf numFmtId="0" fontId="40" fillId="31" borderId="0" xfId="0" applyFont="1" applyFill="1" applyProtection="1"/>
    <xf numFmtId="0" fontId="40" fillId="31" borderId="0" xfId="0" applyFont="1" applyFill="1" applyAlignment="1" applyProtection="1">
      <alignment vertical="center" wrapText="1"/>
    </xf>
    <xf numFmtId="0" fontId="40" fillId="31" borderId="0" xfId="0" applyFont="1" applyFill="1" applyAlignment="1" applyProtection="1">
      <alignment horizontal="center" vertical="center" wrapText="1"/>
    </xf>
    <xf numFmtId="0" fontId="10" fillId="31" borderId="14" xfId="0" applyFont="1" applyFill="1" applyBorder="1" applyProtection="1"/>
    <xf numFmtId="0" fontId="10" fillId="31" borderId="15" xfId="0" applyFont="1" applyFill="1" applyBorder="1" applyAlignment="1" applyProtection="1">
      <alignment wrapText="1"/>
    </xf>
    <xf numFmtId="0" fontId="10" fillId="31" borderId="17" xfId="0" applyFont="1" applyFill="1" applyBorder="1" applyAlignment="1" applyProtection="1">
      <alignment wrapText="1"/>
    </xf>
    <xf numFmtId="0" fontId="10" fillId="31" borderId="0" xfId="0" applyFont="1" applyFill="1" applyProtection="1"/>
    <xf numFmtId="0" fontId="40" fillId="31" borderId="27" xfId="0" applyFont="1" applyFill="1" applyBorder="1" applyProtection="1"/>
    <xf numFmtId="0" fontId="40" fillId="31" borderId="18" xfId="0" applyFont="1" applyFill="1" applyBorder="1" applyAlignment="1" applyProtection="1">
      <alignment wrapText="1"/>
    </xf>
    <xf numFmtId="0" fontId="40" fillId="31" borderId="25" xfId="0" applyFont="1" applyFill="1" applyBorder="1" applyProtection="1"/>
    <xf numFmtId="0" fontId="40" fillId="31" borderId="10" xfId="0" applyFont="1" applyFill="1" applyBorder="1" applyAlignment="1" applyProtection="1">
      <alignment wrapText="1"/>
    </xf>
    <xf numFmtId="0" fontId="40" fillId="31" borderId="10" xfId="0" applyFont="1" applyFill="1" applyBorder="1" applyProtection="1"/>
    <xf numFmtId="0" fontId="40" fillId="31" borderId="36" xfId="0" applyFont="1" applyFill="1" applyBorder="1" applyProtection="1"/>
    <xf numFmtId="0" fontId="40" fillId="31" borderId="37" xfId="0" applyFont="1" applyFill="1" applyBorder="1" applyProtection="1"/>
    <xf numFmtId="14" fontId="1" fillId="29" borderId="57" xfId="0" applyNumberFormat="1" applyFont="1" applyFill="1" applyBorder="1" applyAlignment="1" applyProtection="1">
      <alignment vertical="center"/>
      <protection locked="0"/>
    </xf>
    <xf numFmtId="0" fontId="40" fillId="29" borderId="18" xfId="0" applyFont="1" applyFill="1" applyBorder="1" applyProtection="1">
      <protection locked="0"/>
    </xf>
    <xf numFmtId="0" fontId="40" fillId="29" borderId="28" xfId="0" applyFont="1" applyFill="1" applyBorder="1" applyAlignment="1" applyProtection="1">
      <alignment wrapText="1"/>
      <protection locked="0"/>
    </xf>
    <xf numFmtId="0" fontId="40" fillId="29" borderId="10" xfId="0" applyFont="1" applyFill="1" applyBorder="1" applyProtection="1">
      <protection locked="0"/>
    </xf>
    <xf numFmtId="0" fontId="40" fillId="29" borderId="26" xfId="0" applyFont="1" applyFill="1" applyBorder="1" applyAlignment="1" applyProtection="1">
      <alignment wrapText="1"/>
      <protection locked="0"/>
    </xf>
    <xf numFmtId="0" fontId="40" fillId="29" borderId="37" xfId="0" applyFont="1" applyFill="1" applyBorder="1" applyProtection="1">
      <protection locked="0"/>
    </xf>
    <xf numFmtId="0" fontId="40" fillId="29" borderId="38" xfId="0" applyFont="1" applyFill="1" applyBorder="1" applyAlignment="1" applyProtection="1">
      <alignment wrapText="1"/>
      <protection locked="0"/>
    </xf>
    <xf numFmtId="10" fontId="1" fillId="30" borderId="0" xfId="40" applyNumberFormat="1" applyFont="1" applyFill="1" applyBorder="1" applyAlignment="1" applyProtection="1">
      <alignment horizontal="center" vertical="top"/>
      <protection locked="0"/>
    </xf>
    <xf numFmtId="166" fontId="1" fillId="29" borderId="10" xfId="29" applyNumberFormat="1" applyFont="1" applyFill="1" applyBorder="1" applyAlignment="1" applyProtection="1">
      <alignment vertical="top"/>
      <protection locked="0"/>
    </xf>
    <xf numFmtId="0" fontId="0" fillId="29" borderId="66" xfId="0" applyFill="1" applyBorder="1" applyAlignment="1" applyProtection="1">
      <alignment horizontal="left" vertical="center" wrapText="1" indent="2"/>
      <protection locked="0"/>
    </xf>
    <xf numFmtId="164" fontId="1" fillId="29" borderId="10" xfId="29" applyFont="1" applyFill="1" applyBorder="1" applyProtection="1">
      <protection locked="0"/>
    </xf>
    <xf numFmtId="3" fontId="1" fillId="29" borderId="10" xfId="0" applyNumberFormat="1" applyFont="1" applyFill="1" applyBorder="1" applyAlignment="1" applyProtection="1">
      <alignment horizontal="right"/>
      <protection locked="0"/>
    </xf>
    <xf numFmtId="164" fontId="6" fillId="0" borderId="10" xfId="29" applyFont="1" applyFill="1" applyBorder="1" applyAlignment="1" applyProtection="1">
      <alignment horizontal="left"/>
      <protection locked="0"/>
    </xf>
    <xf numFmtId="0" fontId="2" fillId="29" borderId="58" xfId="36"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1" fillId="29" borderId="58" xfId="0" applyFont="1" applyFill="1" applyBorder="1" applyAlignment="1" applyProtection="1">
      <alignment horizontal="left" vertical="center"/>
      <protection locked="0"/>
    </xf>
    <xf numFmtId="0" fontId="1" fillId="28" borderId="55" xfId="0" applyFont="1" applyFill="1" applyBorder="1" applyAlignment="1" applyProtection="1">
      <alignment horizontal="left" vertical="center" wrapText="1"/>
      <protection locked="0"/>
    </xf>
    <xf numFmtId="0" fontId="1" fillId="28" borderId="56"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74"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40"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42" fillId="27" borderId="0" xfId="0" applyFont="1" applyFill="1" applyAlignment="1" applyProtection="1">
      <alignment horizontal="left" wrapText="1"/>
    </xf>
    <xf numFmtId="0" fontId="9" fillId="25" borderId="50"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3" xfId="40" applyFont="1" applyFill="1" applyBorder="1" applyAlignment="1" applyProtection="1">
      <alignment horizontal="left" vertical="center" wrapText="1"/>
    </xf>
    <xf numFmtId="0" fontId="23" fillId="25" borderId="51" xfId="40" applyFont="1" applyFill="1" applyBorder="1" applyAlignment="1" applyProtection="1">
      <alignment horizontal="center" vertical="center" wrapText="1"/>
    </xf>
    <xf numFmtId="0" fontId="23" fillId="25" borderId="21" xfId="40" applyFont="1" applyFill="1" applyBorder="1" applyAlignment="1" applyProtection="1">
      <alignment horizontal="center" vertical="center" wrapText="1"/>
    </xf>
    <xf numFmtId="0" fontId="23" fillId="25" borderId="52" xfId="40" applyFont="1" applyFill="1" applyBorder="1" applyAlignment="1" applyProtection="1">
      <alignment horizontal="center"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41" fillId="24" borderId="49" xfId="0" applyFont="1" applyFill="1" applyBorder="1" applyAlignment="1" applyProtection="1">
      <alignment horizontal="center"/>
    </xf>
    <xf numFmtId="0" fontId="31" fillId="25" borderId="50" xfId="40" applyFont="1" applyFill="1" applyBorder="1" applyAlignment="1" applyProtection="1">
      <alignment horizontal="left" vertical="center" wrapText="1"/>
    </xf>
    <xf numFmtId="0" fontId="31" fillId="25" borderId="12" xfId="40" applyFont="1" applyFill="1" applyBorder="1" applyAlignment="1" applyProtection="1">
      <alignment horizontal="left" vertical="center" wrapText="1"/>
    </xf>
    <xf numFmtId="0" fontId="31" fillId="25" borderId="33"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19"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29" fillId="25" borderId="53" xfId="40" applyFont="1" applyFill="1" applyBorder="1" applyAlignment="1" applyProtection="1">
      <alignment horizontal="center" vertical="top"/>
    </xf>
    <xf numFmtId="0" fontId="29" fillId="25" borderId="54" xfId="40" applyFont="1" applyFill="1" applyBorder="1" applyAlignment="1" applyProtection="1">
      <alignment horizontal="center" vertical="top"/>
    </xf>
    <xf numFmtId="3" fontId="33" fillId="0" borderId="11" xfId="40" applyNumberFormat="1" applyFont="1" applyFill="1" applyBorder="1" applyAlignment="1" applyProtection="1">
      <alignment horizontal="center" vertical="center"/>
    </xf>
    <xf numFmtId="3" fontId="33" fillId="0" borderId="12" xfId="40" applyNumberFormat="1" applyFont="1" applyFill="1" applyBorder="1" applyAlignment="1" applyProtection="1">
      <alignment horizontal="center" vertical="center"/>
    </xf>
    <xf numFmtId="3" fontId="33" fillId="0" borderId="33" xfId="40" applyNumberFormat="1" applyFont="1" applyFill="1" applyBorder="1" applyAlignment="1" applyProtection="1">
      <alignment horizontal="center" vertical="center"/>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heet3" xfId="48" xr:uid="{00000000-0005-0000-0000-000028000000}"/>
    <cellStyle name="Normal_SIMPIL_MODEL_2004_ver2.6 (for rates application)" xfId="40" xr:uid="{00000000-0005-0000-0000-000029000000}"/>
    <cellStyle name="Normal_Tax Rates for 2006-2012_Sep42008" xfId="41" xr:uid="{00000000-0005-0000-0000-00002A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157">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sharedStrings.xml" Type="http://schemas.openxmlformats.org/officeDocument/2006/relationships/sharedStrings"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styles.xml" Type="http://schemas.openxmlformats.org/officeDocument/2006/relationships/styles" Id="rId25"></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theme/theme1.xml" Type="http://schemas.openxmlformats.org/officeDocument/2006/relationships/theme" Id="rId24"></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externalLinks/externalLink2.xml" Type="http://schemas.openxmlformats.org/officeDocument/2006/relationships/externalLink" Id="rId23"></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externalLinks/externalLink1.xml" Type="http://schemas.openxmlformats.org/officeDocument/2006/relationships/externalLink" Id="rId22"></Relationship><Relationship Target="calcChain.xml" Type="http://schemas.openxmlformats.org/officeDocument/2006/relationships/calcChain" Id="rId27"></Relationship></Relationships>
</file>

<file path=xl/drawings/_rels/drawing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0.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3.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4.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5.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6.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7.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8.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9.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0.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3.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4.xml.rels><?xml version="1.0" encoding="UTF-8" ?><Relationships xmlns="http://schemas.openxmlformats.org/package/2006/relationships"><Relationship Target="../media/image1.jpeg" Type="http://schemas.openxmlformats.org/officeDocument/2006/relationships/image" Id="rId1"></Relationship></Relationships>
</file>

<file path=xl/drawings/_rels/drawing5.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6.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7.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8.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9.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66970" cy="1915766"/>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0"/>
          <a:ext cx="10876720" cy="1915766"/>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0" y="0"/>
          <a:ext cx="8857420" cy="1915766"/>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200445" cy="1915766"/>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0" y="28575"/>
          <a:ext cx="9819445" cy="1915766"/>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0" y="0"/>
          <a:ext cx="9752770" cy="1915766"/>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694495</xdr:colOff>
      <xdr:row>6</xdr:row>
      <xdr:rowOff>39341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0" y="0"/>
          <a:ext cx="9571795" cy="191576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0" y="0"/>
          <a:ext cx="10143295" cy="1915766"/>
          <a:chOff x="-7962901" y="-2409824"/>
          <a:chExt cx="8857420"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57395" cy="1915766"/>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9543220" cy="1915766"/>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9733720" cy="191576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57420" cy="189671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477491</xdr:rowOff>
    </xdr:to>
    <xdr:grpSp>
      <xdr:nvGrpSpPr>
        <xdr:cNvPr id="10" name="Group 9">
          <a:extLst>
            <a:ext uri="{FF2B5EF4-FFF2-40B4-BE49-F238E27FC236}">
              <a16:creationId xmlns:a16="http://schemas.microsoft.com/office/drawing/2014/main" id="{00000000-0008-0000-1300-00000A000000}"/>
            </a:ext>
          </a:extLst>
        </xdr:cNvPr>
        <xdr:cNvGrpSpPr/>
      </xdr:nvGrpSpPr>
      <xdr:grpSpPr>
        <a:xfrm>
          <a:off x="0" y="0"/>
          <a:ext cx="9933745" cy="1915766"/>
          <a:chOff x="-7962901" y="-2409824"/>
          <a:chExt cx="8857420" cy="1915766"/>
        </a:xfrm>
      </xdr:grpSpPr>
      <xdr:pic>
        <xdr:nvPicPr>
          <xdr:cNvPr id="11" name="Picture 10">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3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3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3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90945" cy="1915766"/>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8334375" cy="1915766"/>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57420" cy="191576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10877549" cy="1915766"/>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57420" cy="19157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0" y="0"/>
          <a:ext cx="9295570" cy="1915766"/>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8857420" cy="19157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2019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3"></Relationship><Relationship TargetMode="External" Target="mailto:jklassen@notlhydro.com" Type="http://schemas.openxmlformats.org/officeDocument/2006/relationships/hyperlink" Id="rId1"></Relationship></Relationships>
</file>

<file path=xl/worksheets/_rels/sheet10.xml.rels><?xml version="1.0" encoding="UTF-8" ?><Relationships xmlns="http://schemas.openxmlformats.org/package/2006/relationships"><Relationship Target="../drawings/vmlDrawing1.vml" Type="http://schemas.openxmlformats.org/officeDocument/2006/relationships/vmlDrawing" Id="rId3"></Relationship><Relationship Target="../drawings/drawing10.xml" Type="http://schemas.openxmlformats.org/officeDocument/2006/relationships/drawing" Id="rId2"></Relationship></Relationships>
</file>

<file path=xl/worksheets/_rels/sheet11.xml.rels><?xml version="1.0" encoding="UTF-8" ?><Relationships xmlns="http://schemas.openxmlformats.org/package/2006/relationships"><Relationship Target="../drawings/drawing11.xml" Type="http://schemas.openxmlformats.org/officeDocument/2006/relationships/drawing" Id="rId2"></Relationship></Relationships>
</file>

<file path=xl/worksheets/_rels/sheet12.xml.rels><?xml version="1.0" encoding="UTF-8" ?><Relationships xmlns="http://schemas.openxmlformats.org/package/2006/relationships"><Relationship Target="../drawings/drawing12.xml" Type="http://schemas.openxmlformats.org/officeDocument/2006/relationships/drawing" Id="rId2"></Relationship></Relationships>
</file>

<file path=xl/worksheets/_rels/sheet13.xml.rels><?xml version="1.0" encoding="UTF-8" ?><Relationships xmlns="http://schemas.openxmlformats.org/package/2006/relationships"><Relationship Target="../drawings/drawing13.xml" Type="http://schemas.openxmlformats.org/officeDocument/2006/relationships/drawing" Id="rId2"></Relationship></Relationships>
</file>

<file path=xl/worksheets/_rels/sheet14.xml.rels><?xml version="1.0" encoding="UTF-8" ?><Relationships xmlns="http://schemas.openxmlformats.org/package/2006/relationships"><Relationship Target="../drawings/drawing14.xml" Type="http://schemas.openxmlformats.org/officeDocument/2006/relationships/drawing" Id="rId2"></Relationship></Relationships>
</file>

<file path=xl/worksheets/_rels/sheet15.xml.rels><?xml version="1.0" encoding="UTF-8" ?><Relationships xmlns="http://schemas.openxmlformats.org/package/2006/relationships"><Relationship Target="../drawings/drawing15.xml" Type="http://schemas.openxmlformats.org/officeDocument/2006/relationships/drawing" Id="rId2"></Relationship></Relationships>
</file>

<file path=xl/worksheets/_rels/sheet16.xml.rels><?xml version="1.0" encoding="UTF-8" ?><Relationships xmlns="http://schemas.openxmlformats.org/package/2006/relationships"><Relationship Target="../drawings/drawing16.xml" Type="http://schemas.openxmlformats.org/officeDocument/2006/relationships/drawing" Id="rId2"></Relationship></Relationships>
</file>

<file path=xl/worksheets/_rels/sheet17.xml.rels><?xml version="1.0" encoding="UTF-8" ?><Relationships xmlns="http://schemas.openxmlformats.org/package/2006/relationships"><Relationship Target="../drawings/drawing17.xml" Type="http://schemas.openxmlformats.org/officeDocument/2006/relationships/drawing" Id="rId2"></Relationship></Relationships>
</file>

<file path=xl/worksheets/_rels/sheet18.xml.rels><?xml version="1.0" encoding="UTF-8" ?><Relationships xmlns="http://schemas.openxmlformats.org/package/2006/relationships"><Relationship Target="../drawings/drawing18.xml" Type="http://schemas.openxmlformats.org/officeDocument/2006/relationships/drawing" Id="rId2"></Relationship></Relationships>
</file>

<file path=xl/worksheets/_rels/sheet19.xml.rels><?xml version="1.0" encoding="UTF-8" ?><Relationships xmlns="http://schemas.openxmlformats.org/package/2006/relationships"><Relationship Target="../drawings/drawing19.xml" Type="http://schemas.openxmlformats.org/officeDocument/2006/relationships/drawing" Id="rId2"></Relationship></Relationships>
</file>

<file path=xl/worksheets/_rels/sheet2.xml.rels><?xml version="1.0" encoding="UTF-8" ?><Relationships xmlns="http://schemas.openxmlformats.org/package/2006/relationships"><Relationship Target="../drawings/drawing2.xml" Type="http://schemas.openxmlformats.org/officeDocument/2006/relationships/drawing" Id="rId2"></Relationship></Relationships>
</file>

<file path=xl/worksheets/_rels/sheet20.xml.rels><?xml version="1.0" encoding="UTF-8" ?><Relationships xmlns="http://schemas.openxmlformats.org/package/2006/relationships"><Relationship Target="../drawings/vmlDrawing2.vml" Type="http://schemas.openxmlformats.org/officeDocument/2006/relationships/vmlDrawing" Id="rId3"></Relationship><Relationship Target="../drawings/drawing20.xml" Type="http://schemas.openxmlformats.org/officeDocument/2006/relationships/drawing" Id="rId2"></Relationship></Relationships>
</file>

<file path=xl/worksheets/_rels/sheet21.xml.rels><?xml version="1.0" encoding="UTF-8" ?><Relationships xmlns="http://schemas.openxmlformats.org/package/2006/relationships"><Relationship Target="../drawings/drawing21.xml" Type="http://schemas.openxmlformats.org/officeDocument/2006/relationships/drawing" Id="rId2"></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4.xml.rels><?xml version="1.0" encoding="UTF-8" ?><Relationships xmlns="http://schemas.openxmlformats.org/package/2006/relationships"><Relationship Target="../drawings/drawing4.xml" Type="http://schemas.openxmlformats.org/officeDocument/2006/relationships/drawing" Id="rId2"></Relationship></Relationships>
</file>

<file path=xl/worksheets/_rels/sheet5.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6.xml.rels><?xml version="1.0" encoding="UTF-8" ?><Relationships xmlns="http://schemas.openxmlformats.org/package/2006/relationships"><Relationship Target="../drawings/drawing6.xml" Type="http://schemas.openxmlformats.org/officeDocument/2006/relationships/drawing" Id="rId2"></Relationship></Relationships>
</file>

<file path=xl/worksheets/_rels/sheet7.xml.rels><?xml version="1.0" encoding="UTF-8" ?><Relationships xmlns="http://schemas.openxmlformats.org/package/2006/relationships"><Relationship Target="../drawings/drawing7.xml" Type="http://schemas.openxmlformats.org/officeDocument/2006/relationships/drawing" Id="rId2"></Relationship></Relationships>
</file>

<file path=xl/worksheets/_rels/sheet8.xml.rels><?xml version="1.0" encoding="UTF-8" ?><Relationships xmlns="http://schemas.openxmlformats.org/package/2006/relationships"><Relationship Target="../drawings/drawing8.xml" Type="http://schemas.openxmlformats.org/officeDocument/2006/relationships/drawing" Id="rId2"></Relationship></Relationships>
</file>

<file path=xl/worksheets/_rels/sheet9.xml.rels><?xml version="1.0" encoding="UTF-8" ?><Relationships xmlns="http://schemas.openxmlformats.org/package/2006/relationships"><Relationship Target="../drawings/drawing9.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H403"/>
  <sheetViews>
    <sheetView showGridLines="0" tabSelected="1" workbookViewId="0"/>
  </sheetViews>
  <sheetFormatPr defaultRowHeight="0" customHeight="1" zeroHeight="1" x14ac:dyDescent="0.25"/>
  <cols>
    <col min="1" max="1" width="14.7109375" style="398" customWidth="1"/>
    <col min="2" max="2" width="11.42578125" style="398" hidden="1" customWidth="1"/>
    <col min="3" max="3" width="29.85546875" style="398" customWidth="1"/>
    <col min="4" max="4" width="34.42578125" style="398" customWidth="1"/>
    <col min="5" max="5" width="30.7109375" style="268" customWidth="1"/>
    <col min="6" max="6" width="13.5703125" style="398" customWidth="1"/>
    <col min="7" max="25" width="9.140625" style="398"/>
    <col min="26" max="26" width="8.5703125" style="398" customWidth="1"/>
    <col min="27" max="27" width="3.85546875" style="401" customWidth="1"/>
    <col min="28" max="28" width="67.7109375" style="401" hidden="1" customWidth="1"/>
    <col min="29" max="29" width="17" style="401" hidden="1" customWidth="1"/>
    <col min="30" max="30" width="16.28515625" style="401" customWidth="1"/>
    <col min="31" max="31" width="16.140625" style="401" customWidth="1"/>
    <col min="32" max="32" width="13.7109375" style="402" customWidth="1"/>
    <col min="33" max="33" width="24.42578125" style="402" customWidth="1"/>
    <col min="34" max="34" width="6.28515625" style="398" customWidth="1"/>
    <col min="35" max="35" width="9.140625" style="398" customWidth="1"/>
    <col min="36" max="36" width="45.140625" style="398" customWidth="1"/>
    <col min="37" max="16384" width="9.140625" style="398"/>
  </cols>
  <sheetData>
    <row r="1" spans="1:34" ht="12.75" customHeight="1" x14ac:dyDescent="0.25">
      <c r="AB1" s="476" t="s">
        <v>466</v>
      </c>
      <c r="AC1" s="476"/>
    </row>
    <row r="2" spans="1:34" ht="12.75" customHeight="1" x14ac:dyDescent="0.25">
      <c r="C2" s="481"/>
      <c r="D2" s="481"/>
      <c r="E2" s="481"/>
      <c r="F2" s="481"/>
      <c r="G2" s="481"/>
      <c r="H2" s="481"/>
      <c r="I2" s="481"/>
      <c r="J2" s="481"/>
      <c r="AB2" s="476" t="s">
        <v>467</v>
      </c>
      <c r="AC2" s="476"/>
      <c r="AF2" s="401"/>
      <c r="AG2" s="401"/>
      <c r="AH2" s="401"/>
    </row>
    <row r="3" spans="1:34" ht="12.75" customHeight="1" x14ac:dyDescent="0.25">
      <c r="C3" s="481"/>
      <c r="D3" s="481"/>
      <c r="E3" s="481"/>
      <c r="F3" s="481"/>
      <c r="G3" s="481"/>
      <c r="H3" s="481"/>
      <c r="I3" s="481"/>
      <c r="J3" s="481"/>
      <c r="AB3" s="476" t="s">
        <v>468</v>
      </c>
      <c r="AC3" s="476"/>
    </row>
    <row r="4" spans="1:34" ht="12.75" customHeight="1" x14ac:dyDescent="0.25">
      <c r="C4" s="481"/>
      <c r="D4" s="481"/>
      <c r="E4" s="481"/>
      <c r="F4" s="481"/>
      <c r="G4" s="481"/>
      <c r="H4" s="481"/>
      <c r="I4" s="481"/>
      <c r="J4" s="481"/>
      <c r="AB4" s="476" t="s">
        <v>469</v>
      </c>
      <c r="AC4" s="476"/>
    </row>
    <row r="5" spans="1:34" ht="18" x14ac:dyDescent="0.25">
      <c r="C5" s="481"/>
      <c r="D5" s="481"/>
      <c r="E5" s="481"/>
      <c r="F5" s="481"/>
      <c r="G5" s="481"/>
      <c r="H5" s="481"/>
      <c r="I5" s="481"/>
      <c r="J5" s="481"/>
      <c r="AB5" s="476" t="s">
        <v>235</v>
      </c>
      <c r="AC5" s="476"/>
    </row>
    <row r="6" spans="1:34" ht="15.75" x14ac:dyDescent="0.25">
      <c r="AB6" s="476" t="s">
        <v>269</v>
      </c>
      <c r="AC6" s="476"/>
    </row>
    <row r="7" spans="1:34" ht="15.75" x14ac:dyDescent="0.25">
      <c r="AB7" s="476" t="s">
        <v>453</v>
      </c>
      <c r="AC7" s="476"/>
    </row>
    <row r="8" spans="1:34" ht="15.75" x14ac:dyDescent="0.25">
      <c r="AB8" s="476" t="s">
        <v>338</v>
      </c>
      <c r="AC8" s="476"/>
    </row>
    <row r="9" spans="1:34" ht="15.75" x14ac:dyDescent="0.25">
      <c r="AB9" s="476" t="s">
        <v>236</v>
      </c>
      <c r="AC9" s="476"/>
    </row>
    <row r="10" spans="1:34" ht="26.25" x14ac:dyDescent="0.4">
      <c r="C10" s="269"/>
      <c r="AB10" s="476" t="s">
        <v>237</v>
      </c>
      <c r="AC10" s="476"/>
    </row>
    <row r="11" spans="1:34" ht="15.75" x14ac:dyDescent="0.25">
      <c r="AB11" s="476" t="s">
        <v>454</v>
      </c>
      <c r="AC11" s="476"/>
    </row>
    <row r="12" spans="1:34" ht="20.25" x14ac:dyDescent="0.3">
      <c r="F12" s="403" t="s">
        <v>337</v>
      </c>
      <c r="G12" s="455">
        <v>1.1000000000000001</v>
      </c>
      <c r="AB12" s="2" t="s">
        <v>455</v>
      </c>
      <c r="AC12" s="476"/>
    </row>
    <row r="13" spans="1:34" ht="16.5" thickBot="1" x14ac:dyDescent="0.3">
      <c r="F13" s="268"/>
      <c r="G13" s="268"/>
      <c r="H13" s="268"/>
      <c r="AB13" s="476" t="s">
        <v>456</v>
      </c>
      <c r="AC13" s="476"/>
    </row>
    <row r="14" spans="1:34" ht="17.25" thickTop="1" thickBot="1" x14ac:dyDescent="0.3">
      <c r="A14" s="324"/>
      <c r="B14" s="324"/>
      <c r="C14" s="404" t="s">
        <v>313</v>
      </c>
      <c r="D14" s="555" t="s">
        <v>253</v>
      </c>
      <c r="E14" s="556"/>
      <c r="F14" s="268"/>
      <c r="G14" s="268"/>
      <c r="H14" s="268"/>
      <c r="AB14" s="476" t="s">
        <v>238</v>
      </c>
      <c r="AC14" s="476"/>
    </row>
    <row r="15" spans="1:34" ht="16.5" thickBot="1" x14ac:dyDescent="0.3">
      <c r="A15" s="324"/>
      <c r="B15" s="324"/>
      <c r="C15" s="324"/>
      <c r="AB15" s="476" t="s">
        <v>355</v>
      </c>
      <c r="AC15" s="476"/>
    </row>
    <row r="16" spans="1:34" ht="16.5" thickTop="1" x14ac:dyDescent="0.25">
      <c r="A16" s="324"/>
      <c r="B16" s="324"/>
      <c r="C16" s="405" t="s">
        <v>314</v>
      </c>
      <c r="D16" s="406" t="s">
        <v>486</v>
      </c>
      <c r="AB16" s="476" t="s">
        <v>457</v>
      </c>
      <c r="AC16" s="476"/>
    </row>
    <row r="17" spans="1:33" ht="16.5" thickBot="1" x14ac:dyDescent="0.3">
      <c r="A17" s="324"/>
      <c r="B17" s="324"/>
      <c r="C17" s="324"/>
      <c r="AB17" s="476" t="s">
        <v>239</v>
      </c>
      <c r="AC17" s="492"/>
    </row>
    <row r="18" spans="1:33" ht="16.5" customHeight="1" thickTop="1" x14ac:dyDescent="0.2">
      <c r="A18" s="324"/>
      <c r="B18" s="324"/>
      <c r="C18" s="405" t="s">
        <v>315</v>
      </c>
      <c r="D18" s="554" t="s">
        <v>487</v>
      </c>
      <c r="E18" s="553"/>
      <c r="F18" s="270"/>
      <c r="G18" s="270"/>
      <c r="H18" s="270"/>
      <c r="AB18" s="2" t="s">
        <v>240</v>
      </c>
      <c r="AC18" s="492"/>
    </row>
    <row r="19" spans="1:33" ht="16.5" thickBot="1" x14ac:dyDescent="0.3">
      <c r="A19" s="324"/>
      <c r="B19" s="324"/>
      <c r="C19" s="324"/>
      <c r="AA19" s="199"/>
      <c r="AB19" s="493" t="s">
        <v>464</v>
      </c>
      <c r="AC19" s="476"/>
      <c r="AD19" s="199"/>
      <c r="AE19" s="199"/>
      <c r="AF19" s="200"/>
      <c r="AG19" s="200"/>
    </row>
    <row r="20" spans="1:33" ht="16.5" thickTop="1" x14ac:dyDescent="0.25">
      <c r="A20" s="324"/>
      <c r="B20" s="324"/>
      <c r="C20" s="405" t="s">
        <v>316</v>
      </c>
      <c r="D20" s="407" t="s">
        <v>488</v>
      </c>
      <c r="AB20" s="493" t="s">
        <v>465</v>
      </c>
      <c r="AC20" s="476"/>
      <c r="AE20" s="398"/>
      <c r="AF20" s="408"/>
      <c r="AG20" s="409"/>
    </row>
    <row r="21" spans="1:33" ht="15" customHeight="1" thickBot="1" x14ac:dyDescent="0.25">
      <c r="A21" s="324"/>
      <c r="B21" s="324"/>
      <c r="C21" s="324"/>
      <c r="E21" s="270"/>
      <c r="AB21" s="476" t="s">
        <v>477</v>
      </c>
      <c r="AC21" s="476"/>
      <c r="AE21" s="398"/>
      <c r="AF21" s="408"/>
      <c r="AG21" s="409"/>
    </row>
    <row r="22" spans="1:33" ht="15.75" customHeight="1" thickTop="1" x14ac:dyDescent="0.2">
      <c r="A22" s="324"/>
      <c r="B22" s="324"/>
      <c r="C22" s="405" t="s">
        <v>317</v>
      </c>
      <c r="D22" s="552" t="s">
        <v>489</v>
      </c>
      <c r="E22" s="553"/>
      <c r="AB22" s="476" t="s">
        <v>458</v>
      </c>
      <c r="AD22" s="398"/>
      <c r="AE22" s="408"/>
      <c r="AF22" s="409"/>
      <c r="AG22" s="398"/>
    </row>
    <row r="23" spans="1:33" ht="16.5" thickBot="1" x14ac:dyDescent="0.3">
      <c r="A23" s="324"/>
      <c r="B23" s="324"/>
      <c r="C23" s="324"/>
      <c r="AB23" s="476" t="s">
        <v>339</v>
      </c>
      <c r="AD23" s="398"/>
      <c r="AE23" s="408"/>
      <c r="AF23" s="409"/>
      <c r="AG23" s="398"/>
    </row>
    <row r="24" spans="1:33" ht="16.5" thickTop="1" x14ac:dyDescent="0.25">
      <c r="A24" s="324"/>
      <c r="B24" s="324"/>
      <c r="C24" s="405" t="s">
        <v>318</v>
      </c>
      <c r="D24" s="539">
        <v>43294</v>
      </c>
      <c r="F24" s="271"/>
      <c r="G24" s="271"/>
      <c r="H24" s="271"/>
      <c r="AB24" s="476" t="s">
        <v>270</v>
      </c>
      <c r="AC24" s="476"/>
      <c r="AE24" s="398"/>
      <c r="AF24" s="408"/>
      <c r="AG24" s="409"/>
    </row>
    <row r="25" spans="1:33" ht="16.5" thickBot="1" x14ac:dyDescent="0.3">
      <c r="A25" s="324"/>
      <c r="B25" s="324"/>
      <c r="C25" s="325"/>
      <c r="D25" s="272"/>
      <c r="F25" s="410"/>
      <c r="I25" s="410"/>
      <c r="AB25" s="476" t="s">
        <v>241</v>
      </c>
      <c r="AC25" s="476"/>
      <c r="AE25" s="398"/>
      <c r="AF25" s="408"/>
      <c r="AG25" s="409"/>
    </row>
    <row r="26" spans="1:33" ht="16.5" thickTop="1" x14ac:dyDescent="0.25">
      <c r="A26" s="324"/>
      <c r="B26" s="324"/>
      <c r="C26" s="411" t="s">
        <v>319</v>
      </c>
      <c r="D26" s="273">
        <v>2014</v>
      </c>
      <c r="AB26" s="476" t="s">
        <v>242</v>
      </c>
      <c r="AC26" s="476"/>
      <c r="AE26" s="398"/>
      <c r="AF26" s="408"/>
      <c r="AG26" s="409"/>
    </row>
    <row r="27" spans="1:33" ht="15.75" x14ac:dyDescent="0.25">
      <c r="AB27" s="476" t="s">
        <v>459</v>
      </c>
      <c r="AC27" s="476"/>
      <c r="AE27" s="398"/>
      <c r="AF27" s="408"/>
      <c r="AG27" s="409"/>
    </row>
    <row r="28" spans="1:33" ht="15.75" x14ac:dyDescent="0.25">
      <c r="C28" s="411"/>
      <c r="AB28" s="476" t="s">
        <v>243</v>
      </c>
      <c r="AC28" s="476"/>
      <c r="AE28" s="398"/>
      <c r="AF28" s="408"/>
      <c r="AG28" s="409"/>
    </row>
    <row r="29" spans="1:33" ht="15.75" x14ac:dyDescent="0.25">
      <c r="A29" s="274" t="s">
        <v>320</v>
      </c>
      <c r="C29" s="411"/>
      <c r="AB29" s="476" t="s">
        <v>244</v>
      </c>
      <c r="AC29" s="476"/>
      <c r="AE29" s="398"/>
      <c r="AF29" s="408"/>
      <c r="AG29" s="409"/>
    </row>
    <row r="30" spans="1:33" ht="15.75" x14ac:dyDescent="0.25">
      <c r="C30" s="411"/>
      <c r="AB30" s="2" t="s">
        <v>245</v>
      </c>
      <c r="AC30" s="476"/>
      <c r="AE30" s="398"/>
      <c r="AF30" s="408"/>
      <c r="AG30" s="409"/>
    </row>
    <row r="31" spans="1:33" ht="15.75" x14ac:dyDescent="0.25">
      <c r="AB31" s="476" t="s">
        <v>271</v>
      </c>
      <c r="AC31" s="476"/>
      <c r="AE31" s="398"/>
      <c r="AF31" s="408"/>
      <c r="AG31" s="409"/>
    </row>
    <row r="32" spans="1:33" ht="15.75" x14ac:dyDescent="0.25">
      <c r="C32" s="412"/>
      <c r="AB32" s="476" t="s">
        <v>272</v>
      </c>
      <c r="AC32" s="476"/>
      <c r="AE32" s="398"/>
      <c r="AF32" s="408"/>
      <c r="AG32" s="409"/>
    </row>
    <row r="33" spans="3:33" ht="15.75" x14ac:dyDescent="0.25">
      <c r="F33" s="413"/>
      <c r="G33" s="413"/>
      <c r="H33" s="413"/>
      <c r="I33" s="413"/>
      <c r="J33" s="413"/>
      <c r="K33" s="413"/>
      <c r="AB33" s="476" t="s">
        <v>273</v>
      </c>
      <c r="AC33" s="476"/>
      <c r="AE33" s="398"/>
      <c r="AF33" s="408"/>
      <c r="AG33" s="409"/>
    </row>
    <row r="34" spans="3:33" ht="15.75" x14ac:dyDescent="0.25">
      <c r="F34" s="413"/>
      <c r="G34" s="413"/>
      <c r="H34" s="413"/>
      <c r="I34" s="413"/>
      <c r="J34" s="413"/>
      <c r="K34" s="413"/>
      <c r="AB34" s="476" t="s">
        <v>340</v>
      </c>
      <c r="AC34" s="476"/>
      <c r="AE34" s="398"/>
      <c r="AF34" s="408"/>
      <c r="AG34" s="409"/>
    </row>
    <row r="35" spans="3:33" ht="15.75" x14ac:dyDescent="0.25">
      <c r="F35" s="413"/>
      <c r="G35" s="413"/>
      <c r="H35" s="413"/>
      <c r="I35" s="413"/>
      <c r="J35" s="413"/>
      <c r="K35" s="413"/>
      <c r="AB35" s="476" t="s">
        <v>274</v>
      </c>
      <c r="AC35" s="476"/>
      <c r="AE35" s="398"/>
      <c r="AF35" s="408"/>
      <c r="AG35" s="409"/>
    </row>
    <row r="36" spans="3:33" ht="15.75" x14ac:dyDescent="0.25">
      <c r="D36" s="414"/>
      <c r="E36" s="398"/>
      <c r="F36" s="276"/>
      <c r="G36" s="276"/>
      <c r="H36" s="276"/>
      <c r="I36" s="276"/>
      <c r="J36" s="276"/>
      <c r="K36" s="276"/>
      <c r="AB36" s="476" t="s">
        <v>246</v>
      </c>
      <c r="AC36" s="476"/>
      <c r="AE36" s="398"/>
      <c r="AF36" s="408"/>
      <c r="AG36" s="409"/>
    </row>
    <row r="37" spans="3:33" ht="15.75" x14ac:dyDescent="0.25">
      <c r="D37" s="274"/>
      <c r="E37" s="398"/>
      <c r="F37" s="277"/>
      <c r="G37" s="413"/>
      <c r="H37" s="413"/>
      <c r="I37" s="413"/>
      <c r="J37" s="413"/>
      <c r="K37" s="413"/>
      <c r="AB37" s="476" t="s">
        <v>359</v>
      </c>
      <c r="AC37" s="476"/>
      <c r="AE37" s="398"/>
      <c r="AF37" s="408"/>
      <c r="AG37" s="409"/>
    </row>
    <row r="38" spans="3:33" ht="15.75" x14ac:dyDescent="0.25">
      <c r="D38" s="414"/>
      <c r="E38" s="398"/>
      <c r="F38" s="276"/>
      <c r="G38" s="276"/>
      <c r="H38" s="276"/>
      <c r="I38" s="276"/>
      <c r="J38" s="276"/>
      <c r="K38" s="276"/>
      <c r="AB38" s="476" t="s">
        <v>474</v>
      </c>
      <c r="AC38" s="476"/>
      <c r="AE38" s="398"/>
      <c r="AF38" s="408"/>
      <c r="AG38" s="409"/>
    </row>
    <row r="39" spans="3:33" ht="15.75" x14ac:dyDescent="0.25">
      <c r="D39" s="274"/>
      <c r="E39" s="398"/>
      <c r="F39" s="277"/>
      <c r="G39" s="413"/>
      <c r="H39" s="413"/>
      <c r="I39" s="413"/>
      <c r="J39" s="413"/>
      <c r="K39" s="413"/>
      <c r="AB39" s="476" t="s">
        <v>475</v>
      </c>
      <c r="AC39" s="476"/>
      <c r="AE39" s="398"/>
      <c r="AF39" s="408"/>
      <c r="AG39" s="409"/>
    </row>
    <row r="40" spans="3:33" ht="15.75" x14ac:dyDescent="0.25">
      <c r="D40" s="414"/>
      <c r="E40" s="415"/>
      <c r="F40" s="276"/>
      <c r="G40" s="276"/>
      <c r="H40" s="276"/>
      <c r="I40" s="276"/>
      <c r="J40" s="276"/>
      <c r="K40" s="276"/>
      <c r="AB40" s="476" t="s">
        <v>476</v>
      </c>
      <c r="AC40" s="476"/>
      <c r="AE40" s="398"/>
      <c r="AF40" s="408"/>
      <c r="AG40" s="409"/>
    </row>
    <row r="41" spans="3:33" ht="12.75" customHeight="1" x14ac:dyDescent="0.25">
      <c r="D41" s="274"/>
      <c r="E41" s="398"/>
      <c r="F41" s="278"/>
      <c r="G41" s="413"/>
      <c r="H41" s="413"/>
      <c r="I41" s="413"/>
      <c r="J41" s="413"/>
      <c r="K41" s="413"/>
      <c r="AB41" s="476" t="s">
        <v>275</v>
      </c>
      <c r="AC41" s="476"/>
      <c r="AE41" s="398"/>
      <c r="AF41" s="408"/>
      <c r="AG41" s="409"/>
    </row>
    <row r="42" spans="3:33" ht="15.75" x14ac:dyDescent="0.25">
      <c r="D42" s="416"/>
      <c r="E42" s="417"/>
      <c r="F42" s="276"/>
      <c r="G42" s="276"/>
      <c r="H42" s="276"/>
      <c r="I42" s="276"/>
      <c r="J42" s="276"/>
      <c r="K42" s="276"/>
      <c r="AB42" s="494" t="s">
        <v>360</v>
      </c>
      <c r="AC42" s="476"/>
      <c r="AE42" s="398"/>
      <c r="AF42" s="408"/>
      <c r="AG42" s="409"/>
    </row>
    <row r="43" spans="3:33" ht="12.75" x14ac:dyDescent="0.2">
      <c r="E43" s="398"/>
      <c r="F43" s="413"/>
      <c r="G43" s="413"/>
      <c r="H43" s="413"/>
      <c r="I43" s="413"/>
      <c r="J43" s="413"/>
      <c r="K43" s="413"/>
      <c r="AB43" s="476" t="s">
        <v>276</v>
      </c>
      <c r="AC43" s="476"/>
      <c r="AE43" s="398"/>
      <c r="AF43" s="408"/>
      <c r="AG43" s="409"/>
    </row>
    <row r="44" spans="3:33" ht="15.75" x14ac:dyDescent="0.25">
      <c r="D44" s="416"/>
      <c r="E44" s="416"/>
      <c r="F44" s="418"/>
      <c r="G44" s="418"/>
      <c r="H44" s="279"/>
      <c r="I44" s="279"/>
      <c r="J44" s="279"/>
      <c r="K44" s="279"/>
      <c r="AB44" s="476" t="s">
        <v>247</v>
      </c>
      <c r="AC44" s="476"/>
      <c r="AE44" s="398"/>
      <c r="AF44" s="408"/>
      <c r="AG44" s="409"/>
    </row>
    <row r="45" spans="3:33" ht="12.75" x14ac:dyDescent="0.2">
      <c r="E45" s="398"/>
      <c r="F45" s="413"/>
      <c r="G45" s="413"/>
      <c r="H45" s="413"/>
      <c r="I45" s="413"/>
      <c r="J45" s="413"/>
      <c r="K45" s="413"/>
      <c r="AB45" s="2" t="s">
        <v>248</v>
      </c>
      <c r="AC45" s="476"/>
      <c r="AE45" s="398"/>
      <c r="AF45" s="408"/>
      <c r="AG45" s="409"/>
    </row>
    <row r="46" spans="3:33" ht="15.75" x14ac:dyDescent="0.2">
      <c r="D46" s="419"/>
      <c r="E46" s="419"/>
      <c r="F46" s="420"/>
      <c r="G46" s="420"/>
      <c r="H46" s="420"/>
      <c r="I46" s="280"/>
      <c r="J46" s="280"/>
      <c r="K46" s="280"/>
      <c r="AB46" s="2" t="s">
        <v>249</v>
      </c>
      <c r="AC46" s="476"/>
      <c r="AE46" s="398"/>
      <c r="AF46" s="408"/>
      <c r="AG46" s="409"/>
    </row>
    <row r="47" spans="3:33" ht="15.75" x14ac:dyDescent="0.2">
      <c r="C47" s="419"/>
      <c r="D47" s="419"/>
      <c r="E47" s="419"/>
      <c r="F47" s="420"/>
      <c r="G47" s="420"/>
      <c r="H47" s="420"/>
      <c r="I47" s="280"/>
      <c r="J47" s="280"/>
      <c r="K47" s="280"/>
      <c r="AB47" s="2" t="s">
        <v>277</v>
      </c>
      <c r="AC47" s="476"/>
      <c r="AE47" s="398"/>
      <c r="AF47" s="408"/>
      <c r="AG47" s="409"/>
    </row>
    <row r="48" spans="3:33" ht="12.75" x14ac:dyDescent="0.2">
      <c r="E48" s="398"/>
      <c r="F48" s="413"/>
      <c r="G48" s="413"/>
      <c r="H48" s="413"/>
      <c r="I48" s="413"/>
      <c r="J48" s="413"/>
      <c r="K48" s="413"/>
      <c r="AB48" s="476" t="s">
        <v>250</v>
      </c>
      <c r="AC48" s="476"/>
      <c r="AE48" s="398"/>
      <c r="AF48" s="408"/>
      <c r="AG48" s="409"/>
    </row>
    <row r="49" spans="5:33" ht="12.75" x14ac:dyDescent="0.2">
      <c r="E49" s="398"/>
      <c r="F49" s="413"/>
      <c r="G49" s="413"/>
      <c r="H49" s="413"/>
      <c r="I49" s="413"/>
      <c r="J49" s="413"/>
      <c r="K49" s="413"/>
      <c r="AB49" s="494" t="s">
        <v>463</v>
      </c>
      <c r="AC49" s="476"/>
      <c r="AE49" s="398"/>
      <c r="AF49" s="408"/>
      <c r="AG49" s="409"/>
    </row>
    <row r="50" spans="5:33" ht="12.75" x14ac:dyDescent="0.2">
      <c r="E50" s="398"/>
      <c r="AB50" s="476" t="s">
        <v>251</v>
      </c>
      <c r="AC50" s="476"/>
      <c r="AE50" s="398"/>
      <c r="AF50" s="408"/>
      <c r="AG50" s="409"/>
    </row>
    <row r="51" spans="5:33" ht="12.75" x14ac:dyDescent="0.2">
      <c r="E51" s="398"/>
      <c r="AB51" s="476" t="s">
        <v>252</v>
      </c>
      <c r="AC51" s="476"/>
      <c r="AE51" s="398"/>
      <c r="AF51" s="408"/>
      <c r="AG51" s="409"/>
    </row>
    <row r="52" spans="5:33" ht="12.75" x14ac:dyDescent="0.2">
      <c r="E52" s="398"/>
      <c r="AB52" s="476" t="s">
        <v>460</v>
      </c>
      <c r="AC52" s="476"/>
      <c r="AE52" s="398"/>
      <c r="AF52" s="408"/>
      <c r="AG52" s="409"/>
    </row>
    <row r="53" spans="5:33" ht="12.75" x14ac:dyDescent="0.2">
      <c r="E53" s="398"/>
      <c r="AB53" s="476" t="s">
        <v>461</v>
      </c>
      <c r="AC53" s="476"/>
      <c r="AE53" s="398"/>
      <c r="AF53" s="408"/>
      <c r="AG53" s="409"/>
    </row>
    <row r="54" spans="5:33" ht="12.75" x14ac:dyDescent="0.2">
      <c r="E54" s="398"/>
      <c r="AB54" s="476" t="s">
        <v>462</v>
      </c>
      <c r="AC54" s="476"/>
      <c r="AE54" s="398"/>
      <c r="AF54" s="408"/>
      <c r="AG54" s="409"/>
    </row>
    <row r="55" spans="5:33" ht="12.75" x14ac:dyDescent="0.2">
      <c r="E55" s="398"/>
      <c r="AB55" s="476" t="s">
        <v>356</v>
      </c>
      <c r="AC55" s="476"/>
      <c r="AE55" s="398"/>
      <c r="AF55" s="408"/>
      <c r="AG55" s="409"/>
    </row>
    <row r="56" spans="5:33" ht="12.75" x14ac:dyDescent="0.2">
      <c r="E56" s="398"/>
      <c r="AB56" s="476" t="s">
        <v>253</v>
      </c>
      <c r="AC56" s="476"/>
      <c r="AE56" s="398"/>
      <c r="AF56" s="408"/>
      <c r="AG56" s="409"/>
    </row>
    <row r="57" spans="5:33" ht="12.75" x14ac:dyDescent="0.2">
      <c r="E57" s="398"/>
      <c r="AB57" s="476" t="s">
        <v>254</v>
      </c>
      <c r="AC57" s="476"/>
      <c r="AE57" s="398"/>
      <c r="AF57" s="408"/>
      <c r="AG57" s="409"/>
    </row>
    <row r="58" spans="5:33" ht="12.75" x14ac:dyDescent="0.2">
      <c r="E58" s="398"/>
      <c r="AB58" s="476" t="s">
        <v>255</v>
      </c>
      <c r="AC58" s="476"/>
      <c r="AE58" s="398"/>
      <c r="AF58" s="408"/>
      <c r="AG58" s="409"/>
    </row>
    <row r="59" spans="5:33" ht="12.75" x14ac:dyDescent="0.2">
      <c r="E59" s="398"/>
      <c r="AB59" s="476" t="s">
        <v>341</v>
      </c>
      <c r="AC59" s="476"/>
      <c r="AE59" s="398"/>
      <c r="AF59" s="408"/>
      <c r="AG59" s="409"/>
    </row>
    <row r="60" spans="5:33" ht="12.75" x14ac:dyDescent="0.2">
      <c r="E60" s="398"/>
      <c r="AB60" s="476" t="s">
        <v>256</v>
      </c>
      <c r="AC60" s="476"/>
      <c r="AE60" s="398"/>
      <c r="AF60" s="408"/>
      <c r="AG60" s="409"/>
    </row>
    <row r="61" spans="5:33" ht="12.75" x14ac:dyDescent="0.2">
      <c r="E61" s="398"/>
      <c r="AB61" s="476" t="s">
        <v>342</v>
      </c>
      <c r="AC61" s="476"/>
      <c r="AE61" s="398"/>
      <c r="AF61" s="408"/>
      <c r="AG61" s="409"/>
    </row>
    <row r="62" spans="5:33" ht="12.75" x14ac:dyDescent="0.2">
      <c r="E62" s="398"/>
      <c r="AB62" s="476" t="s">
        <v>278</v>
      </c>
      <c r="AC62" s="476"/>
      <c r="AE62" s="398"/>
      <c r="AF62" s="408"/>
      <c r="AG62" s="409"/>
    </row>
    <row r="63" spans="5:33" ht="12.75" x14ac:dyDescent="0.2">
      <c r="E63" s="398"/>
      <c r="AB63" s="2" t="s">
        <v>257</v>
      </c>
      <c r="AC63" s="476"/>
      <c r="AE63" s="398"/>
      <c r="AF63" s="408"/>
      <c r="AG63" s="409"/>
    </row>
    <row r="64" spans="5:33" ht="12.75" x14ac:dyDescent="0.2">
      <c r="E64" s="398"/>
      <c r="AA64" s="398"/>
      <c r="AB64" s="2" t="s">
        <v>343</v>
      </c>
      <c r="AC64" s="476"/>
      <c r="AE64" s="398"/>
      <c r="AF64" s="408"/>
      <c r="AG64" s="409"/>
    </row>
    <row r="65" spans="5:33" ht="12.75" x14ac:dyDescent="0.2">
      <c r="E65" s="398"/>
      <c r="AA65" s="398"/>
      <c r="AB65" s="476" t="s">
        <v>258</v>
      </c>
      <c r="AC65" s="476"/>
      <c r="AE65" s="398"/>
      <c r="AF65" s="408"/>
      <c r="AG65" s="409"/>
    </row>
    <row r="66" spans="5:33" ht="12.75" x14ac:dyDescent="0.2">
      <c r="E66" s="398"/>
      <c r="AA66" s="398"/>
      <c r="AB66" s="476" t="s">
        <v>259</v>
      </c>
      <c r="AC66" s="476"/>
      <c r="AE66" s="398"/>
      <c r="AF66" s="408"/>
      <c r="AG66" s="409"/>
    </row>
    <row r="67" spans="5:33" ht="12.75" x14ac:dyDescent="0.2">
      <c r="E67" s="398"/>
      <c r="AA67" s="398"/>
      <c r="AB67" s="476" t="s">
        <v>279</v>
      </c>
      <c r="AC67" s="476"/>
      <c r="AE67" s="398"/>
      <c r="AF67" s="408"/>
      <c r="AG67" s="409"/>
    </row>
    <row r="68" spans="5:33" ht="12.75" x14ac:dyDescent="0.2">
      <c r="E68" s="398"/>
      <c r="AA68" s="398"/>
      <c r="AB68" s="476" t="s">
        <v>260</v>
      </c>
      <c r="AC68" s="476"/>
      <c r="AE68" s="398"/>
      <c r="AF68" s="408"/>
      <c r="AG68" s="409"/>
    </row>
    <row r="69" spans="5:33" ht="12.75" x14ac:dyDescent="0.2">
      <c r="E69" s="398"/>
      <c r="AA69" s="398"/>
      <c r="AB69" s="476" t="s">
        <v>261</v>
      </c>
      <c r="AC69" s="476"/>
      <c r="AE69" s="398"/>
      <c r="AF69" s="408"/>
      <c r="AG69" s="409"/>
    </row>
    <row r="70" spans="5:33" ht="12.75" x14ac:dyDescent="0.2">
      <c r="E70" s="398"/>
      <c r="AA70" s="398"/>
      <c r="AB70" s="476" t="s">
        <v>344</v>
      </c>
      <c r="AC70" s="476"/>
      <c r="AE70" s="398"/>
      <c r="AF70" s="408"/>
      <c r="AG70" s="409"/>
    </row>
    <row r="71" spans="5:33" ht="12.75" x14ac:dyDescent="0.2">
      <c r="E71" s="398"/>
      <c r="AA71" s="398"/>
      <c r="AB71" s="476" t="s">
        <v>262</v>
      </c>
      <c r="AC71" s="476"/>
      <c r="AE71" s="398"/>
      <c r="AF71" s="408"/>
      <c r="AG71" s="409"/>
    </row>
    <row r="72" spans="5:33" ht="12.75" x14ac:dyDescent="0.2">
      <c r="E72" s="398"/>
      <c r="AA72" s="398"/>
      <c r="AB72" s="476" t="s">
        <v>280</v>
      </c>
      <c r="AC72" s="476"/>
      <c r="AE72" s="398"/>
      <c r="AF72" s="408"/>
      <c r="AG72" s="409"/>
    </row>
    <row r="73" spans="5:33" ht="12.75" x14ac:dyDescent="0.2">
      <c r="E73" s="398"/>
      <c r="AA73" s="398"/>
      <c r="AB73" s="476" t="s">
        <v>263</v>
      </c>
      <c r="AC73" s="476"/>
      <c r="AE73" s="398"/>
      <c r="AF73" s="408"/>
      <c r="AG73" s="409"/>
    </row>
    <row r="74" spans="5:33" ht="12.75" x14ac:dyDescent="0.2">
      <c r="E74" s="398"/>
      <c r="AA74" s="398"/>
      <c r="AB74" s="476" t="s">
        <v>264</v>
      </c>
      <c r="AC74" s="476"/>
      <c r="AE74" s="398"/>
      <c r="AF74" s="408"/>
      <c r="AG74" s="409"/>
    </row>
    <row r="75" spans="5:33" ht="12.75" x14ac:dyDescent="0.2">
      <c r="E75" s="398"/>
      <c r="AA75" s="398"/>
      <c r="AB75" s="476" t="s">
        <v>265</v>
      </c>
      <c r="AC75" s="476"/>
      <c r="AE75" s="398"/>
      <c r="AF75" s="408"/>
      <c r="AG75" s="409"/>
    </row>
    <row r="76" spans="5:33" ht="12.75" x14ac:dyDescent="0.2">
      <c r="E76" s="398"/>
      <c r="AA76" s="398"/>
      <c r="AB76" s="476" t="s">
        <v>345</v>
      </c>
      <c r="AC76" s="476"/>
      <c r="AE76" s="398"/>
      <c r="AF76" s="408"/>
      <c r="AG76" s="409"/>
    </row>
    <row r="77" spans="5:33" ht="12.75" x14ac:dyDescent="0.2">
      <c r="E77" s="398"/>
      <c r="AA77" s="398"/>
      <c r="AB77" s="476" t="s">
        <v>281</v>
      </c>
      <c r="AC77" s="476"/>
      <c r="AE77" s="398"/>
      <c r="AF77" s="408"/>
      <c r="AG77" s="409"/>
    </row>
    <row r="78" spans="5:33" ht="12.75" x14ac:dyDescent="0.2">
      <c r="E78" s="398"/>
      <c r="AA78" s="398"/>
      <c r="AB78" s="476" t="s">
        <v>266</v>
      </c>
      <c r="AC78" s="476"/>
      <c r="AE78" s="398"/>
      <c r="AF78" s="408"/>
      <c r="AG78" s="409"/>
    </row>
    <row r="79" spans="5:33" ht="12.75" x14ac:dyDescent="0.2">
      <c r="E79" s="398"/>
      <c r="AA79" s="398"/>
      <c r="AB79" s="476" t="s">
        <v>267</v>
      </c>
      <c r="AC79" s="476"/>
      <c r="AE79" s="398"/>
      <c r="AF79" s="408"/>
      <c r="AG79" s="409"/>
    </row>
    <row r="80" spans="5:33" ht="12.75" x14ac:dyDescent="0.2">
      <c r="E80" s="398"/>
      <c r="AA80" s="398"/>
      <c r="AB80" s="476" t="s">
        <v>268</v>
      </c>
      <c r="AC80" s="476"/>
      <c r="AE80" s="398"/>
      <c r="AF80" s="408"/>
      <c r="AG80" s="409"/>
    </row>
    <row r="81" spans="5:33" ht="12.75" x14ac:dyDescent="0.2">
      <c r="E81" s="398"/>
      <c r="AA81" s="398"/>
      <c r="AB81" s="476"/>
      <c r="AC81" s="476"/>
      <c r="AE81" s="398"/>
      <c r="AF81" s="408"/>
      <c r="AG81" s="409"/>
    </row>
    <row r="82" spans="5:33" ht="12.75" x14ac:dyDescent="0.2">
      <c r="E82" s="398"/>
      <c r="AA82" s="398"/>
      <c r="AB82" s="476"/>
      <c r="AC82" s="476"/>
      <c r="AE82" s="398"/>
      <c r="AF82" s="408"/>
      <c r="AG82" s="409"/>
    </row>
    <row r="83" spans="5:33" ht="12.75" x14ac:dyDescent="0.2">
      <c r="E83" s="398"/>
      <c r="AA83" s="398"/>
      <c r="AB83" s="476"/>
      <c r="AC83" s="476"/>
      <c r="AE83" s="398"/>
      <c r="AF83" s="408"/>
      <c r="AG83" s="409"/>
    </row>
    <row r="84" spans="5:33" ht="12.75" x14ac:dyDescent="0.2">
      <c r="E84" s="398"/>
      <c r="AA84" s="398"/>
      <c r="AB84" s="476"/>
      <c r="AC84" s="476"/>
      <c r="AE84" s="398"/>
      <c r="AF84" s="408"/>
      <c r="AG84" s="409"/>
    </row>
    <row r="85" spans="5:33" ht="12.75" x14ac:dyDescent="0.2">
      <c r="E85" s="398"/>
      <c r="AA85" s="398"/>
      <c r="AB85" s="476"/>
      <c r="AC85" s="476"/>
      <c r="AE85" s="398"/>
      <c r="AF85" s="408"/>
      <c r="AG85" s="409"/>
    </row>
    <row r="86" spans="5:33" ht="12.75" x14ac:dyDescent="0.2">
      <c r="E86" s="398"/>
      <c r="AA86" s="398"/>
      <c r="AB86" s="398"/>
      <c r="AC86" s="476"/>
      <c r="AE86" s="398"/>
      <c r="AF86" s="408"/>
      <c r="AG86" s="409"/>
    </row>
    <row r="87" spans="5:33" ht="12.75" x14ac:dyDescent="0.2">
      <c r="E87" s="398"/>
      <c r="AA87" s="398"/>
      <c r="AB87" s="398"/>
      <c r="AC87" s="476"/>
      <c r="AE87" s="398"/>
      <c r="AF87" s="409"/>
      <c r="AG87" s="409"/>
    </row>
    <row r="88" spans="5:33" ht="12.75" x14ac:dyDescent="0.2">
      <c r="E88" s="398"/>
      <c r="AA88" s="398"/>
      <c r="AB88" s="398"/>
      <c r="AC88" s="476"/>
      <c r="AE88" s="398"/>
      <c r="AF88" s="409"/>
      <c r="AG88" s="409"/>
    </row>
    <row r="89" spans="5:33" ht="12.75" x14ac:dyDescent="0.2">
      <c r="E89" s="398"/>
      <c r="AA89" s="398"/>
      <c r="AB89" s="398"/>
      <c r="AC89" s="476"/>
      <c r="AE89" s="398"/>
      <c r="AF89" s="409"/>
      <c r="AG89" s="409"/>
    </row>
    <row r="90" spans="5:33" ht="12.75" x14ac:dyDescent="0.2">
      <c r="E90" s="398"/>
      <c r="AA90" s="398"/>
      <c r="AB90" s="398"/>
      <c r="AC90" s="421"/>
      <c r="AF90" s="409"/>
      <c r="AG90" s="409"/>
    </row>
    <row r="91" spans="5:33" ht="12.75" x14ac:dyDescent="0.2">
      <c r="E91" s="398"/>
      <c r="AA91" s="398"/>
      <c r="AB91" s="398"/>
      <c r="AC91" s="421"/>
      <c r="AF91" s="409"/>
      <c r="AG91" s="409"/>
    </row>
    <row r="92" spans="5:33" ht="12.75" x14ac:dyDescent="0.2">
      <c r="E92" s="398"/>
      <c r="AA92" s="398"/>
      <c r="AB92" s="398"/>
      <c r="AC92" s="421"/>
      <c r="AF92" s="409"/>
      <c r="AG92" s="409"/>
    </row>
    <row r="93" spans="5:33" ht="12.75" x14ac:dyDescent="0.2">
      <c r="E93" s="398"/>
      <c r="AA93" s="398"/>
      <c r="AB93" s="398"/>
      <c r="AC93" s="421"/>
      <c r="AF93" s="409"/>
      <c r="AG93" s="409"/>
    </row>
    <row r="94" spans="5:33" ht="12.75" x14ac:dyDescent="0.2">
      <c r="E94" s="398"/>
      <c r="AA94" s="398"/>
      <c r="AB94" s="398"/>
      <c r="AC94" s="421"/>
      <c r="AF94" s="409"/>
      <c r="AG94" s="409"/>
    </row>
    <row r="95" spans="5:33" ht="12.75" x14ac:dyDescent="0.2">
      <c r="E95" s="398"/>
      <c r="AA95" s="398"/>
      <c r="AB95" s="398"/>
      <c r="AC95" s="421"/>
      <c r="AF95" s="409"/>
      <c r="AG95" s="409"/>
    </row>
    <row r="96" spans="5:33" ht="12.75" x14ac:dyDescent="0.2">
      <c r="E96" s="398"/>
      <c r="AA96" s="398"/>
      <c r="AB96" s="398"/>
      <c r="AC96" s="421"/>
      <c r="AF96" s="409"/>
      <c r="AG96" s="409"/>
    </row>
    <row r="97" spans="5:33" ht="12.75" x14ac:dyDescent="0.2">
      <c r="E97" s="398"/>
      <c r="AA97" s="398"/>
      <c r="AB97" s="398"/>
      <c r="AC97" s="421"/>
      <c r="AF97" s="409"/>
      <c r="AG97" s="409"/>
    </row>
    <row r="98" spans="5:33" ht="12.75" x14ac:dyDescent="0.2">
      <c r="E98" s="398"/>
      <c r="AA98" s="398"/>
      <c r="AB98" s="398"/>
      <c r="AC98" s="421"/>
      <c r="AF98" s="409"/>
      <c r="AG98" s="409"/>
    </row>
    <row r="99" spans="5:33" ht="12.75" x14ac:dyDescent="0.2">
      <c r="E99" s="398"/>
      <c r="AA99" s="398"/>
      <c r="AB99" s="398"/>
      <c r="AC99" s="421"/>
      <c r="AF99" s="409"/>
      <c r="AG99" s="409"/>
    </row>
    <row r="100" spans="5:33" ht="12.75" x14ac:dyDescent="0.2">
      <c r="E100" s="398"/>
      <c r="AA100" s="398"/>
      <c r="AB100" s="398"/>
      <c r="AC100" s="421"/>
      <c r="AF100" s="409"/>
      <c r="AG100" s="409"/>
    </row>
    <row r="101" spans="5:33" ht="12.75" x14ac:dyDescent="0.2">
      <c r="E101" s="398"/>
      <c r="AA101" s="398"/>
      <c r="AB101" s="398"/>
      <c r="AC101" s="421"/>
      <c r="AF101" s="409"/>
      <c r="AG101" s="409"/>
    </row>
    <row r="102" spans="5:33" ht="12.75" x14ac:dyDescent="0.2">
      <c r="E102" s="398"/>
      <c r="AA102" s="398"/>
      <c r="AB102" s="398"/>
      <c r="AC102" s="421"/>
      <c r="AF102" s="409"/>
      <c r="AG102" s="409"/>
    </row>
    <row r="103" spans="5:33" ht="12.75" x14ac:dyDescent="0.2">
      <c r="E103" s="398"/>
      <c r="AA103" s="398"/>
      <c r="AB103" s="398"/>
      <c r="AC103" s="421"/>
      <c r="AF103" s="409"/>
      <c r="AG103" s="409"/>
    </row>
    <row r="104" spans="5:33" ht="12.75" x14ac:dyDescent="0.2">
      <c r="E104" s="398"/>
      <c r="AA104" s="398"/>
      <c r="AB104" s="398"/>
      <c r="AC104" s="421"/>
      <c r="AF104" s="409"/>
      <c r="AG104" s="409"/>
    </row>
    <row r="105" spans="5:33" ht="12.75" x14ac:dyDescent="0.2">
      <c r="E105" s="398"/>
      <c r="AA105" s="398"/>
      <c r="AC105" s="421"/>
      <c r="AF105" s="409"/>
      <c r="AG105" s="409"/>
    </row>
    <row r="106" spans="5:33" ht="12.75" x14ac:dyDescent="0.2">
      <c r="E106" s="398"/>
      <c r="AA106" s="398"/>
      <c r="AC106" s="421"/>
      <c r="AF106" s="409"/>
      <c r="AG106" s="409"/>
    </row>
    <row r="107" spans="5:33" ht="12.75" x14ac:dyDescent="0.2">
      <c r="E107" s="398"/>
      <c r="AA107" s="398"/>
      <c r="AC107" s="421"/>
      <c r="AF107" s="409"/>
      <c r="AG107" s="409"/>
    </row>
    <row r="108" spans="5:33" ht="12.75" x14ac:dyDescent="0.2">
      <c r="E108" s="398"/>
      <c r="AA108" s="398"/>
      <c r="AC108" s="421"/>
      <c r="AF108" s="409"/>
      <c r="AG108" s="409"/>
    </row>
    <row r="109" spans="5:33" ht="12.75" x14ac:dyDescent="0.2">
      <c r="E109" s="398"/>
      <c r="AA109" s="398"/>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row r="241" ht="0" hidden="1" customHeight="1" x14ac:dyDescent="0.25"/>
    <row r="242" ht="0" hidden="1" customHeight="1" x14ac:dyDescent="0.25"/>
    <row r="243" ht="0" hidden="1" customHeight="1" x14ac:dyDescent="0.25"/>
    <row r="244" ht="0" hidden="1"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1" ht="0" hidden="1" customHeight="1" x14ac:dyDescent="0.25"/>
    <row r="262"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row r="277" ht="0" hidden="1" customHeight="1" x14ac:dyDescent="0.25"/>
    <row r="278" ht="0" hidden="1" customHeight="1" x14ac:dyDescent="0.25"/>
    <row r="279" ht="0" hidden="1" customHeight="1" x14ac:dyDescent="0.25"/>
    <row r="280" ht="0" hidden="1" customHeight="1" x14ac:dyDescent="0.25"/>
    <row r="281" ht="0" hidden="1" customHeight="1" x14ac:dyDescent="0.25"/>
    <row r="282" ht="0" hidden="1" customHeight="1" x14ac:dyDescent="0.25"/>
    <row r="283" ht="0" hidden="1" customHeight="1" x14ac:dyDescent="0.25"/>
    <row r="284" ht="0" hidden="1" customHeight="1" x14ac:dyDescent="0.25"/>
    <row r="285" ht="0" hidden="1" customHeight="1" x14ac:dyDescent="0.25"/>
    <row r="286" ht="0" hidden="1" customHeight="1" x14ac:dyDescent="0.25"/>
    <row r="287" ht="0" hidden="1" customHeight="1" x14ac:dyDescent="0.25"/>
    <row r="288" ht="0" hidden="1" customHeight="1" x14ac:dyDescent="0.25"/>
    <row r="289" ht="0" hidden="1" customHeight="1" x14ac:dyDescent="0.25"/>
    <row r="290" ht="0" hidden="1" customHeight="1" x14ac:dyDescent="0.25"/>
    <row r="291" ht="0" hidden="1" customHeight="1" x14ac:dyDescent="0.25"/>
    <row r="292" ht="0" hidden="1" customHeight="1" x14ac:dyDescent="0.25"/>
    <row r="293" ht="0" hidden="1" customHeight="1" x14ac:dyDescent="0.25"/>
    <row r="294" ht="0" hidden="1" customHeight="1" x14ac:dyDescent="0.25"/>
    <row r="295" ht="0" hidden="1" customHeight="1" x14ac:dyDescent="0.25"/>
    <row r="296" ht="0" hidden="1" customHeight="1" x14ac:dyDescent="0.25"/>
    <row r="297" ht="0" hidden="1" customHeight="1" x14ac:dyDescent="0.25"/>
    <row r="298" ht="0" hidden="1" customHeight="1" x14ac:dyDescent="0.25"/>
    <row r="299" ht="0" hidden="1" customHeight="1" x14ac:dyDescent="0.25"/>
    <row r="300" ht="0" hidden="1" customHeight="1" x14ac:dyDescent="0.25"/>
    <row r="301" ht="0" hidden="1" customHeight="1" x14ac:dyDescent="0.25"/>
    <row r="302" ht="0" hidden="1" customHeight="1" x14ac:dyDescent="0.25"/>
    <row r="303" ht="0" hidden="1" customHeight="1" x14ac:dyDescent="0.25"/>
    <row r="304" ht="0" hidden="1" customHeight="1" x14ac:dyDescent="0.25"/>
    <row r="305" ht="0" hidden="1" customHeight="1" x14ac:dyDescent="0.25"/>
    <row r="306" ht="0" hidden="1" customHeight="1" x14ac:dyDescent="0.25"/>
    <row r="307" ht="0" hidden="1" customHeight="1" x14ac:dyDescent="0.25"/>
    <row r="308" ht="0" hidden="1" customHeight="1" x14ac:dyDescent="0.25"/>
    <row r="309" ht="0" hidden="1" customHeight="1" x14ac:dyDescent="0.25"/>
    <row r="310" ht="0" hidden="1" customHeight="1" x14ac:dyDescent="0.25"/>
    <row r="311" ht="0" hidden="1" customHeight="1" x14ac:dyDescent="0.25"/>
    <row r="312" ht="0" hidden="1" customHeight="1" x14ac:dyDescent="0.25"/>
    <row r="313" ht="0" hidden="1" customHeight="1" x14ac:dyDescent="0.25"/>
    <row r="314" ht="0" hidden="1" customHeight="1" x14ac:dyDescent="0.25"/>
    <row r="315" ht="0" hidden="1" customHeight="1" x14ac:dyDescent="0.25"/>
    <row r="316" ht="0" hidden="1" customHeight="1" x14ac:dyDescent="0.25"/>
    <row r="317" ht="0" hidden="1" customHeight="1" x14ac:dyDescent="0.25"/>
    <row r="318" ht="0" hidden="1" customHeight="1" x14ac:dyDescent="0.25"/>
    <row r="319" ht="0" hidden="1" customHeight="1" x14ac:dyDescent="0.25"/>
    <row r="320" ht="0" hidden="1" customHeight="1" x14ac:dyDescent="0.25"/>
    <row r="321" ht="0" hidden="1" customHeight="1" x14ac:dyDescent="0.25"/>
    <row r="322" ht="0" hidden="1" customHeight="1" x14ac:dyDescent="0.25"/>
    <row r="323" ht="0" hidden="1" customHeight="1" x14ac:dyDescent="0.25"/>
    <row r="324" ht="0" hidden="1" customHeight="1" x14ac:dyDescent="0.25"/>
    <row r="325" ht="0" hidden="1" customHeight="1" x14ac:dyDescent="0.25"/>
    <row r="326" ht="0" hidden="1" customHeight="1" x14ac:dyDescent="0.25"/>
    <row r="327" ht="0" hidden="1" customHeight="1" x14ac:dyDescent="0.25"/>
    <row r="328" ht="0" hidden="1" customHeight="1" x14ac:dyDescent="0.25"/>
    <row r="329" ht="0" hidden="1" customHeight="1" x14ac:dyDescent="0.25"/>
    <row r="330" ht="0" hidden="1" customHeight="1" x14ac:dyDescent="0.25"/>
    <row r="331" ht="0" hidden="1" customHeight="1" x14ac:dyDescent="0.25"/>
    <row r="332" ht="0" hidden="1" customHeight="1" x14ac:dyDescent="0.25"/>
    <row r="333" ht="0" hidden="1" customHeight="1" x14ac:dyDescent="0.25"/>
    <row r="334" ht="0" hidden="1" customHeight="1" x14ac:dyDescent="0.25"/>
    <row r="335" ht="0" hidden="1" customHeight="1" x14ac:dyDescent="0.25"/>
    <row r="336" ht="0" hidden="1" customHeight="1" x14ac:dyDescent="0.25"/>
    <row r="337" ht="0" hidden="1" customHeight="1" x14ac:dyDescent="0.25"/>
    <row r="338" ht="0" hidden="1" customHeight="1" x14ac:dyDescent="0.25"/>
    <row r="339" ht="0" hidden="1" customHeight="1" x14ac:dyDescent="0.25"/>
    <row r="340" ht="0" hidden="1" customHeight="1" x14ac:dyDescent="0.25"/>
    <row r="341" ht="0" hidden="1" customHeight="1" x14ac:dyDescent="0.25"/>
    <row r="342" ht="0" hidden="1" customHeight="1" x14ac:dyDescent="0.25"/>
    <row r="343" ht="0" hidden="1" customHeight="1" x14ac:dyDescent="0.25"/>
    <row r="344" ht="0" hidden="1" customHeight="1" x14ac:dyDescent="0.25"/>
    <row r="345" ht="0" hidden="1" customHeight="1" x14ac:dyDescent="0.25"/>
    <row r="346" ht="0" hidden="1" customHeight="1" x14ac:dyDescent="0.25"/>
    <row r="347" ht="0" hidden="1" customHeight="1" x14ac:dyDescent="0.25"/>
    <row r="348" ht="0" hidden="1" customHeight="1" x14ac:dyDescent="0.25"/>
    <row r="349" ht="0" hidden="1" customHeight="1" x14ac:dyDescent="0.25"/>
    <row r="350" ht="0" hidden="1" customHeight="1" x14ac:dyDescent="0.25"/>
    <row r="351" ht="0" hidden="1" customHeight="1" x14ac:dyDescent="0.25"/>
    <row r="352" ht="0" hidden="1" customHeight="1" x14ac:dyDescent="0.25"/>
    <row r="353" ht="0" hidden="1" customHeight="1" x14ac:dyDescent="0.25"/>
    <row r="354" ht="0" hidden="1" customHeight="1" x14ac:dyDescent="0.25"/>
    <row r="355" ht="0" hidden="1" customHeight="1" x14ac:dyDescent="0.25"/>
    <row r="356" ht="0" hidden="1" customHeight="1" x14ac:dyDescent="0.25"/>
    <row r="357" ht="0" hidden="1" customHeight="1" x14ac:dyDescent="0.25"/>
    <row r="358" ht="0" hidden="1" customHeight="1" x14ac:dyDescent="0.25"/>
    <row r="359" ht="0" hidden="1" customHeight="1" x14ac:dyDescent="0.25"/>
    <row r="360" ht="0" hidden="1" customHeight="1" x14ac:dyDescent="0.25"/>
    <row r="361" ht="0" hidden="1" customHeight="1" x14ac:dyDescent="0.25"/>
    <row r="362" ht="0" hidden="1" customHeight="1" x14ac:dyDescent="0.25"/>
    <row r="363" ht="0" hidden="1" customHeight="1" x14ac:dyDescent="0.25"/>
    <row r="364" ht="0" hidden="1" customHeight="1" x14ac:dyDescent="0.25"/>
    <row r="365" ht="0" hidden="1" customHeight="1" x14ac:dyDescent="0.25"/>
    <row r="366" ht="0" hidden="1" customHeight="1" x14ac:dyDescent="0.25"/>
    <row r="367" ht="0" hidden="1" customHeight="1" x14ac:dyDescent="0.25"/>
    <row r="368" ht="0" hidden="1" customHeight="1" x14ac:dyDescent="0.25"/>
    <row r="369" ht="0" hidden="1" customHeight="1" x14ac:dyDescent="0.25"/>
    <row r="370" ht="0" hidden="1" customHeight="1" x14ac:dyDescent="0.25"/>
    <row r="371" ht="0" hidden="1" customHeight="1" x14ac:dyDescent="0.25"/>
    <row r="372" ht="0" hidden="1" customHeight="1" x14ac:dyDescent="0.25"/>
    <row r="373" ht="0" hidden="1" customHeight="1" x14ac:dyDescent="0.25"/>
    <row r="374" ht="0" hidden="1" customHeight="1" x14ac:dyDescent="0.25"/>
    <row r="375" ht="0" hidden="1" customHeight="1" x14ac:dyDescent="0.25"/>
    <row r="376" ht="0" hidden="1" customHeight="1" x14ac:dyDescent="0.25"/>
    <row r="377" ht="0" hidden="1" customHeight="1" x14ac:dyDescent="0.25"/>
    <row r="378" ht="0" hidden="1" customHeight="1" x14ac:dyDescent="0.25"/>
    <row r="379" ht="0" hidden="1" customHeight="1" x14ac:dyDescent="0.25"/>
    <row r="380" ht="0" hidden="1" customHeight="1" x14ac:dyDescent="0.25"/>
    <row r="381" ht="0" hidden="1" customHeight="1" x14ac:dyDescent="0.25"/>
    <row r="382" ht="0" hidden="1" customHeight="1" x14ac:dyDescent="0.25"/>
    <row r="383" ht="0" hidden="1" customHeight="1" x14ac:dyDescent="0.25"/>
    <row r="384" ht="0" hidden="1" customHeight="1" x14ac:dyDescent="0.25"/>
    <row r="385" ht="0" hidden="1" customHeight="1" x14ac:dyDescent="0.25"/>
    <row r="386" ht="0" hidden="1" customHeight="1" x14ac:dyDescent="0.25"/>
    <row r="387" ht="0" hidden="1" customHeight="1" x14ac:dyDescent="0.25"/>
    <row r="388" ht="0" hidden="1" customHeight="1" x14ac:dyDescent="0.25"/>
    <row r="389" ht="0" hidden="1" customHeight="1" x14ac:dyDescent="0.25"/>
    <row r="390" ht="0" hidden="1" customHeight="1" x14ac:dyDescent="0.25"/>
    <row r="391" ht="0" hidden="1" customHeight="1" x14ac:dyDescent="0.25"/>
    <row r="392" ht="0" hidden="1" customHeight="1" x14ac:dyDescent="0.25"/>
    <row r="393" ht="0" hidden="1" customHeight="1" x14ac:dyDescent="0.25"/>
    <row r="394" ht="0" hidden="1" customHeight="1" x14ac:dyDescent="0.25"/>
    <row r="395" ht="0" hidden="1" customHeight="1" x14ac:dyDescent="0.25"/>
    <row r="396" ht="0" hidden="1" customHeight="1" x14ac:dyDescent="0.25"/>
    <row r="397" ht="0" hidden="1" customHeight="1" x14ac:dyDescent="0.25"/>
    <row r="398" ht="0" hidden="1" customHeight="1" x14ac:dyDescent="0.25"/>
    <row r="399" ht="0" hidden="1" customHeight="1" x14ac:dyDescent="0.25"/>
    <row r="400" ht="0" hidden="1" customHeight="1" x14ac:dyDescent="0.25"/>
    <row r="401" ht="0" hidden="1" customHeight="1" x14ac:dyDescent="0.25"/>
    <row r="402" ht="0" hidden="1" customHeight="1" x14ac:dyDescent="0.25"/>
    <row r="403" ht="0" hidden="1" customHeight="1" x14ac:dyDescent="0.25"/>
  </sheetData>
  <sheetProtection algorithmName="SHA-512" hashValue="KPI/QIOwRpXLsixzaq6xF3cgRRzJ0Onnqh4Ik5UwXX0LJjXnQW4m0wU4N2VdborSRx2FgDJ3FJm7E12pVrb/QQ==" saltValue="yfKDDbEqGbG6PB5qojJv8w==" spinCount="100000" sheet="1" objects="1" scenarios="1"/>
  <mergeCells count="3">
    <mergeCell ref="D22:E22"/>
    <mergeCell ref="D18:E18"/>
    <mergeCell ref="D14:E14"/>
  </mergeCells>
  <phoneticPr fontId="3" type="noConversion"/>
  <dataValidations count="4">
    <dataValidation type="list" allowBlank="1" showInputMessage="1" showErrorMessage="1" sqref="D26" xr:uid="{00000000-0002-0000-0000-000000000000}">
      <formula1>"2008,2009,2010,2011,2012, 2013, 2014, 2015"</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$AB$1:$AB$81</formula1>
    </dataValidation>
  </dataValidations>
  <hyperlinks>
    <hyperlink ref="A1" location="Index" display="Back to Index" xr:uid="{00000000-0004-0000-0000-000000000000}"/>
    <hyperlink ref="D22" r:id="rId1" xr:uid="{1764C196-50C4-46D2-91E0-56444E89C9F7}"/>
  </hyperlinks>
  <pageMargins left="0.74803149606299213" right="0.74803149606299213" top="0.98425196850393704" bottom="0.98425196850393704" header="0.51181102362204722" footer="0.51181102362204722"/>
  <pageSetup scale="35" orientation="portrait"/>
  <headerFooter alignWithMargins="0"/>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pageSetUpPr fitToPage="1"/>
  </sheetPr>
  <dimension ref="A1:M46"/>
  <sheetViews>
    <sheetView zoomScaleNormal="100" workbookViewId="0"/>
  </sheetViews>
  <sheetFormatPr defaultRowHeight="12.75" x14ac:dyDescent="0.2"/>
  <cols>
    <col min="1" max="1" width="3.7109375" style="9" customWidth="1"/>
    <col min="2" max="2" width="3.28515625" style="9" customWidth="1"/>
    <col min="3" max="3" width="11.5703125" style="9" bestFit="1" customWidth="1"/>
    <col min="4" max="4" width="66.7109375" style="9" customWidth="1"/>
    <col min="5" max="5" width="20.85546875" style="9" customWidth="1"/>
    <col min="6" max="6" width="24.140625" style="9" customWidth="1"/>
    <col min="7" max="7" width="24.5703125" style="9" customWidth="1"/>
    <col min="8" max="16384" width="9.140625" style="9"/>
  </cols>
  <sheetData>
    <row r="1" spans="1:13" ht="21.75" x14ac:dyDescent="0.2">
      <c r="A1" s="242"/>
      <c r="C1" s="561"/>
      <c r="D1" s="561"/>
      <c r="E1" s="561"/>
      <c r="F1" s="1"/>
    </row>
    <row r="2" spans="1:13" ht="18" x14ac:dyDescent="0.25">
      <c r="C2" s="562"/>
      <c r="D2" s="562"/>
      <c r="E2" s="562"/>
      <c r="F2" s="562"/>
      <c r="G2" s="562"/>
      <c r="H2" s="562"/>
      <c r="I2" s="562"/>
    </row>
    <row r="3" spans="1:13" ht="41.25" customHeight="1" x14ac:dyDescent="0.25">
      <c r="C3" s="562"/>
      <c r="D3" s="562"/>
      <c r="E3" s="562"/>
      <c r="F3" s="562"/>
      <c r="G3" s="562"/>
      <c r="H3" s="562"/>
      <c r="I3" s="562"/>
    </row>
    <row r="4" spans="1:13" ht="41.25" customHeight="1" x14ac:dyDescent="0.25">
      <c r="C4" s="562"/>
      <c r="D4" s="562"/>
      <c r="E4" s="562"/>
      <c r="F4" s="562"/>
      <c r="G4" s="562"/>
      <c r="H4" s="562"/>
      <c r="I4" s="562"/>
    </row>
    <row r="5" spans="1:13" ht="41.25" customHeight="1" x14ac:dyDescent="0.2"/>
    <row r="6" spans="1:13" ht="18" x14ac:dyDescent="0.25">
      <c r="C6" s="284" t="s">
        <v>323</v>
      </c>
    </row>
    <row r="10" spans="1:13" ht="14.25" customHeight="1" thickBot="1" x14ac:dyDescent="0.4">
      <c r="C10" s="581"/>
      <c r="D10" s="581"/>
      <c r="E10" s="581"/>
      <c r="F10" s="581"/>
      <c r="G10" s="581"/>
    </row>
    <row r="11" spans="1:13" ht="48" x14ac:dyDescent="0.2">
      <c r="C11" s="111" t="s">
        <v>74</v>
      </c>
      <c r="D11" s="112" t="s">
        <v>75</v>
      </c>
      <c r="E11" s="113" t="s">
        <v>346</v>
      </c>
      <c r="F11" s="113" t="s">
        <v>76</v>
      </c>
      <c r="G11" s="352" t="s">
        <v>347</v>
      </c>
      <c r="H11" s="351" t="s">
        <v>380</v>
      </c>
      <c r="M11" s="2"/>
    </row>
    <row r="12" spans="1:13" x14ac:dyDescent="0.2">
      <c r="C12" s="38">
        <v>1</v>
      </c>
      <c r="D12" s="39" t="s">
        <v>78</v>
      </c>
      <c r="E12" s="471">
        <v>8183473</v>
      </c>
      <c r="F12" s="471"/>
      <c r="G12" s="469">
        <f>+E12-F12</f>
        <v>8183473</v>
      </c>
      <c r="H12" s="337" t="s">
        <v>379</v>
      </c>
    </row>
    <row r="13" spans="1:13" x14ac:dyDescent="0.2">
      <c r="C13" s="38" t="s">
        <v>288</v>
      </c>
      <c r="D13" s="39" t="s">
        <v>285</v>
      </c>
      <c r="E13" s="471">
        <v>70865</v>
      </c>
      <c r="F13" s="471"/>
      <c r="G13" s="469">
        <f>+E13-F13</f>
        <v>70865</v>
      </c>
      <c r="H13" s="337" t="s">
        <v>379</v>
      </c>
    </row>
    <row r="14" spans="1:13" x14ac:dyDescent="0.2">
      <c r="C14" s="38">
        <v>2</v>
      </c>
      <c r="D14" s="39" t="s">
        <v>79</v>
      </c>
      <c r="E14" s="471">
        <v>2458555</v>
      </c>
      <c r="F14" s="471"/>
      <c r="G14" s="469">
        <f t="shared" ref="G14:G43" si="0">+E14-F14</f>
        <v>2458555</v>
      </c>
      <c r="H14" s="337" t="s">
        <v>379</v>
      </c>
    </row>
    <row r="15" spans="1:13" x14ac:dyDescent="0.2">
      <c r="C15" s="38">
        <v>8</v>
      </c>
      <c r="D15" s="39" t="s">
        <v>80</v>
      </c>
      <c r="E15" s="471">
        <v>513586</v>
      </c>
      <c r="F15" s="471"/>
      <c r="G15" s="469">
        <f t="shared" si="0"/>
        <v>513586</v>
      </c>
      <c r="H15" s="337" t="s">
        <v>379</v>
      </c>
    </row>
    <row r="16" spans="1:13" x14ac:dyDescent="0.2">
      <c r="C16" s="38">
        <v>10</v>
      </c>
      <c r="D16" s="39" t="s">
        <v>81</v>
      </c>
      <c r="E16" s="471">
        <v>127816</v>
      </c>
      <c r="F16" s="471"/>
      <c r="G16" s="469">
        <f t="shared" si="0"/>
        <v>127816</v>
      </c>
      <c r="H16" s="337" t="s">
        <v>379</v>
      </c>
    </row>
    <row r="17" spans="3:8" x14ac:dyDescent="0.2">
      <c r="C17" s="38">
        <v>10.1</v>
      </c>
      <c r="D17" s="39" t="s">
        <v>82</v>
      </c>
      <c r="E17" s="471">
        <v>0</v>
      </c>
      <c r="F17" s="471"/>
      <c r="G17" s="469">
        <f t="shared" si="0"/>
        <v>0</v>
      </c>
      <c r="H17" s="337" t="s">
        <v>379</v>
      </c>
    </row>
    <row r="18" spans="3:8" x14ac:dyDescent="0.2">
      <c r="C18" s="38">
        <v>12</v>
      </c>
      <c r="D18" s="39" t="s">
        <v>83</v>
      </c>
      <c r="E18" s="471">
        <v>64476</v>
      </c>
      <c r="F18" s="471"/>
      <c r="G18" s="469">
        <f t="shared" si="0"/>
        <v>64476</v>
      </c>
      <c r="H18" s="337" t="s">
        <v>379</v>
      </c>
    </row>
    <row r="19" spans="3:8" ht="14.25" x14ac:dyDescent="0.25">
      <c r="C19" s="40" t="s">
        <v>84</v>
      </c>
      <c r="D19" s="39" t="s">
        <v>85</v>
      </c>
      <c r="E19" s="471">
        <v>0</v>
      </c>
      <c r="F19" s="471"/>
      <c r="G19" s="469">
        <f t="shared" si="0"/>
        <v>0</v>
      </c>
      <c r="H19" s="337" t="s">
        <v>379</v>
      </c>
    </row>
    <row r="20" spans="3:8" ht="14.25" x14ac:dyDescent="0.25">
      <c r="C20" s="40" t="s">
        <v>86</v>
      </c>
      <c r="D20" s="39" t="s">
        <v>87</v>
      </c>
      <c r="E20" s="471">
        <v>0</v>
      </c>
      <c r="F20" s="471"/>
      <c r="G20" s="469">
        <f t="shared" si="0"/>
        <v>0</v>
      </c>
      <c r="H20" s="337" t="s">
        <v>379</v>
      </c>
    </row>
    <row r="21" spans="3:8" ht="14.25" x14ac:dyDescent="0.25">
      <c r="C21" s="40" t="s">
        <v>88</v>
      </c>
      <c r="D21" s="39" t="s">
        <v>89</v>
      </c>
      <c r="E21" s="471">
        <v>0</v>
      </c>
      <c r="F21" s="471"/>
      <c r="G21" s="469">
        <f t="shared" si="0"/>
        <v>0</v>
      </c>
      <c r="H21" s="337" t="s">
        <v>379</v>
      </c>
    </row>
    <row r="22" spans="3:8" ht="14.25" x14ac:dyDescent="0.25">
      <c r="C22" s="40" t="s">
        <v>90</v>
      </c>
      <c r="D22" s="39" t="s">
        <v>91</v>
      </c>
      <c r="E22" s="471">
        <v>0</v>
      </c>
      <c r="F22" s="471"/>
      <c r="G22" s="469">
        <f t="shared" si="0"/>
        <v>0</v>
      </c>
      <c r="H22" s="337" t="s">
        <v>379</v>
      </c>
    </row>
    <row r="23" spans="3:8" x14ac:dyDescent="0.2">
      <c r="C23" s="38">
        <v>14</v>
      </c>
      <c r="D23" s="39" t="s">
        <v>92</v>
      </c>
      <c r="E23" s="471">
        <v>0</v>
      </c>
      <c r="F23" s="471"/>
      <c r="G23" s="469">
        <f t="shared" si="0"/>
        <v>0</v>
      </c>
      <c r="H23" s="337" t="s">
        <v>379</v>
      </c>
    </row>
    <row r="24" spans="3:8" x14ac:dyDescent="0.2">
      <c r="C24" s="38">
        <v>17</v>
      </c>
      <c r="D24" s="39" t="s">
        <v>93</v>
      </c>
      <c r="E24" s="471">
        <v>16660</v>
      </c>
      <c r="F24" s="471"/>
      <c r="G24" s="469">
        <f t="shared" si="0"/>
        <v>16660</v>
      </c>
      <c r="H24" s="337" t="s">
        <v>379</v>
      </c>
    </row>
    <row r="25" spans="3:8" x14ac:dyDescent="0.2">
      <c r="C25" s="38">
        <v>42</v>
      </c>
      <c r="D25" s="39" t="s">
        <v>286</v>
      </c>
      <c r="E25" s="471">
        <v>0</v>
      </c>
      <c r="F25" s="471"/>
      <c r="G25" s="469">
        <f t="shared" ref="G25:G32" si="1">+E25-F25</f>
        <v>0</v>
      </c>
      <c r="H25" s="337" t="s">
        <v>379</v>
      </c>
    </row>
    <row r="26" spans="3:8" x14ac:dyDescent="0.2">
      <c r="C26" s="38">
        <v>43.1</v>
      </c>
      <c r="D26" s="39" t="s">
        <v>94</v>
      </c>
      <c r="E26" s="471">
        <v>0</v>
      </c>
      <c r="F26" s="471"/>
      <c r="G26" s="469">
        <f t="shared" si="1"/>
        <v>0</v>
      </c>
      <c r="H26" s="337" t="s">
        <v>379</v>
      </c>
    </row>
    <row r="27" spans="3:8" x14ac:dyDescent="0.2">
      <c r="C27" s="38">
        <v>43.2</v>
      </c>
      <c r="D27" s="39" t="s">
        <v>287</v>
      </c>
      <c r="E27" s="471">
        <v>0</v>
      </c>
      <c r="F27" s="471"/>
      <c r="G27" s="469">
        <f t="shared" si="1"/>
        <v>0</v>
      </c>
      <c r="H27" s="337" t="s">
        <v>379</v>
      </c>
    </row>
    <row r="28" spans="3:8" x14ac:dyDescent="0.2">
      <c r="C28" s="38">
        <v>45</v>
      </c>
      <c r="D28" s="39" t="s">
        <v>95</v>
      </c>
      <c r="E28" s="471">
        <v>806</v>
      </c>
      <c r="F28" s="471"/>
      <c r="G28" s="469">
        <f t="shared" si="1"/>
        <v>806</v>
      </c>
      <c r="H28" s="337" t="s">
        <v>379</v>
      </c>
    </row>
    <row r="29" spans="3:8" x14ac:dyDescent="0.2">
      <c r="C29" s="38">
        <v>46</v>
      </c>
      <c r="D29" s="39" t="s">
        <v>96</v>
      </c>
      <c r="E29" s="471">
        <v>0</v>
      </c>
      <c r="F29" s="471"/>
      <c r="G29" s="469">
        <f t="shared" si="1"/>
        <v>0</v>
      </c>
      <c r="H29" s="337" t="s">
        <v>379</v>
      </c>
    </row>
    <row r="30" spans="3:8" x14ac:dyDescent="0.2">
      <c r="C30" s="38">
        <v>47</v>
      </c>
      <c r="D30" s="39" t="s">
        <v>227</v>
      </c>
      <c r="E30" s="471">
        <v>11827174</v>
      </c>
      <c r="F30" s="471"/>
      <c r="G30" s="469">
        <f t="shared" si="1"/>
        <v>11827174</v>
      </c>
      <c r="H30" s="337" t="s">
        <v>379</v>
      </c>
    </row>
    <row r="31" spans="3:8" x14ac:dyDescent="0.2">
      <c r="C31" s="38">
        <v>50</v>
      </c>
      <c r="D31" s="39" t="s">
        <v>228</v>
      </c>
      <c r="E31" s="471">
        <v>72179</v>
      </c>
      <c r="F31" s="471"/>
      <c r="G31" s="469">
        <f t="shared" si="1"/>
        <v>72179</v>
      </c>
      <c r="H31" s="337" t="s">
        <v>379</v>
      </c>
    </row>
    <row r="32" spans="3:8" x14ac:dyDescent="0.2">
      <c r="C32" s="201">
        <v>52</v>
      </c>
      <c r="D32" s="202" t="s">
        <v>284</v>
      </c>
      <c r="E32" s="471">
        <v>0</v>
      </c>
      <c r="F32" s="471"/>
      <c r="G32" s="469">
        <f t="shared" si="1"/>
        <v>0</v>
      </c>
      <c r="H32" s="337" t="s">
        <v>379</v>
      </c>
    </row>
    <row r="33" spans="3:8" x14ac:dyDescent="0.2">
      <c r="C33" s="201">
        <v>95</v>
      </c>
      <c r="D33" s="203" t="s">
        <v>292</v>
      </c>
      <c r="E33" s="471">
        <v>0</v>
      </c>
      <c r="F33" s="471"/>
      <c r="G33" s="469">
        <f t="shared" si="0"/>
        <v>0</v>
      </c>
      <c r="H33" s="337" t="s">
        <v>379</v>
      </c>
    </row>
    <row r="34" spans="3:8" ht="13.5" x14ac:dyDescent="0.2">
      <c r="C34" s="521">
        <v>14.1</v>
      </c>
      <c r="D34" s="522" t="s">
        <v>480</v>
      </c>
      <c r="E34" s="471">
        <v>7349</v>
      </c>
      <c r="F34" s="471"/>
      <c r="G34" s="469">
        <f t="shared" si="0"/>
        <v>7349</v>
      </c>
      <c r="H34" s="337" t="s">
        <v>379</v>
      </c>
    </row>
    <row r="35" spans="3:8" x14ac:dyDescent="0.2">
      <c r="C35" s="521"/>
      <c r="D35" s="522"/>
      <c r="E35" s="471"/>
      <c r="F35" s="471"/>
      <c r="G35" s="469">
        <f t="shared" si="0"/>
        <v>0</v>
      </c>
      <c r="H35" s="337" t="s">
        <v>379</v>
      </c>
    </row>
    <row r="36" spans="3:8" x14ac:dyDescent="0.2">
      <c r="C36" s="285">
        <v>6</v>
      </c>
      <c r="D36" s="286" t="s">
        <v>503</v>
      </c>
      <c r="E36" s="549">
        <v>2167</v>
      </c>
      <c r="F36" s="471"/>
      <c r="G36" s="469">
        <f t="shared" si="0"/>
        <v>2167</v>
      </c>
    </row>
    <row r="37" spans="3:8" x14ac:dyDescent="0.2">
      <c r="C37" s="285"/>
      <c r="D37" s="286"/>
      <c r="E37" s="470"/>
      <c r="F37" s="471"/>
      <c r="G37" s="469">
        <f t="shared" si="0"/>
        <v>0</v>
      </c>
    </row>
    <row r="38" spans="3:8" x14ac:dyDescent="0.2">
      <c r="C38" s="285"/>
      <c r="D38" s="286"/>
      <c r="E38" s="470"/>
      <c r="F38" s="471"/>
      <c r="G38" s="469">
        <f t="shared" si="0"/>
        <v>0</v>
      </c>
    </row>
    <row r="39" spans="3:8" x14ac:dyDescent="0.2">
      <c r="C39" s="285"/>
      <c r="D39" s="286"/>
      <c r="E39" s="470"/>
      <c r="F39" s="471"/>
      <c r="G39" s="469">
        <f t="shared" si="0"/>
        <v>0</v>
      </c>
    </row>
    <row r="40" spans="3:8" x14ac:dyDescent="0.2">
      <c r="C40" s="285"/>
      <c r="D40" s="286"/>
      <c r="E40" s="470"/>
      <c r="F40" s="471"/>
      <c r="G40" s="469">
        <f t="shared" si="0"/>
        <v>0</v>
      </c>
    </row>
    <row r="41" spans="3:8" x14ac:dyDescent="0.2">
      <c r="C41" s="285"/>
      <c r="D41" s="286"/>
      <c r="E41" s="470"/>
      <c r="F41" s="471"/>
      <c r="G41" s="469">
        <f t="shared" si="0"/>
        <v>0</v>
      </c>
    </row>
    <row r="42" spans="3:8" x14ac:dyDescent="0.2">
      <c r="C42" s="285"/>
      <c r="D42" s="286"/>
      <c r="E42" s="470"/>
      <c r="F42" s="471"/>
      <c r="G42" s="469">
        <f t="shared" si="0"/>
        <v>0</v>
      </c>
    </row>
    <row r="43" spans="3:8" ht="13.5" thickBot="1" x14ac:dyDescent="0.25">
      <c r="C43" s="285"/>
      <c r="D43" s="286"/>
      <c r="E43" s="472"/>
      <c r="F43" s="472"/>
      <c r="G43" s="32">
        <f t="shared" si="0"/>
        <v>0</v>
      </c>
    </row>
    <row r="44" spans="3:8" ht="13.5" thickBot="1" x14ac:dyDescent="0.25">
      <c r="C44" s="41"/>
      <c r="D44" s="42" t="s">
        <v>97</v>
      </c>
      <c r="E44" s="43">
        <f>SUM(E12:E43)</f>
        <v>23345106</v>
      </c>
      <c r="F44" s="43">
        <f>SUM(F12:F43)</f>
        <v>0</v>
      </c>
      <c r="G44" s="44">
        <f>SUM(G12:G43)</f>
        <v>23345106</v>
      </c>
    </row>
    <row r="46" spans="3:8" ht="26.25" customHeight="1" x14ac:dyDescent="0.2">
      <c r="C46" s="580" t="s">
        <v>479</v>
      </c>
      <c r="D46" s="580"/>
      <c r="E46" s="580"/>
      <c r="F46" s="580"/>
      <c r="G46" s="580"/>
    </row>
  </sheetData>
  <sheetProtection algorithmName="SHA-512" hashValue="jcNhSblSwgH6Bgs9puedRLaasDBsgfn1dnw0Vb2QxCX0dlPMJjGRw54gXfNPqo9M+XWFgjgpSz/Q/vzZdbPT4w==" saltValue="WZACxFWbHuGTh1zKKvlEfQ==" spinCount="100000" sheet="1" objects="1" scenarios="1"/>
  <mergeCells count="6">
    <mergeCell ref="C46:G46"/>
    <mergeCell ref="C10:G10"/>
    <mergeCell ref="C1:E1"/>
    <mergeCell ref="C2:I2"/>
    <mergeCell ref="C3:I3"/>
    <mergeCell ref="C4:I4"/>
  </mergeCells>
  <phoneticPr fontId="3" type="noConversion"/>
  <conditionalFormatting sqref="G12:G43">
    <cfRule type="cellIs" dxfId="139" priority="31" stopIfTrue="1" operator="lessThan">
      <formula>0</formula>
    </cfRule>
  </conditionalFormatting>
  <conditionalFormatting sqref="C33:D35 C37:D43">
    <cfRule type="expression" dxfId="138" priority="32" stopIfTrue="1">
      <formula>ISBLANK(C33)</formula>
    </cfRule>
  </conditionalFormatting>
  <conditionalFormatting sqref="E37:F43 F12:F36">
    <cfRule type="expression" dxfId="137" priority="33" stopIfTrue="1">
      <formula>ISBLANK(E12)=FALSE</formula>
    </cfRule>
  </conditionalFormatting>
  <conditionalFormatting sqref="E35">
    <cfRule type="expression" dxfId="136" priority="27" stopIfTrue="1">
      <formula>ISBLANK(E35)=FALSE</formula>
    </cfRule>
  </conditionalFormatting>
  <conditionalFormatting sqref="E12">
    <cfRule type="expression" dxfId="135" priority="25" stopIfTrue="1">
      <formula>ISBLANK(E12)=FALSE</formula>
    </cfRule>
  </conditionalFormatting>
  <conditionalFormatting sqref="C36:D36">
    <cfRule type="expression" dxfId="134" priority="24" stopIfTrue="1">
      <formula>ISBLANK(C36)</formula>
    </cfRule>
  </conditionalFormatting>
  <conditionalFormatting sqref="E36">
    <cfRule type="expression" dxfId="133" priority="23" stopIfTrue="1">
      <formula>ISBLANK(E36)=FALSE</formula>
    </cfRule>
  </conditionalFormatting>
  <conditionalFormatting sqref="E13">
    <cfRule type="expression" dxfId="132" priority="22" stopIfTrue="1">
      <formula>ISBLANK(E13)=FALSE</formula>
    </cfRule>
  </conditionalFormatting>
  <conditionalFormatting sqref="E14">
    <cfRule type="expression" dxfId="131" priority="21" stopIfTrue="1">
      <formula>ISBLANK(E14)=FALSE</formula>
    </cfRule>
  </conditionalFormatting>
  <conditionalFormatting sqref="E15">
    <cfRule type="expression" dxfId="130" priority="20" stopIfTrue="1">
      <formula>ISBLANK(E15)=FALSE</formula>
    </cfRule>
  </conditionalFormatting>
  <conditionalFormatting sqref="E16">
    <cfRule type="expression" dxfId="129" priority="19" stopIfTrue="1">
      <formula>ISBLANK(E16)=FALSE</formula>
    </cfRule>
  </conditionalFormatting>
  <conditionalFormatting sqref="E17">
    <cfRule type="expression" dxfId="128" priority="18" stopIfTrue="1">
      <formula>ISBLANK(E17)=FALSE</formula>
    </cfRule>
  </conditionalFormatting>
  <conditionalFormatting sqref="E18">
    <cfRule type="expression" dxfId="127" priority="17" stopIfTrue="1">
      <formula>ISBLANK(E18)=FALSE</formula>
    </cfRule>
  </conditionalFormatting>
  <conditionalFormatting sqref="E19">
    <cfRule type="expression" dxfId="126" priority="16" stopIfTrue="1">
      <formula>ISBLANK(E19)=FALSE</formula>
    </cfRule>
  </conditionalFormatting>
  <conditionalFormatting sqref="E20">
    <cfRule type="expression" dxfId="125" priority="15" stopIfTrue="1">
      <formula>ISBLANK(E20)=FALSE</formula>
    </cfRule>
  </conditionalFormatting>
  <conditionalFormatting sqref="E21">
    <cfRule type="expression" dxfId="124" priority="14" stopIfTrue="1">
      <formula>ISBLANK(E21)=FALSE</formula>
    </cfRule>
  </conditionalFormatting>
  <conditionalFormatting sqref="E22">
    <cfRule type="expression" dxfId="123" priority="13" stopIfTrue="1">
      <formula>ISBLANK(E22)=FALSE</formula>
    </cfRule>
  </conditionalFormatting>
  <conditionalFormatting sqref="E23">
    <cfRule type="expression" dxfId="122" priority="12" stopIfTrue="1">
      <formula>ISBLANK(E23)=FALSE</formula>
    </cfRule>
  </conditionalFormatting>
  <conditionalFormatting sqref="E24">
    <cfRule type="expression" dxfId="121" priority="11" stopIfTrue="1">
      <formula>ISBLANK(E24)=FALSE</formula>
    </cfRule>
  </conditionalFormatting>
  <conditionalFormatting sqref="E25">
    <cfRule type="expression" dxfId="120" priority="10" stopIfTrue="1">
      <formula>ISBLANK(E25)=FALSE</formula>
    </cfRule>
  </conditionalFormatting>
  <conditionalFormatting sqref="E26">
    <cfRule type="expression" dxfId="119" priority="9" stopIfTrue="1">
      <formula>ISBLANK(E26)=FALSE</formula>
    </cfRule>
  </conditionalFormatting>
  <conditionalFormatting sqref="E27">
    <cfRule type="expression" dxfId="118" priority="8" stopIfTrue="1">
      <formula>ISBLANK(E27)=FALSE</formula>
    </cfRule>
  </conditionalFormatting>
  <conditionalFormatting sqref="E28">
    <cfRule type="expression" dxfId="117" priority="7" stopIfTrue="1">
      <formula>ISBLANK(E28)=FALSE</formula>
    </cfRule>
  </conditionalFormatting>
  <conditionalFormatting sqref="E29">
    <cfRule type="expression" dxfId="116" priority="6" stopIfTrue="1">
      <formula>ISBLANK(E29)=FALSE</formula>
    </cfRule>
  </conditionalFormatting>
  <conditionalFormatting sqref="E30">
    <cfRule type="expression" dxfId="115" priority="5" stopIfTrue="1">
      <formula>ISBLANK(E30)=FALSE</formula>
    </cfRule>
  </conditionalFormatting>
  <conditionalFormatting sqref="E31">
    <cfRule type="expression" dxfId="114" priority="4" stopIfTrue="1">
      <formula>ISBLANK(E31)=FALSE</formula>
    </cfRule>
  </conditionalFormatting>
  <conditionalFormatting sqref="E32">
    <cfRule type="expression" dxfId="113" priority="3" stopIfTrue="1">
      <formula>ISBLANK(E32)=FALSE</formula>
    </cfRule>
  </conditionalFormatting>
  <conditionalFormatting sqref="E33">
    <cfRule type="expression" dxfId="112" priority="2" stopIfTrue="1">
      <formula>ISBLANK(E33)=FALSE</formula>
    </cfRule>
  </conditionalFormatting>
  <conditionalFormatting sqref="E34">
    <cfRule type="expression" dxfId="111" priority="1" stopIfTrue="1">
      <formula>ISBLANK(E34)=FALSE</formula>
    </cfRule>
  </conditionalFormatting>
  <hyperlinks>
    <hyperlink ref="H12" location="'B8 Schedule 8 CCA Bridge Year'!A1" display="'B8" xr:uid="{00000000-0004-0000-0900-000000000000}"/>
    <hyperlink ref="H13:H33" location="'B8 Schedule 8 CCA Bridge Year'!A1" display="'B8" xr:uid="{00000000-0004-0000-0900-000001000000}"/>
    <hyperlink ref="H34" location="'B8 Schedule 8 CCA Bridge Year'!A1" display="'B8" xr:uid="{00000000-0004-0000-0900-000002000000}"/>
    <hyperlink ref="H35" location="'B8 Schedule 8 CCA Bridge Year'!A1" display="'B8" xr:uid="{00000000-0004-0000-0900-000003000000}"/>
  </hyperlinks>
  <pageMargins left="0.35433070866141736" right="0.35433070866141736" top="0.39370078740157483" bottom="0.39370078740157483" header="0.51181102362204722" footer="0.51181102362204722"/>
  <pageSetup scale="65" fitToHeight="0" orientation="portrait"/>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I51"/>
  <sheetViews>
    <sheetView zoomScaleNormal="100" workbookViewId="0"/>
  </sheetViews>
  <sheetFormatPr defaultRowHeight="12.75" x14ac:dyDescent="0.2"/>
  <cols>
    <col min="1" max="1" width="2.5703125" style="9" customWidth="1"/>
    <col min="2" max="2" width="4.28515625" style="9" customWidth="1"/>
    <col min="3" max="3" width="35.5703125" style="9" customWidth="1"/>
    <col min="4" max="6" width="18.28515625" style="9" customWidth="1"/>
    <col min="7" max="16384" width="9.140625" style="9"/>
  </cols>
  <sheetData>
    <row r="1" spans="1:9" ht="21.75" x14ac:dyDescent="0.2">
      <c r="A1" s="242"/>
      <c r="C1" s="561"/>
      <c r="D1" s="561"/>
      <c r="E1" s="561"/>
    </row>
    <row r="2" spans="1:9" ht="18" x14ac:dyDescent="0.25">
      <c r="C2" s="562"/>
      <c r="D2" s="562"/>
      <c r="E2" s="562"/>
      <c r="F2" s="562"/>
      <c r="G2" s="562"/>
      <c r="H2" s="562"/>
      <c r="I2" s="562"/>
    </row>
    <row r="3" spans="1:9" ht="18" x14ac:dyDescent="0.25">
      <c r="C3" s="562"/>
      <c r="D3" s="562"/>
      <c r="E3" s="562"/>
      <c r="F3" s="562"/>
      <c r="G3" s="562"/>
      <c r="H3" s="562"/>
      <c r="I3" s="562"/>
    </row>
    <row r="4" spans="1:9" ht="18" x14ac:dyDescent="0.25">
      <c r="C4" s="562"/>
      <c r="D4" s="562"/>
      <c r="E4" s="562"/>
      <c r="F4" s="562"/>
      <c r="G4" s="562"/>
      <c r="H4" s="562"/>
      <c r="I4" s="562"/>
    </row>
    <row r="6" spans="1:9" ht="48.75" customHeight="1" x14ac:dyDescent="0.2"/>
    <row r="8" spans="1:9" ht="18" x14ac:dyDescent="0.25">
      <c r="C8" s="284" t="s">
        <v>324</v>
      </c>
    </row>
    <row r="10" spans="1:9" ht="18" x14ac:dyDescent="0.2">
      <c r="C10" s="287" t="s">
        <v>325</v>
      </c>
      <c r="D10" s="52"/>
      <c r="E10" s="52"/>
      <c r="F10" s="52"/>
    </row>
    <row r="11" spans="1:9" x14ac:dyDescent="0.2">
      <c r="C11" s="54"/>
      <c r="D11" s="52"/>
      <c r="F11" s="52"/>
    </row>
    <row r="12" spans="1:9" ht="13.5" thickBot="1" x14ac:dyDescent="0.25"/>
    <row r="13" spans="1:9" ht="24.75" thickBot="1" x14ac:dyDescent="0.25">
      <c r="C13" s="55" t="s">
        <v>107</v>
      </c>
      <c r="D13" s="56" t="s">
        <v>204</v>
      </c>
      <c r="E13" s="57" t="s">
        <v>108</v>
      </c>
      <c r="F13" s="58" t="s">
        <v>205</v>
      </c>
    </row>
    <row r="14" spans="1:9" x14ac:dyDescent="0.2">
      <c r="C14" s="129"/>
      <c r="D14" s="127"/>
      <c r="E14" s="128"/>
      <c r="F14" s="130"/>
    </row>
    <row r="15" spans="1:9" x14ac:dyDescent="0.2">
      <c r="C15" s="131" t="s">
        <v>112</v>
      </c>
      <c r="D15" s="288"/>
      <c r="E15" s="289"/>
      <c r="F15" s="132">
        <f>D15-E15</f>
        <v>0</v>
      </c>
      <c r="G15" s="337" t="s">
        <v>381</v>
      </c>
    </row>
    <row r="16" spans="1:9" x14ac:dyDescent="0.2">
      <c r="C16" s="582" t="s">
        <v>113</v>
      </c>
      <c r="D16" s="583"/>
      <c r="E16" s="583"/>
      <c r="F16" s="584"/>
    </row>
    <row r="17" spans="3:7" x14ac:dyDescent="0.2">
      <c r="C17" s="133" t="s">
        <v>114</v>
      </c>
      <c r="D17" s="288">
        <v>0</v>
      </c>
      <c r="E17" s="288"/>
      <c r="F17" s="132">
        <f t="shared" ref="F17:F26" si="0">D17-E17</f>
        <v>0</v>
      </c>
      <c r="G17" s="337" t="s">
        <v>381</v>
      </c>
    </row>
    <row r="18" spans="3:7" ht="24" x14ac:dyDescent="0.2">
      <c r="C18" s="131" t="s">
        <v>115</v>
      </c>
      <c r="D18" s="288"/>
      <c r="E18" s="288"/>
      <c r="F18" s="132">
        <f t="shared" si="0"/>
        <v>0</v>
      </c>
      <c r="G18" s="337" t="s">
        <v>381</v>
      </c>
    </row>
    <row r="19" spans="3:7" x14ac:dyDescent="0.2">
      <c r="C19" s="131" t="s">
        <v>116</v>
      </c>
      <c r="D19" s="288"/>
      <c r="E19" s="288"/>
      <c r="F19" s="132">
        <f t="shared" si="0"/>
        <v>0</v>
      </c>
      <c r="G19" s="337" t="s">
        <v>381</v>
      </c>
    </row>
    <row r="20" spans="3:7" x14ac:dyDescent="0.2">
      <c r="C20" s="131" t="s">
        <v>117</v>
      </c>
      <c r="D20" s="288"/>
      <c r="E20" s="288"/>
      <c r="F20" s="132">
        <f t="shared" si="0"/>
        <v>0</v>
      </c>
      <c r="G20" s="337" t="s">
        <v>381</v>
      </c>
    </row>
    <row r="21" spans="3:7" x14ac:dyDescent="0.2">
      <c r="C21" s="131" t="s">
        <v>118</v>
      </c>
      <c r="D21" s="288"/>
      <c r="E21" s="288"/>
      <c r="F21" s="132">
        <f t="shared" si="0"/>
        <v>0</v>
      </c>
      <c r="G21" s="337" t="s">
        <v>381</v>
      </c>
    </row>
    <row r="22" spans="3:7" x14ac:dyDescent="0.2">
      <c r="C22" s="290"/>
      <c r="D22" s="288"/>
      <c r="E22" s="288"/>
      <c r="F22" s="132">
        <f t="shared" si="0"/>
        <v>0</v>
      </c>
    </row>
    <row r="23" spans="3:7" x14ac:dyDescent="0.2">
      <c r="C23" s="290"/>
      <c r="D23" s="288"/>
      <c r="E23" s="288"/>
      <c r="F23" s="132">
        <f t="shared" si="0"/>
        <v>0</v>
      </c>
    </row>
    <row r="24" spans="3:7" x14ac:dyDescent="0.2">
      <c r="C24" s="290"/>
      <c r="D24" s="288"/>
      <c r="E24" s="288"/>
      <c r="F24" s="132">
        <f t="shared" si="0"/>
        <v>0</v>
      </c>
    </row>
    <row r="25" spans="3:7" x14ac:dyDescent="0.2">
      <c r="C25" s="290"/>
      <c r="D25" s="288"/>
      <c r="E25" s="288"/>
      <c r="F25" s="132">
        <f t="shared" si="0"/>
        <v>0</v>
      </c>
    </row>
    <row r="26" spans="3:7" ht="16.5" thickBot="1" x14ac:dyDescent="0.25">
      <c r="C26" s="291"/>
      <c r="D26" s="288"/>
      <c r="E26" s="288"/>
      <c r="F26" s="132">
        <f t="shared" si="0"/>
        <v>0</v>
      </c>
    </row>
    <row r="27" spans="3:7" ht="19.5" thickBot="1" x14ac:dyDescent="0.25">
      <c r="C27" s="66" t="s">
        <v>3</v>
      </c>
      <c r="D27" s="243">
        <f>SUM(D17:D26)</f>
        <v>0</v>
      </c>
      <c r="E27" s="67">
        <f>SUM(E17:E26)</f>
        <v>0</v>
      </c>
      <c r="F27" s="265">
        <f>SUM(F17:F26)</f>
        <v>0</v>
      </c>
    </row>
    <row r="28" spans="3:7" x14ac:dyDescent="0.2">
      <c r="C28" s="134"/>
      <c r="D28" s="69"/>
      <c r="E28" s="69"/>
      <c r="F28" s="135"/>
    </row>
    <row r="29" spans="3:7" x14ac:dyDescent="0.2">
      <c r="C29" s="582" t="s">
        <v>119</v>
      </c>
      <c r="D29" s="583"/>
      <c r="E29" s="583"/>
      <c r="F29" s="584"/>
    </row>
    <row r="30" spans="3:7" ht="24" x14ac:dyDescent="0.2">
      <c r="C30" s="131" t="s">
        <v>120</v>
      </c>
      <c r="D30" s="288"/>
      <c r="E30" s="289"/>
      <c r="F30" s="132">
        <f t="shared" ref="F30:F50" si="1">D30-E30</f>
        <v>0</v>
      </c>
      <c r="G30" s="337" t="s">
        <v>381</v>
      </c>
    </row>
    <row r="31" spans="3:7" x14ac:dyDescent="0.2">
      <c r="C31" s="131" t="s">
        <v>121</v>
      </c>
      <c r="D31" s="288">
        <v>95418</v>
      </c>
      <c r="E31" s="289"/>
      <c r="F31" s="132">
        <f t="shared" si="1"/>
        <v>95418</v>
      </c>
      <c r="G31" s="337" t="s">
        <v>381</v>
      </c>
    </row>
    <row r="32" spans="3:7" x14ac:dyDescent="0.2">
      <c r="C32" s="131" t="s">
        <v>122</v>
      </c>
      <c r="D32" s="288"/>
      <c r="E32" s="289"/>
      <c r="F32" s="132">
        <f t="shared" si="1"/>
        <v>0</v>
      </c>
      <c r="G32" s="337" t="s">
        <v>381</v>
      </c>
    </row>
    <row r="33" spans="3:7" x14ac:dyDescent="0.2">
      <c r="C33" s="136" t="s">
        <v>123</v>
      </c>
      <c r="D33" s="288"/>
      <c r="E33" s="289"/>
      <c r="F33" s="132">
        <f t="shared" si="1"/>
        <v>0</v>
      </c>
      <c r="G33" s="337" t="s">
        <v>381</v>
      </c>
    </row>
    <row r="34" spans="3:7" x14ac:dyDescent="0.2">
      <c r="C34" s="136" t="s">
        <v>124</v>
      </c>
      <c r="D34" s="288"/>
      <c r="E34" s="289"/>
      <c r="F34" s="132">
        <f t="shared" si="1"/>
        <v>0</v>
      </c>
      <c r="G34" s="337" t="s">
        <v>381</v>
      </c>
    </row>
    <row r="35" spans="3:7" x14ac:dyDescent="0.2">
      <c r="C35" s="136" t="s">
        <v>125</v>
      </c>
      <c r="D35" s="288"/>
      <c r="E35" s="289"/>
      <c r="F35" s="132">
        <f t="shared" si="1"/>
        <v>0</v>
      </c>
      <c r="G35" s="337" t="s">
        <v>381</v>
      </c>
    </row>
    <row r="36" spans="3:7" x14ac:dyDescent="0.2">
      <c r="C36" s="136" t="s">
        <v>126</v>
      </c>
      <c r="D36" s="288"/>
      <c r="E36" s="289"/>
      <c r="F36" s="132">
        <f t="shared" si="1"/>
        <v>0</v>
      </c>
      <c r="G36" s="337" t="s">
        <v>381</v>
      </c>
    </row>
    <row r="37" spans="3:7" x14ac:dyDescent="0.2">
      <c r="C37" s="136" t="s">
        <v>127</v>
      </c>
      <c r="D37" s="288">
        <v>478800</v>
      </c>
      <c r="E37" s="289"/>
      <c r="F37" s="132">
        <f t="shared" si="1"/>
        <v>478800</v>
      </c>
      <c r="G37" s="337" t="s">
        <v>381</v>
      </c>
    </row>
    <row r="38" spans="3:7" x14ac:dyDescent="0.2">
      <c r="C38" s="131" t="s">
        <v>128</v>
      </c>
      <c r="D38" s="288"/>
      <c r="E38" s="289"/>
      <c r="F38" s="132">
        <f t="shared" si="1"/>
        <v>0</v>
      </c>
      <c r="G38" s="337" t="s">
        <v>381</v>
      </c>
    </row>
    <row r="39" spans="3:7" x14ac:dyDescent="0.2">
      <c r="C39" s="131" t="s">
        <v>129</v>
      </c>
      <c r="D39" s="288"/>
      <c r="E39" s="289"/>
      <c r="F39" s="132">
        <f t="shared" si="1"/>
        <v>0</v>
      </c>
      <c r="G39" s="337" t="s">
        <v>381</v>
      </c>
    </row>
    <row r="40" spans="3:7" x14ac:dyDescent="0.2">
      <c r="C40" s="131" t="s">
        <v>130</v>
      </c>
      <c r="D40" s="288"/>
      <c r="E40" s="289"/>
      <c r="F40" s="132">
        <f t="shared" si="1"/>
        <v>0</v>
      </c>
      <c r="G40" s="337" t="s">
        <v>381</v>
      </c>
    </row>
    <row r="41" spans="3:7" x14ac:dyDescent="0.2">
      <c r="C41" s="131" t="s">
        <v>131</v>
      </c>
      <c r="D41" s="288"/>
      <c r="E41" s="289"/>
      <c r="F41" s="132">
        <f t="shared" si="1"/>
        <v>0</v>
      </c>
      <c r="G41" s="337" t="s">
        <v>381</v>
      </c>
    </row>
    <row r="42" spans="3:7" x14ac:dyDescent="0.2">
      <c r="C42" s="131" t="s">
        <v>132</v>
      </c>
      <c r="D42" s="288"/>
      <c r="E42" s="289"/>
      <c r="F42" s="132">
        <f t="shared" si="1"/>
        <v>0</v>
      </c>
      <c r="G42" s="337" t="s">
        <v>381</v>
      </c>
    </row>
    <row r="43" spans="3:7" ht="24" x14ac:dyDescent="0.2">
      <c r="C43" s="131" t="s">
        <v>133</v>
      </c>
      <c r="D43" s="288"/>
      <c r="E43" s="289"/>
      <c r="F43" s="132">
        <f t="shared" si="1"/>
        <v>0</v>
      </c>
      <c r="G43" s="337" t="s">
        <v>381</v>
      </c>
    </row>
    <row r="44" spans="3:7" ht="24" x14ac:dyDescent="0.2">
      <c r="C44" s="131" t="s">
        <v>134</v>
      </c>
      <c r="D44" s="288"/>
      <c r="E44" s="289"/>
      <c r="F44" s="132">
        <f t="shared" si="1"/>
        <v>0</v>
      </c>
      <c r="G44" s="337" t="s">
        <v>381</v>
      </c>
    </row>
    <row r="45" spans="3:7" x14ac:dyDescent="0.2">
      <c r="C45" s="131" t="s">
        <v>135</v>
      </c>
      <c r="D45" s="288"/>
      <c r="E45" s="289"/>
      <c r="F45" s="132">
        <f t="shared" si="1"/>
        <v>0</v>
      </c>
      <c r="G45" s="337" t="s">
        <v>381</v>
      </c>
    </row>
    <row r="46" spans="3:7" x14ac:dyDescent="0.2">
      <c r="C46" s="290"/>
      <c r="D46" s="288"/>
      <c r="E46" s="289"/>
      <c r="F46" s="132"/>
    </row>
    <row r="47" spans="3:7" x14ac:dyDescent="0.2">
      <c r="C47" s="290"/>
      <c r="D47" s="288"/>
      <c r="E47" s="289"/>
      <c r="F47" s="132"/>
    </row>
    <row r="48" spans="3:7" x14ac:dyDescent="0.2">
      <c r="C48" s="290"/>
      <c r="D48" s="288"/>
      <c r="E48" s="289"/>
      <c r="F48" s="132"/>
    </row>
    <row r="49" spans="3:6" x14ac:dyDescent="0.2">
      <c r="C49" s="290"/>
      <c r="D49" s="288"/>
      <c r="E49" s="289"/>
      <c r="F49" s="132">
        <f t="shared" si="1"/>
        <v>0</v>
      </c>
    </row>
    <row r="50" spans="3:6" ht="16.5" thickBot="1" x14ac:dyDescent="0.25">
      <c r="C50" s="291"/>
      <c r="D50" s="288"/>
      <c r="E50" s="289"/>
      <c r="F50" s="132">
        <f t="shared" si="1"/>
        <v>0</v>
      </c>
    </row>
    <row r="51" spans="3:6" ht="19.5" thickBot="1" x14ac:dyDescent="0.25">
      <c r="C51" s="66" t="s">
        <v>136</v>
      </c>
      <c r="D51" s="266">
        <f>SUM(D30:D50)</f>
        <v>574218</v>
      </c>
      <c r="E51" s="73">
        <f>SUM(E30:E50)</f>
        <v>0</v>
      </c>
      <c r="F51" s="267">
        <f>SUM(F30:F50)</f>
        <v>574218</v>
      </c>
    </row>
  </sheetData>
  <sheetProtection algorithmName="SHA-512" hashValue="ZtBRe7ph0AwOfawmmexoRVpimfO2ZbV4pFLgikaEtQgFfuHpu044WieIf8q60wVsMRdcaFxXnOXfBaWU+aB5/g==" saltValue="aVJpms9plKC4ssM0NudyQA==" spinCount="100000" sheet="1" objects="1" scenarios="1"/>
  <mergeCells count="6">
    <mergeCell ref="C16:F16"/>
    <mergeCell ref="C29:F29"/>
    <mergeCell ref="C1:E1"/>
    <mergeCell ref="C2:I2"/>
    <mergeCell ref="C3:I3"/>
    <mergeCell ref="C4:I4"/>
  </mergeCells>
  <phoneticPr fontId="3" type="noConversion"/>
  <conditionalFormatting sqref="E27">
    <cfRule type="cellIs" dxfId="110" priority="4" stopIfTrue="1" operator="notEqual">
      <formula>$C$14</formula>
    </cfRule>
  </conditionalFormatting>
  <conditionalFormatting sqref="E51">
    <cfRule type="cellIs" dxfId="109" priority="6" stopIfTrue="1" operator="notEqual">
      <formula>$B$37</formula>
    </cfRule>
  </conditionalFormatting>
  <conditionalFormatting sqref="F15 F30:F50 F17:F26">
    <cfRule type="cellIs" dxfId="108" priority="8" stopIfTrue="1" operator="lessThan">
      <formula>0</formula>
    </cfRule>
  </conditionalFormatting>
  <conditionalFormatting sqref="C22:C26 D18:E26 D15:E15 C46:C50 D30:E30 E17 D38:E50 E31:E37">
    <cfRule type="expression" dxfId="107" priority="9" stopIfTrue="1">
      <formula>ISBLANK(C15)</formula>
    </cfRule>
  </conditionalFormatting>
  <conditionalFormatting sqref="D17">
    <cfRule type="expression" dxfId="106" priority="2" stopIfTrue="1">
      <formula>ISBLANK(D17)</formula>
    </cfRule>
  </conditionalFormatting>
  <conditionalFormatting sqref="D31:D37">
    <cfRule type="expression" dxfId="105" priority="1" stopIfTrue="1">
      <formula>ISBLANK(D31)</formula>
    </cfRule>
  </conditionalFormatting>
  <hyperlinks>
    <hyperlink ref="G15" location="'B13 Sch 13 Tax Reserves Bridge'!A1" display="'B13" xr:uid="{00000000-0004-0000-0A00-000000000000}"/>
    <hyperlink ref="G17:G21" location="'B13 Sch 13 Tax Reserves Bridge'!A1" display="'B13" xr:uid="{00000000-0004-0000-0A00-000001000000}"/>
    <hyperlink ref="G30:G45" location="'B13 Sch 13 Tax Reserves Bridge'!A1" display="'B13" xr:uid="{00000000-0004-0000-0A00-000002000000}"/>
  </hyperlinks>
  <pageMargins left="0.35433070866141736" right="0.15748031496062992" top="0.39370078740157483" bottom="0.39370078740157483" header="0.51181102362204722" footer="0.51181102362204722"/>
  <pageSetup scale="94" orientation="portrait" verticalDpi="1200"/>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pageSetUpPr fitToPage="1"/>
  </sheetPr>
  <dimension ref="A1:M37"/>
  <sheetViews>
    <sheetView zoomScaleNormal="100" workbookViewId="0"/>
  </sheetViews>
  <sheetFormatPr defaultRowHeight="12.75" x14ac:dyDescent="0.2"/>
  <cols>
    <col min="1" max="1" width="4.28515625" style="9" customWidth="1"/>
    <col min="2" max="2" width="13.28515625" style="9" customWidth="1"/>
    <col min="3" max="3" width="32.28515625" style="9" customWidth="1"/>
    <col min="4" max="4" width="42.7109375" style="9" customWidth="1"/>
    <col min="5" max="5" width="11.42578125" style="9" bestFit="1" customWidth="1"/>
    <col min="6" max="6" width="10" style="9" customWidth="1"/>
    <col min="7" max="7" width="16.140625" style="9" bestFit="1" customWidth="1"/>
    <col min="8" max="8" width="16.140625" style="9" customWidth="1"/>
    <col min="9" max="9" width="10.42578125" style="9" customWidth="1"/>
    <col min="10" max="10" width="16.28515625" style="9" bestFit="1" customWidth="1"/>
    <col min="11" max="11" width="11.7109375" style="9" bestFit="1" customWidth="1"/>
    <col min="12" max="12" width="4.5703125" style="9" customWidth="1"/>
    <col min="13" max="16384" width="9.140625" style="9"/>
  </cols>
  <sheetData>
    <row r="1" spans="1:13" ht="21.75" x14ac:dyDescent="0.2">
      <c r="A1" s="242"/>
      <c r="C1" s="561"/>
      <c r="D1" s="561"/>
      <c r="E1" s="561"/>
      <c r="F1" s="561"/>
      <c r="G1" s="561"/>
      <c r="H1" s="483"/>
      <c r="I1" s="483"/>
    </row>
    <row r="2" spans="1:13" ht="18" x14ac:dyDescent="0.25">
      <c r="C2" s="562"/>
      <c r="D2" s="562"/>
      <c r="E2" s="562"/>
      <c r="F2" s="562"/>
      <c r="G2" s="562"/>
      <c r="H2" s="562"/>
      <c r="I2" s="562"/>
      <c r="J2" s="562"/>
      <c r="K2" s="562"/>
      <c r="L2" s="562"/>
      <c r="M2" s="562"/>
    </row>
    <row r="3" spans="1:13" ht="18" x14ac:dyDescent="0.25">
      <c r="C3" s="562"/>
      <c r="D3" s="562"/>
      <c r="E3" s="562"/>
      <c r="F3" s="562"/>
      <c r="G3" s="562"/>
      <c r="H3" s="562"/>
      <c r="I3" s="562"/>
      <c r="J3" s="562"/>
      <c r="K3" s="562"/>
      <c r="L3" s="562"/>
      <c r="M3" s="562"/>
    </row>
    <row r="4" spans="1:13" ht="50.25" customHeight="1" x14ac:dyDescent="0.25">
      <c r="C4" s="562"/>
      <c r="D4" s="562"/>
      <c r="E4" s="562"/>
      <c r="F4" s="562"/>
      <c r="G4" s="562"/>
      <c r="H4" s="562"/>
      <c r="I4" s="562"/>
      <c r="J4" s="562"/>
      <c r="K4" s="562"/>
      <c r="L4" s="562"/>
      <c r="M4" s="562"/>
    </row>
    <row r="5" spans="1:13" ht="50.25" customHeight="1" x14ac:dyDescent="0.2"/>
    <row r="6" spans="1:13" ht="18" x14ac:dyDescent="0.25">
      <c r="B6" s="284" t="s">
        <v>331</v>
      </c>
    </row>
    <row r="8" spans="1:13" ht="18" x14ac:dyDescent="0.2">
      <c r="C8" s="99"/>
      <c r="D8" s="99"/>
      <c r="E8" s="94"/>
      <c r="F8" s="94"/>
      <c r="G8" s="94"/>
      <c r="H8" s="94"/>
      <c r="I8" s="94"/>
      <c r="J8" s="316" t="s">
        <v>327</v>
      </c>
      <c r="K8" s="100"/>
    </row>
    <row r="9" spans="1:13" x14ac:dyDescent="0.2">
      <c r="C9" s="99"/>
      <c r="D9" s="99"/>
      <c r="E9" s="94"/>
      <c r="F9" s="94"/>
      <c r="G9" s="94"/>
      <c r="H9" s="94"/>
      <c r="I9" s="348" t="s">
        <v>376</v>
      </c>
      <c r="J9" s="25"/>
      <c r="K9" s="100"/>
    </row>
    <row r="10" spans="1:13" x14ac:dyDescent="0.2">
      <c r="C10" s="101" t="s">
        <v>188</v>
      </c>
      <c r="D10" s="101"/>
      <c r="E10" s="94"/>
      <c r="F10" s="94"/>
      <c r="G10" s="94"/>
      <c r="H10" s="94"/>
      <c r="I10" s="335" t="s">
        <v>378</v>
      </c>
      <c r="J10" s="208">
        <f>'B1 Adj. Taxable Income Bridge'!F113</f>
        <v>291320.07010741811</v>
      </c>
      <c r="K10" s="197" t="s">
        <v>0</v>
      </c>
    </row>
    <row r="11" spans="1:13" x14ac:dyDescent="0.2">
      <c r="C11" s="102"/>
      <c r="D11" s="102"/>
      <c r="E11" s="94"/>
      <c r="F11" s="94"/>
      <c r="G11" s="94"/>
      <c r="H11" s="94"/>
      <c r="I11" s="94"/>
      <c r="J11" s="94"/>
      <c r="K11" s="198"/>
    </row>
    <row r="12" spans="1:13" ht="51" x14ac:dyDescent="0.2">
      <c r="C12" s="440"/>
      <c r="D12" s="445" t="s">
        <v>423</v>
      </c>
      <c r="E12" s="445" t="s">
        <v>427</v>
      </c>
      <c r="F12" s="445" t="s">
        <v>424</v>
      </c>
      <c r="G12" s="446" t="s">
        <v>425</v>
      </c>
      <c r="H12" s="94"/>
      <c r="I12" s="94"/>
      <c r="J12" s="94"/>
      <c r="K12" s="198"/>
    </row>
    <row r="13" spans="1:13" x14ac:dyDescent="0.2">
      <c r="C13" s="440" t="s">
        <v>428</v>
      </c>
      <c r="D13" s="442">
        <v>0.115</v>
      </c>
      <c r="E13" s="442">
        <f>IF('A. Data Input Sheet'!H9&lt;=10000000, ontario_SB, IF('A. Data Input Sheet'!H9&gt;=15000000, ontariotax, IF(AND('A. Data Input Sheet'!H9&gt;10000000, 'A. Data Input Sheet'!H9&lt;15000000), ontario_SB+ ('A. Data Input Sheet'!H9 - 10000000)*(ontariotax - ontario_SB)/(15000000-10000000))))</f>
        <v>0.115</v>
      </c>
      <c r="F13" s="447">
        <f>IF(J10&lt;500000,J10,500000)*E13+IF(J10&gt;500000,J10-500000,0)*D13</f>
        <v>33501.808062353084</v>
      </c>
      <c r="G13" s="442">
        <f>IF(F13=0,0,+F13/J10)</f>
        <v>0.115</v>
      </c>
      <c r="H13" s="195" t="s">
        <v>166</v>
      </c>
      <c r="I13" s="94"/>
      <c r="J13" s="94"/>
      <c r="K13" s="198"/>
    </row>
    <row r="14" spans="1:13" x14ac:dyDescent="0.2">
      <c r="C14" s="440" t="s">
        <v>429</v>
      </c>
      <c r="D14" s="442">
        <v>0.15</v>
      </c>
      <c r="E14" s="448">
        <f>IF('A. Data Input Sheet'!H9&lt;=10000000, Fed_SB_Bridge, IF('A. Data Input Sheet'!H9&gt;=15000000, FedTax, IF(AND('A. Data Input Sheet'!H9&gt;10000000, 'A. Data Input Sheet'!H9&lt;15000000), Fed_SB_Bridge+ ('A. Data Input Sheet'!H9 - 10000000)*(FedTax -Fed_SB_Bridge)/(15000000-10000000))))</f>
        <v>0.15000000000000002</v>
      </c>
      <c r="F14" s="447">
        <f>E14*IF(J10&lt;500000,J10,500000)+IF(J10&gt;500000,J10-500000,0)*D14</f>
        <v>43698.010516112721</v>
      </c>
      <c r="G14" s="442">
        <f>IF(F14=0,0,+F14/J10)</f>
        <v>0.15000000000000002</v>
      </c>
      <c r="H14" s="195" t="s">
        <v>365</v>
      </c>
      <c r="I14" s="94"/>
      <c r="J14" s="94"/>
      <c r="K14" s="198"/>
    </row>
    <row r="15" spans="1:13" ht="12.75" customHeight="1" x14ac:dyDescent="0.2">
      <c r="C15" s="102"/>
      <c r="D15" s="102"/>
      <c r="E15" s="94"/>
      <c r="F15" s="94"/>
      <c r="G15" s="94"/>
      <c r="H15" s="94"/>
      <c r="I15" s="196"/>
      <c r="J15" s="94"/>
      <c r="K15" s="198"/>
    </row>
    <row r="16" spans="1:13" ht="14.25" x14ac:dyDescent="0.2">
      <c r="C16" s="440" t="s">
        <v>430</v>
      </c>
      <c r="D16" s="119"/>
      <c r="E16" s="94"/>
      <c r="F16" s="94"/>
      <c r="I16" s="196"/>
      <c r="J16" s="210">
        <f>SUM(G13:G14)</f>
        <v>0.26500000000000001</v>
      </c>
      <c r="K16" s="197" t="s">
        <v>366</v>
      </c>
    </row>
    <row r="17" spans="3:11" x14ac:dyDescent="0.2">
      <c r="C17" s="102"/>
      <c r="D17" s="102"/>
      <c r="E17" s="94"/>
      <c r="F17" s="94"/>
      <c r="G17" s="94"/>
      <c r="H17" s="94"/>
      <c r="I17" s="196"/>
      <c r="J17" s="94"/>
      <c r="K17" s="198"/>
    </row>
    <row r="18" spans="3:11" x14ac:dyDescent="0.2">
      <c r="C18" s="94"/>
      <c r="D18" s="94"/>
      <c r="E18" s="94"/>
      <c r="F18" s="94"/>
      <c r="G18" s="94"/>
      <c r="H18" s="94"/>
      <c r="I18" s="196"/>
      <c r="J18" s="94"/>
      <c r="K18" s="198"/>
    </row>
    <row r="19" spans="3:11" x14ac:dyDescent="0.2">
      <c r="C19" s="96" t="s">
        <v>151</v>
      </c>
      <c r="D19" s="96"/>
      <c r="E19" s="94"/>
      <c r="F19" s="94"/>
      <c r="G19" s="94"/>
      <c r="H19" s="94"/>
      <c r="I19" s="374"/>
      <c r="J19" s="211">
        <f>IF(J10*J16&lt;0,0,J10*J16)</f>
        <v>77199.818578465798</v>
      </c>
      <c r="K19" s="197" t="s">
        <v>367</v>
      </c>
    </row>
    <row r="20" spans="3:11" ht="6.75" customHeight="1" x14ac:dyDescent="0.2">
      <c r="C20" s="94"/>
      <c r="D20" s="94"/>
      <c r="E20" s="94"/>
      <c r="F20" s="94"/>
      <c r="G20" s="94"/>
      <c r="H20" s="94"/>
      <c r="I20" s="196"/>
      <c r="J20" s="97"/>
      <c r="K20" s="198"/>
    </row>
    <row r="21" spans="3:11" x14ac:dyDescent="0.2">
      <c r="C21" s="102" t="s">
        <v>152</v>
      </c>
      <c r="D21" s="94"/>
      <c r="E21" s="94"/>
      <c r="F21" s="94"/>
      <c r="G21" s="94"/>
      <c r="H21" s="94"/>
      <c r="I21" s="196"/>
      <c r="J21" s="547">
        <v>0</v>
      </c>
      <c r="K21" s="197" t="s">
        <v>368</v>
      </c>
    </row>
    <row r="22" spans="3:11" x14ac:dyDescent="0.2">
      <c r="C22" s="102" t="s">
        <v>153</v>
      </c>
      <c r="D22" s="94"/>
      <c r="E22" s="94"/>
      <c r="F22" s="94"/>
      <c r="G22" s="94"/>
      <c r="H22" s="94"/>
      <c r="I22" s="196"/>
      <c r="J22" s="547">
        <v>0</v>
      </c>
      <c r="K22" s="197" t="s">
        <v>369</v>
      </c>
    </row>
    <row r="23" spans="3:11" x14ac:dyDescent="0.2">
      <c r="C23" s="96" t="s">
        <v>225</v>
      </c>
      <c r="D23" s="94"/>
      <c r="E23" s="94"/>
      <c r="F23" s="94"/>
      <c r="G23" s="94"/>
      <c r="H23" s="94"/>
      <c r="I23" s="196"/>
      <c r="J23" s="211">
        <f>SUM(J21:J22)</f>
        <v>0</v>
      </c>
      <c r="K23" s="197" t="s">
        <v>370</v>
      </c>
    </row>
    <row r="24" spans="3:11" x14ac:dyDescent="0.2">
      <c r="C24" s="94"/>
      <c r="D24" s="94"/>
      <c r="E24" s="94"/>
      <c r="F24" s="94"/>
      <c r="G24" s="94"/>
      <c r="H24" s="94"/>
      <c r="I24" s="196"/>
      <c r="J24" s="103"/>
      <c r="K24" s="198"/>
    </row>
    <row r="25" spans="3:11" x14ac:dyDescent="0.2">
      <c r="C25" s="96" t="s">
        <v>309</v>
      </c>
      <c r="D25" s="96"/>
      <c r="E25" s="94"/>
      <c r="F25" s="94"/>
      <c r="G25" s="94"/>
      <c r="H25" s="94"/>
      <c r="I25" s="196"/>
      <c r="J25" s="211">
        <f>IF(J19-J23&lt;0,0,J19-J23)</f>
        <v>77199.818578465798</v>
      </c>
      <c r="K25" s="197" t="s">
        <v>431</v>
      </c>
    </row>
    <row r="26" spans="3:11" x14ac:dyDescent="0.2">
      <c r="C26" s="94"/>
      <c r="D26" s="94"/>
      <c r="E26" s="94"/>
      <c r="F26" s="94"/>
      <c r="G26" s="94"/>
      <c r="H26" s="94"/>
      <c r="I26" s="196"/>
      <c r="J26" s="104"/>
      <c r="K26" s="198"/>
    </row>
    <row r="27" spans="3:11" x14ac:dyDescent="0.2">
      <c r="C27" s="94"/>
      <c r="D27" s="94"/>
      <c r="E27" s="94"/>
      <c r="F27" s="94"/>
      <c r="G27" s="209"/>
      <c r="H27" s="209"/>
      <c r="I27" s="195"/>
      <c r="J27" s="240"/>
      <c r="K27" s="195"/>
    </row>
    <row r="28" spans="3:11" x14ac:dyDescent="0.2">
      <c r="C28" s="93"/>
      <c r="D28" s="93"/>
      <c r="E28" s="94"/>
      <c r="F28" s="94"/>
      <c r="G28" s="94"/>
      <c r="H28" s="94"/>
      <c r="I28" s="94"/>
      <c r="J28" s="95"/>
      <c r="K28" s="196"/>
    </row>
    <row r="29" spans="3:11" x14ac:dyDescent="0.2">
      <c r="C29" s="51" t="s">
        <v>233</v>
      </c>
      <c r="G29" s="94"/>
      <c r="H29" s="94"/>
      <c r="I29" s="94"/>
      <c r="J29" s="95"/>
      <c r="K29" s="196"/>
    </row>
    <row r="30" spans="3:11" ht="32.25" customHeight="1" x14ac:dyDescent="0.2">
      <c r="C30" s="566" t="s">
        <v>312</v>
      </c>
      <c r="D30" s="566"/>
      <c r="E30" s="566"/>
      <c r="F30" s="566"/>
      <c r="G30" s="94"/>
      <c r="H30" s="94"/>
      <c r="I30" s="94"/>
      <c r="J30" s="240"/>
      <c r="K30" s="195"/>
    </row>
    <row r="31" spans="3:11" x14ac:dyDescent="0.2">
      <c r="C31" s="94"/>
      <c r="D31" s="94"/>
      <c r="E31" s="94"/>
      <c r="F31" s="94"/>
      <c r="G31" s="94"/>
      <c r="H31" s="94"/>
      <c r="I31" s="94"/>
      <c r="J31" s="235"/>
    </row>
    <row r="33" spans="3:10" x14ac:dyDescent="0.2">
      <c r="C33" s="51"/>
    </row>
    <row r="34" spans="3:10" ht="36" customHeight="1" x14ac:dyDescent="0.2">
      <c r="C34" s="566"/>
      <c r="D34" s="566"/>
      <c r="E34" s="566"/>
      <c r="F34" s="566"/>
      <c r="J34" s="239"/>
    </row>
    <row r="35" spans="3:10" x14ac:dyDescent="0.2">
      <c r="J35" s="238"/>
    </row>
    <row r="36" spans="3:10" x14ac:dyDescent="0.2">
      <c r="J36" s="238"/>
    </row>
    <row r="37" spans="3:10" x14ac:dyDescent="0.2">
      <c r="J37" s="237"/>
    </row>
  </sheetData>
  <sheetProtection algorithmName="SHA-512" hashValue="BX+3JR6aWNZT3BQTQO4zvQRPfVI/VHXAUQWAOr8GbiJZ2WakIP5mrhxKeAKUq7O8aFmzbTHqYBXVh1S2L7usmw==" saltValue="zPp0iikFJD4YsNl3dmLThQ==" spinCount="100000" sheet="1" objects="1" scenarios="1"/>
  <mergeCells count="6">
    <mergeCell ref="C34:F34"/>
    <mergeCell ref="C1:G1"/>
    <mergeCell ref="C2:M2"/>
    <mergeCell ref="C3:M3"/>
    <mergeCell ref="C4:M4"/>
    <mergeCell ref="C30:F30"/>
  </mergeCells>
  <phoneticPr fontId="3" type="noConversion"/>
  <conditionalFormatting sqref="J21:J22">
    <cfRule type="expression" dxfId="104" priority="1" stopIfTrue="1">
      <formula>ISBLANK(J21)</formula>
    </cfRule>
  </conditionalFormatting>
  <hyperlinks>
    <hyperlink ref="I10" location="'B1 Adj. Taxable Income Bridge'!A1" display="'B1" xr:uid="{00000000-0004-0000-0B00-000000000000}"/>
  </hyperlinks>
  <pageMargins left="0.35433070866141736" right="0.15748031496062992" top="0.39370078740157483" bottom="0.39370078740157483" header="0.51181102362204722" footer="0.51181102362204722"/>
  <pageSetup scale="72" orientation="landscape"/>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1:J113"/>
  <sheetViews>
    <sheetView zoomScaleNormal="100" workbookViewId="0"/>
  </sheetViews>
  <sheetFormatPr defaultRowHeight="12.75" x14ac:dyDescent="0.2"/>
  <cols>
    <col min="1" max="1" width="1.7109375" style="9" customWidth="1"/>
    <col min="2" max="2" width="16.7109375" style="9" customWidth="1"/>
    <col min="3" max="3" width="35.5703125" style="9" customWidth="1"/>
    <col min="4" max="4" width="14.42578125" style="50" customWidth="1"/>
    <col min="5" max="5" width="11.42578125" style="50" customWidth="1"/>
    <col min="6" max="6" width="13.7109375" style="9" customWidth="1"/>
    <col min="7" max="7" width="9.140625" style="9"/>
    <col min="8" max="8" width="35.5703125" style="9" customWidth="1"/>
    <col min="9" max="9" width="10.140625" style="50" customWidth="1"/>
    <col min="10" max="10" width="14.7109375" style="9" customWidth="1"/>
    <col min="11" max="16384" width="9.140625" style="9"/>
  </cols>
  <sheetData>
    <row r="1" spans="1:10" ht="45.75" customHeight="1" x14ac:dyDescent="0.2">
      <c r="A1" s="242"/>
      <c r="C1" s="561"/>
      <c r="D1" s="561"/>
      <c r="E1" s="561"/>
      <c r="F1" s="561"/>
    </row>
    <row r="2" spans="1:10" ht="45.75" customHeight="1" x14ac:dyDescent="0.25">
      <c r="C2" s="562"/>
      <c r="D2" s="562"/>
      <c r="E2" s="562"/>
      <c r="F2" s="562"/>
      <c r="G2" s="562"/>
      <c r="H2" s="562"/>
      <c r="I2" s="562"/>
      <c r="J2" s="562"/>
    </row>
    <row r="3" spans="1:10" ht="45.75" customHeight="1" x14ac:dyDescent="0.25">
      <c r="C3" s="562"/>
      <c r="D3" s="562"/>
      <c r="E3" s="562"/>
      <c r="F3" s="562"/>
      <c r="G3" s="562"/>
      <c r="H3" s="562"/>
      <c r="I3" s="562"/>
      <c r="J3" s="562"/>
    </row>
    <row r="4" spans="1:10" ht="18" x14ac:dyDescent="0.25">
      <c r="C4" s="562"/>
      <c r="D4" s="562"/>
      <c r="E4" s="562"/>
      <c r="F4" s="562"/>
      <c r="G4" s="562"/>
      <c r="H4" s="562"/>
      <c r="I4" s="562"/>
      <c r="J4" s="562"/>
    </row>
    <row r="5" spans="1:10" ht="23.25" x14ac:dyDescent="0.35">
      <c r="B5" s="314" t="s">
        <v>330</v>
      </c>
    </row>
    <row r="6" spans="1:10" ht="23.25" x14ac:dyDescent="0.35">
      <c r="D6" s="224"/>
      <c r="E6" s="224"/>
      <c r="F6" s="224"/>
    </row>
    <row r="7" spans="1:10" ht="36" x14ac:dyDescent="0.2">
      <c r="C7" s="118"/>
      <c r="D7" s="10" t="s">
        <v>4</v>
      </c>
      <c r="E7" s="10" t="s">
        <v>380</v>
      </c>
      <c r="F7" s="11" t="s">
        <v>232</v>
      </c>
    </row>
    <row r="8" spans="1:10" x14ac:dyDescent="0.2">
      <c r="C8" s="12" t="s">
        <v>7</v>
      </c>
      <c r="D8" s="13" t="s">
        <v>478</v>
      </c>
      <c r="E8" s="13"/>
      <c r="F8" s="512">
        <v>1029510.7078489395</v>
      </c>
    </row>
    <row r="9" spans="1:10" x14ac:dyDescent="0.2">
      <c r="C9" s="591"/>
      <c r="D9" s="591"/>
      <c r="E9" s="591"/>
      <c r="F9" s="591"/>
    </row>
    <row r="10" spans="1:10" x14ac:dyDescent="0.2">
      <c r="C10" s="592" t="s">
        <v>8</v>
      </c>
      <c r="D10" s="592"/>
      <c r="E10" s="592"/>
      <c r="F10" s="592"/>
    </row>
    <row r="11" spans="1:10" x14ac:dyDescent="0.2">
      <c r="C11" s="17" t="s">
        <v>9</v>
      </c>
      <c r="D11" s="179">
        <v>103</v>
      </c>
      <c r="E11" s="179"/>
      <c r="F11" s="512">
        <v>0</v>
      </c>
    </row>
    <row r="12" spans="1:10" x14ac:dyDescent="0.2">
      <c r="C12" s="17" t="s">
        <v>10</v>
      </c>
      <c r="D12" s="179">
        <v>104</v>
      </c>
      <c r="E12" s="179"/>
      <c r="F12" s="512">
        <v>1149714.9208377099</v>
      </c>
    </row>
    <row r="13" spans="1:10" x14ac:dyDescent="0.2">
      <c r="C13" s="17" t="s">
        <v>11</v>
      </c>
      <c r="D13" s="179">
        <v>106</v>
      </c>
      <c r="E13" s="179"/>
      <c r="F13" s="512">
        <v>0</v>
      </c>
    </row>
    <row r="14" spans="1:10" ht="24" x14ac:dyDescent="0.2">
      <c r="C14" s="17" t="s">
        <v>12</v>
      </c>
      <c r="D14" s="179">
        <v>107</v>
      </c>
      <c r="E14" s="179"/>
      <c r="F14" s="512">
        <v>0</v>
      </c>
    </row>
    <row r="15" spans="1:10" ht="24" x14ac:dyDescent="0.2">
      <c r="C15" s="17" t="s">
        <v>13</v>
      </c>
      <c r="D15" s="179">
        <v>108</v>
      </c>
      <c r="E15" s="179"/>
      <c r="F15" s="512">
        <v>0</v>
      </c>
    </row>
    <row r="16" spans="1:10" ht="24" x14ac:dyDescent="0.2">
      <c r="C16" s="17" t="s">
        <v>14</v>
      </c>
      <c r="D16" s="179">
        <v>109</v>
      </c>
      <c r="E16" s="179"/>
      <c r="F16" s="512">
        <v>0</v>
      </c>
    </row>
    <row r="17" spans="3:6" ht="24" x14ac:dyDescent="0.2">
      <c r="C17" s="17" t="s">
        <v>15</v>
      </c>
      <c r="D17" s="179">
        <v>110</v>
      </c>
      <c r="E17" s="179"/>
      <c r="F17" s="512">
        <v>0</v>
      </c>
    </row>
    <row r="18" spans="3:6" x14ac:dyDescent="0.2">
      <c r="C18" s="17" t="s">
        <v>16</v>
      </c>
      <c r="D18" s="179">
        <v>111</v>
      </c>
      <c r="E18" s="179"/>
      <c r="F18" s="512">
        <v>0</v>
      </c>
    </row>
    <row r="19" spans="3:6" x14ac:dyDescent="0.2">
      <c r="C19" s="17" t="s">
        <v>17</v>
      </c>
      <c r="D19" s="179">
        <v>112</v>
      </c>
      <c r="E19" s="179"/>
      <c r="F19" s="512">
        <v>0</v>
      </c>
    </row>
    <row r="20" spans="3:6" x14ac:dyDescent="0.2">
      <c r="C20" s="17" t="s">
        <v>18</v>
      </c>
      <c r="D20" s="179">
        <v>113</v>
      </c>
      <c r="E20" s="179"/>
      <c r="F20" s="512">
        <v>0</v>
      </c>
    </row>
    <row r="21" spans="3:6" x14ac:dyDescent="0.2">
      <c r="C21" s="17" t="s">
        <v>19</v>
      </c>
      <c r="D21" s="179">
        <v>114</v>
      </c>
      <c r="E21" s="179"/>
      <c r="F21" s="512">
        <v>0</v>
      </c>
    </row>
    <row r="22" spans="3:6" x14ac:dyDescent="0.2">
      <c r="C22" s="17" t="s">
        <v>20</v>
      </c>
      <c r="D22" s="179">
        <v>116</v>
      </c>
      <c r="E22" s="179"/>
      <c r="F22" s="512">
        <v>0</v>
      </c>
    </row>
    <row r="23" spans="3:6" ht="24" x14ac:dyDescent="0.2">
      <c r="C23" s="17" t="s">
        <v>21</v>
      </c>
      <c r="D23" s="179">
        <v>118</v>
      </c>
      <c r="E23" s="179"/>
      <c r="F23" s="512">
        <v>0</v>
      </c>
    </row>
    <row r="24" spans="3:6" x14ac:dyDescent="0.2">
      <c r="C24" s="17" t="s">
        <v>22</v>
      </c>
      <c r="D24" s="179">
        <v>119</v>
      </c>
      <c r="E24" s="179"/>
      <c r="F24" s="512">
        <v>0</v>
      </c>
    </row>
    <row r="25" spans="3:6" x14ac:dyDescent="0.2">
      <c r="C25" s="17" t="s">
        <v>23</v>
      </c>
      <c r="D25" s="179">
        <v>120</v>
      </c>
      <c r="E25" s="179"/>
      <c r="F25" s="512">
        <v>0</v>
      </c>
    </row>
    <row r="26" spans="3:6" ht="24" x14ac:dyDescent="0.2">
      <c r="C26" s="17" t="s">
        <v>24</v>
      </c>
      <c r="D26" s="179">
        <v>121</v>
      </c>
      <c r="E26" s="179"/>
      <c r="F26" s="512">
        <v>1789</v>
      </c>
    </row>
    <row r="27" spans="3:6" x14ac:dyDescent="0.2">
      <c r="C27" s="17" t="s">
        <v>25</v>
      </c>
      <c r="D27" s="179">
        <v>122</v>
      </c>
      <c r="E27" s="179"/>
      <c r="F27" s="512">
        <v>0</v>
      </c>
    </row>
    <row r="28" spans="3:6" x14ac:dyDescent="0.2">
      <c r="C28" s="17" t="s">
        <v>26</v>
      </c>
      <c r="D28" s="179">
        <v>123</v>
      </c>
      <c r="E28" s="179"/>
      <c r="F28" s="512">
        <v>0</v>
      </c>
    </row>
    <row r="29" spans="3:6" x14ac:dyDescent="0.2">
      <c r="C29" s="17" t="s">
        <v>27</v>
      </c>
      <c r="D29" s="179">
        <v>124</v>
      </c>
      <c r="E29" s="179"/>
      <c r="F29" s="512">
        <v>0</v>
      </c>
    </row>
    <row r="30" spans="3:6" x14ac:dyDescent="0.2">
      <c r="C30" s="19" t="s">
        <v>28</v>
      </c>
      <c r="D30" s="180">
        <v>125</v>
      </c>
      <c r="E30" s="354" t="s">
        <v>381</v>
      </c>
      <c r="F30" s="34">
        <f>'B13 Sch 13 Tax Reserves Bridge'!G22</f>
        <v>0</v>
      </c>
    </row>
    <row r="31" spans="3:6" ht="24" x14ac:dyDescent="0.2">
      <c r="C31" s="17" t="s">
        <v>29</v>
      </c>
      <c r="D31" s="179">
        <v>126</v>
      </c>
      <c r="E31" s="354" t="s">
        <v>381</v>
      </c>
      <c r="F31" s="34">
        <f>'B13 Sch 13 Tax Reserves Bridge'!K43</f>
        <v>601740</v>
      </c>
    </row>
    <row r="32" spans="3:6" ht="24" x14ac:dyDescent="0.2">
      <c r="C32" s="17" t="s">
        <v>30</v>
      </c>
      <c r="D32" s="179">
        <v>127</v>
      </c>
      <c r="E32" s="179"/>
      <c r="F32" s="512">
        <v>0</v>
      </c>
    </row>
    <row r="33" spans="3:6" ht="24" x14ac:dyDescent="0.2">
      <c r="C33" s="17" t="s">
        <v>31</v>
      </c>
      <c r="D33" s="179">
        <v>205</v>
      </c>
      <c r="E33" s="179"/>
      <c r="F33" s="512">
        <v>0</v>
      </c>
    </row>
    <row r="34" spans="3:6" x14ac:dyDescent="0.2">
      <c r="C34" s="17" t="s">
        <v>32</v>
      </c>
      <c r="D34" s="179">
        <v>206</v>
      </c>
      <c r="E34" s="179"/>
      <c r="F34" s="512">
        <v>0</v>
      </c>
    </row>
    <row r="35" spans="3:6" x14ac:dyDescent="0.2">
      <c r="C35" s="17" t="s">
        <v>33</v>
      </c>
      <c r="D35" s="179">
        <v>208</v>
      </c>
      <c r="E35" s="179"/>
      <c r="F35" s="512">
        <v>0</v>
      </c>
    </row>
    <row r="36" spans="3:6" ht="24" x14ac:dyDescent="0.2">
      <c r="C36" s="17" t="s">
        <v>34</v>
      </c>
      <c r="D36" s="179">
        <v>212</v>
      </c>
      <c r="E36" s="179"/>
      <c r="F36" s="512">
        <v>0</v>
      </c>
    </row>
    <row r="37" spans="3:6" x14ac:dyDescent="0.2">
      <c r="C37" s="17" t="s">
        <v>35</v>
      </c>
      <c r="D37" s="179">
        <v>216</v>
      </c>
      <c r="E37" s="179"/>
      <c r="F37" s="512">
        <v>0</v>
      </c>
    </row>
    <row r="38" spans="3:6" x14ac:dyDescent="0.2">
      <c r="C38" s="17" t="s">
        <v>36</v>
      </c>
      <c r="D38" s="179">
        <v>220</v>
      </c>
      <c r="E38" s="179"/>
      <c r="F38" s="512">
        <v>0</v>
      </c>
    </row>
    <row r="39" spans="3:6" x14ac:dyDescent="0.2">
      <c r="C39" s="17" t="s">
        <v>37</v>
      </c>
      <c r="D39" s="179">
        <v>226</v>
      </c>
      <c r="E39" s="179"/>
      <c r="F39" s="512">
        <v>0</v>
      </c>
    </row>
    <row r="40" spans="3:6" x14ac:dyDescent="0.2">
      <c r="C40" s="17" t="s">
        <v>38</v>
      </c>
      <c r="D40" s="179">
        <v>227</v>
      </c>
      <c r="E40" s="179"/>
      <c r="F40" s="512">
        <v>0</v>
      </c>
    </row>
    <row r="41" spans="3:6" ht="24" x14ac:dyDescent="0.2">
      <c r="C41" s="17" t="s">
        <v>39</v>
      </c>
      <c r="D41" s="179">
        <v>228</v>
      </c>
      <c r="E41" s="179"/>
      <c r="F41" s="512">
        <v>0</v>
      </c>
    </row>
    <row r="42" spans="3:6" x14ac:dyDescent="0.2">
      <c r="C42" s="17" t="s">
        <v>40</v>
      </c>
      <c r="D42" s="179">
        <v>231</v>
      </c>
      <c r="E42" s="179"/>
      <c r="F42" s="512">
        <v>0</v>
      </c>
    </row>
    <row r="43" spans="3:6" x14ac:dyDescent="0.2">
      <c r="C43" s="17" t="s">
        <v>41</v>
      </c>
      <c r="D43" s="179">
        <v>235</v>
      </c>
      <c r="E43" s="179"/>
      <c r="F43" s="512">
        <v>0</v>
      </c>
    </row>
    <row r="44" spans="3:6" x14ac:dyDescent="0.2">
      <c r="C44" s="17" t="s">
        <v>42</v>
      </c>
      <c r="D44" s="179">
        <v>236</v>
      </c>
      <c r="E44" s="179"/>
      <c r="F44" s="512">
        <v>0</v>
      </c>
    </row>
    <row r="45" spans="3:6" ht="36" x14ac:dyDescent="0.2">
      <c r="C45" s="17" t="s">
        <v>43</v>
      </c>
      <c r="D45" s="179">
        <v>237</v>
      </c>
      <c r="E45" s="179"/>
      <c r="F45" s="512">
        <v>0</v>
      </c>
    </row>
    <row r="46" spans="3:6" x14ac:dyDescent="0.2">
      <c r="C46" s="586" t="s">
        <v>44</v>
      </c>
      <c r="D46" s="569"/>
      <c r="E46" s="569"/>
      <c r="F46" s="587"/>
    </row>
    <row r="47" spans="3:6" x14ac:dyDescent="0.2">
      <c r="C47" s="17" t="s">
        <v>45</v>
      </c>
      <c r="D47" s="179">
        <v>290</v>
      </c>
      <c r="E47" s="179"/>
      <c r="F47" s="512">
        <v>0</v>
      </c>
    </row>
    <row r="48" spans="3:6" ht="24" x14ac:dyDescent="0.2">
      <c r="C48" s="17" t="s">
        <v>46</v>
      </c>
      <c r="D48" s="179">
        <v>291</v>
      </c>
      <c r="E48" s="179"/>
      <c r="F48" s="512">
        <v>0</v>
      </c>
    </row>
    <row r="49" spans="3:9" x14ac:dyDescent="0.2">
      <c r="C49" s="17" t="s">
        <v>47</v>
      </c>
      <c r="D49" s="179">
        <v>292</v>
      </c>
      <c r="E49" s="179"/>
      <c r="F49" s="512">
        <v>0</v>
      </c>
    </row>
    <row r="50" spans="3:9" x14ac:dyDescent="0.2">
      <c r="C50" s="17" t="s">
        <v>48</v>
      </c>
      <c r="D50" s="179">
        <v>293</v>
      </c>
      <c r="E50" s="179"/>
      <c r="F50" s="512">
        <v>0</v>
      </c>
    </row>
    <row r="51" spans="3:9" ht="24" customHeight="1" x14ac:dyDescent="0.2">
      <c r="C51" s="315"/>
      <c r="D51" s="179">
        <v>294</v>
      </c>
      <c r="E51" s="179"/>
      <c r="F51" s="512">
        <v>0</v>
      </c>
    </row>
    <row r="52" spans="3:9" ht="24" customHeight="1" x14ac:dyDescent="0.2">
      <c r="C52" s="315"/>
      <c r="D52" s="496">
        <v>295</v>
      </c>
      <c r="E52" s="496"/>
      <c r="F52" s="512">
        <v>0</v>
      </c>
    </row>
    <row r="53" spans="3:9" x14ac:dyDescent="0.2">
      <c r="C53" s="226" t="s">
        <v>293</v>
      </c>
      <c r="D53" s="21"/>
      <c r="E53" s="21"/>
      <c r="F53" s="512"/>
      <c r="G53" s="225"/>
      <c r="H53" s="213"/>
      <c r="I53" s="9"/>
    </row>
    <row r="54" spans="3:9" ht="24" x14ac:dyDescent="0.2">
      <c r="C54" s="226" t="s">
        <v>294</v>
      </c>
      <c r="D54" s="21"/>
      <c r="E54" s="21"/>
      <c r="F54" s="512">
        <v>1607500.07</v>
      </c>
      <c r="G54" s="225"/>
      <c r="H54" s="213"/>
      <c r="I54" s="9"/>
    </row>
    <row r="55" spans="3:9" ht="24" x14ac:dyDescent="0.2">
      <c r="C55" s="226" t="s">
        <v>295</v>
      </c>
      <c r="D55" s="21"/>
      <c r="E55" s="21"/>
      <c r="F55" s="512">
        <v>2000</v>
      </c>
      <c r="G55" s="225"/>
      <c r="H55" s="213"/>
      <c r="I55" s="9"/>
    </row>
    <row r="56" spans="3:9" x14ac:dyDescent="0.2">
      <c r="C56" s="226" t="s">
        <v>296</v>
      </c>
      <c r="D56" s="21"/>
      <c r="E56" s="21"/>
      <c r="F56" s="512"/>
      <c r="G56" s="225"/>
      <c r="H56" s="213"/>
      <c r="I56" s="9"/>
    </row>
    <row r="57" spans="3:9" x14ac:dyDescent="0.2">
      <c r="C57" s="226" t="s">
        <v>297</v>
      </c>
      <c r="D57" s="21"/>
      <c r="E57" s="21"/>
      <c r="F57" s="512"/>
      <c r="G57" s="225"/>
      <c r="H57" s="213"/>
      <c r="I57" s="9"/>
    </row>
    <row r="58" spans="3:9" ht="21" customHeight="1" x14ac:dyDescent="0.2">
      <c r="C58" s="315" t="s">
        <v>496</v>
      </c>
      <c r="D58" s="21"/>
      <c r="E58" s="21"/>
      <c r="F58" s="512">
        <v>377590</v>
      </c>
      <c r="G58" s="225"/>
      <c r="H58" s="213"/>
      <c r="I58" s="9"/>
    </row>
    <row r="59" spans="3:9" ht="21" customHeight="1" x14ac:dyDescent="0.2">
      <c r="C59" s="315"/>
      <c r="D59" s="21"/>
      <c r="E59" s="21"/>
      <c r="F59" s="328"/>
      <c r="G59" s="225"/>
      <c r="H59" s="213"/>
      <c r="I59" s="9"/>
    </row>
    <row r="60" spans="3:9" ht="21" customHeight="1" x14ac:dyDescent="0.2">
      <c r="C60" s="315"/>
      <c r="D60" s="21"/>
      <c r="E60" s="21"/>
      <c r="F60" s="328"/>
      <c r="G60" s="225"/>
      <c r="H60" s="213"/>
      <c r="I60" s="9"/>
    </row>
    <row r="61" spans="3:9" ht="21" customHeight="1" x14ac:dyDescent="0.2">
      <c r="C61" s="315"/>
      <c r="D61" s="21"/>
      <c r="E61" s="21"/>
      <c r="F61" s="328"/>
      <c r="G61" s="225"/>
      <c r="H61" s="213"/>
      <c r="I61" s="9"/>
    </row>
    <row r="62" spans="3:9" ht="21" customHeight="1" x14ac:dyDescent="0.2">
      <c r="C62" s="315"/>
      <c r="D62" s="21"/>
      <c r="E62" s="21"/>
      <c r="F62" s="328"/>
      <c r="G62" s="225"/>
      <c r="H62" s="213"/>
      <c r="I62" s="9"/>
    </row>
    <row r="63" spans="3:9" ht="21" customHeight="1" x14ac:dyDescent="0.2">
      <c r="C63" s="315"/>
      <c r="D63" s="21"/>
      <c r="E63" s="21"/>
      <c r="F63" s="328"/>
      <c r="G63" s="225"/>
      <c r="H63" s="213"/>
      <c r="I63" s="9"/>
    </row>
    <row r="64" spans="3:9" ht="21" customHeight="1" x14ac:dyDescent="0.2">
      <c r="C64" s="315"/>
      <c r="D64" s="21"/>
      <c r="E64" s="21"/>
      <c r="F64" s="328"/>
      <c r="G64" s="225"/>
      <c r="H64" s="213"/>
      <c r="I64" s="9"/>
    </row>
    <row r="65" spans="3:9" ht="21" customHeight="1" x14ac:dyDescent="0.2">
      <c r="C65" s="315"/>
      <c r="D65" s="21"/>
      <c r="E65" s="21"/>
      <c r="F65" s="328"/>
      <c r="G65" s="225"/>
      <c r="H65" s="213"/>
      <c r="I65" s="9"/>
    </row>
    <row r="66" spans="3:9" ht="21" customHeight="1" x14ac:dyDescent="0.2">
      <c r="C66" s="315"/>
      <c r="D66" s="18"/>
      <c r="E66" s="18"/>
      <c r="F66" s="328"/>
      <c r="G66" s="225"/>
      <c r="H66" s="213"/>
      <c r="I66" s="9"/>
    </row>
    <row r="67" spans="3:9" ht="21" customHeight="1" thickBot="1" x14ac:dyDescent="0.25">
      <c r="C67" s="514"/>
      <c r="D67" s="263"/>
      <c r="E67" s="263"/>
      <c r="F67" s="515"/>
      <c r="G67" s="225"/>
      <c r="H67" s="213"/>
      <c r="I67" s="9"/>
    </row>
    <row r="68" spans="3:9" x14ac:dyDescent="0.2">
      <c r="C68" s="227" t="s">
        <v>49</v>
      </c>
      <c r="D68" s="228"/>
      <c r="E68" s="228"/>
      <c r="F68" s="229">
        <f>SUM(F10:F67)</f>
        <v>3740333.99083771</v>
      </c>
    </row>
    <row r="69" spans="3:9" x14ac:dyDescent="0.2">
      <c r="C69" s="585" t="s">
        <v>50</v>
      </c>
      <c r="D69" s="585"/>
      <c r="E69" s="585"/>
      <c r="F69" s="585"/>
    </row>
    <row r="70" spans="3:9" ht="24" x14ac:dyDescent="0.2">
      <c r="C70" s="17" t="s">
        <v>51</v>
      </c>
      <c r="D70" s="179">
        <v>401</v>
      </c>
      <c r="E70" s="179"/>
      <c r="F70" s="512">
        <v>0</v>
      </c>
    </row>
    <row r="71" spans="3:9" x14ac:dyDescent="0.2">
      <c r="C71" s="19" t="s">
        <v>52</v>
      </c>
      <c r="D71" s="179">
        <v>402</v>
      </c>
      <c r="E71" s="179"/>
      <c r="F71" s="512">
        <v>0</v>
      </c>
    </row>
    <row r="72" spans="3:9" x14ac:dyDescent="0.2">
      <c r="C72" s="17" t="s">
        <v>53</v>
      </c>
      <c r="D72" s="179">
        <v>403</v>
      </c>
      <c r="E72" s="354" t="s">
        <v>379</v>
      </c>
      <c r="F72" s="34">
        <f>'B8 Schedule 8 CCA Bridge Year'!M42</f>
        <v>1833900.5547</v>
      </c>
    </row>
    <row r="73" spans="3:9" x14ac:dyDescent="0.2">
      <c r="C73" s="19" t="s">
        <v>54</v>
      </c>
      <c r="D73" s="179">
        <v>404</v>
      </c>
      <c r="E73" s="179"/>
      <c r="F73" s="512">
        <v>0</v>
      </c>
    </row>
    <row r="74" spans="3:9" x14ac:dyDescent="0.2">
      <c r="C74" s="17" t="s">
        <v>55</v>
      </c>
      <c r="D74" s="179">
        <v>406</v>
      </c>
      <c r="E74" s="179"/>
      <c r="F74" s="512">
        <v>0</v>
      </c>
    </row>
    <row r="75" spans="3:9" x14ac:dyDescent="0.2">
      <c r="C75" s="17" t="s">
        <v>20</v>
      </c>
      <c r="D75" s="179">
        <v>409</v>
      </c>
      <c r="E75" s="179"/>
      <c r="F75" s="512">
        <v>0</v>
      </c>
    </row>
    <row r="76" spans="3:9" ht="24" x14ac:dyDescent="0.2">
      <c r="C76" s="17" t="s">
        <v>56</v>
      </c>
      <c r="D76" s="179">
        <v>411</v>
      </c>
      <c r="E76" s="179"/>
      <c r="F76" s="512">
        <v>0</v>
      </c>
    </row>
    <row r="77" spans="3:9" x14ac:dyDescent="0.2">
      <c r="C77" s="17" t="s">
        <v>57</v>
      </c>
      <c r="D77" s="180">
        <v>413</v>
      </c>
      <c r="E77" s="355" t="s">
        <v>381</v>
      </c>
      <c r="F77" s="34">
        <f>'B13 Sch 13 Tax Reserves Bridge'!K22</f>
        <v>0</v>
      </c>
    </row>
    <row r="78" spans="3:9" ht="24" x14ac:dyDescent="0.2">
      <c r="C78" s="17" t="s">
        <v>58</v>
      </c>
      <c r="D78" s="179">
        <v>414</v>
      </c>
      <c r="E78" s="355" t="s">
        <v>381</v>
      </c>
      <c r="F78" s="34">
        <f>'B13 Sch 13 Tax Reserves Bridge'!G43</f>
        <v>574218</v>
      </c>
    </row>
    <row r="79" spans="3:9" x14ac:dyDescent="0.2">
      <c r="C79" s="17" t="s">
        <v>59</v>
      </c>
      <c r="D79" s="179">
        <v>416</v>
      </c>
      <c r="E79" s="179"/>
      <c r="F79" s="512">
        <v>0</v>
      </c>
    </row>
    <row r="80" spans="3:9" ht="24" x14ac:dyDescent="0.2">
      <c r="C80" s="17" t="s">
        <v>60</v>
      </c>
      <c r="D80" s="179">
        <v>305</v>
      </c>
      <c r="E80" s="179"/>
      <c r="F80" s="512">
        <v>0</v>
      </c>
    </row>
    <row r="81" spans="3:9" ht="24" x14ac:dyDescent="0.2">
      <c r="C81" s="17" t="s">
        <v>61</v>
      </c>
      <c r="D81" s="179">
        <v>306</v>
      </c>
      <c r="E81" s="179"/>
      <c r="F81" s="512">
        <v>0</v>
      </c>
    </row>
    <row r="82" spans="3:9" ht="24" x14ac:dyDescent="0.2">
      <c r="C82" s="29" t="s">
        <v>62</v>
      </c>
      <c r="D82" s="179"/>
      <c r="E82" s="179"/>
      <c r="F82" s="512"/>
    </row>
    <row r="83" spans="3:9" x14ac:dyDescent="0.2">
      <c r="C83" s="17"/>
      <c r="D83" s="179"/>
      <c r="E83" s="179"/>
      <c r="F83" s="512"/>
    </row>
    <row r="84" spans="3:9" ht="24" x14ac:dyDescent="0.2">
      <c r="C84" s="19" t="s">
        <v>63</v>
      </c>
      <c r="D84" s="179">
        <v>390</v>
      </c>
      <c r="E84" s="179"/>
      <c r="F84" s="512">
        <v>0</v>
      </c>
    </row>
    <row r="85" spans="3:9" x14ac:dyDescent="0.2">
      <c r="C85" s="19" t="s">
        <v>64</v>
      </c>
      <c r="D85" s="179">
        <v>391</v>
      </c>
      <c r="E85" s="179"/>
      <c r="F85" s="512">
        <v>0</v>
      </c>
    </row>
    <row r="86" spans="3:9" ht="24" x14ac:dyDescent="0.2">
      <c r="C86" s="17" t="s">
        <v>65</v>
      </c>
      <c r="D86" s="179">
        <v>392</v>
      </c>
      <c r="E86" s="179"/>
      <c r="F86" s="512">
        <v>0</v>
      </c>
    </row>
    <row r="87" spans="3:9" ht="21" customHeight="1" x14ac:dyDescent="0.2">
      <c r="C87" s="315"/>
      <c r="D87" s="179">
        <v>393</v>
      </c>
      <c r="E87" s="179"/>
      <c r="F87" s="512">
        <v>0</v>
      </c>
    </row>
    <row r="88" spans="3:9" ht="21" customHeight="1" x14ac:dyDescent="0.2">
      <c r="C88" s="315"/>
      <c r="D88" s="179">
        <v>394</v>
      </c>
      <c r="E88" s="179"/>
      <c r="F88" s="512">
        <v>0</v>
      </c>
    </row>
    <row r="89" spans="3:9" ht="24" x14ac:dyDescent="0.2">
      <c r="C89" s="17" t="s">
        <v>298</v>
      </c>
      <c r="D89" s="21"/>
      <c r="E89" s="21"/>
      <c r="F89" s="328"/>
      <c r="G89" s="225"/>
      <c r="H89" s="213"/>
      <c r="I89" s="9"/>
    </row>
    <row r="90" spans="3:9" ht="24" x14ac:dyDescent="0.2">
      <c r="C90" s="17" t="s">
        <v>299</v>
      </c>
      <c r="D90" s="21"/>
      <c r="E90" s="21"/>
      <c r="F90" s="512">
        <v>1607500.07</v>
      </c>
      <c r="G90" s="225"/>
      <c r="H90" s="213"/>
      <c r="I90" s="9"/>
    </row>
    <row r="91" spans="3:9" ht="24" x14ac:dyDescent="0.2">
      <c r="C91" s="17" t="s">
        <v>300</v>
      </c>
      <c r="D91" s="21"/>
      <c r="E91" s="21"/>
      <c r="F91" s="328"/>
      <c r="G91" s="225"/>
      <c r="H91" s="213"/>
      <c r="I91" s="9"/>
    </row>
    <row r="92" spans="3:9" x14ac:dyDescent="0.2">
      <c r="C92" s="17" t="s">
        <v>301</v>
      </c>
      <c r="D92" s="21"/>
      <c r="E92" s="21"/>
      <c r="F92" s="512">
        <v>85316.003879230775</v>
      </c>
      <c r="G92" s="225"/>
      <c r="H92" s="213"/>
      <c r="I92" s="9"/>
    </row>
    <row r="93" spans="3:9" x14ac:dyDescent="0.2">
      <c r="C93" s="17" t="s">
        <v>302</v>
      </c>
      <c r="D93" s="21"/>
      <c r="E93" s="21"/>
      <c r="F93" s="328"/>
      <c r="G93" s="225"/>
      <c r="H93" s="213"/>
      <c r="I93" s="9"/>
    </row>
    <row r="94" spans="3:9" ht="24" x14ac:dyDescent="0.2">
      <c r="C94" s="17" t="s">
        <v>303</v>
      </c>
      <c r="D94" s="21"/>
      <c r="E94" s="21"/>
      <c r="F94" s="328"/>
      <c r="G94" s="225"/>
      <c r="H94" s="213"/>
      <c r="I94" s="9"/>
    </row>
    <row r="95" spans="3:9" ht="24" x14ac:dyDescent="0.2">
      <c r="C95" s="17" t="s">
        <v>304</v>
      </c>
      <c r="D95" s="21"/>
      <c r="E95" s="21"/>
      <c r="F95" s="328"/>
      <c r="G95" s="225"/>
      <c r="H95" s="213"/>
      <c r="I95" s="9"/>
    </row>
    <row r="96" spans="3:9" ht="21" customHeight="1" x14ac:dyDescent="0.2">
      <c r="C96" s="315" t="s">
        <v>496</v>
      </c>
      <c r="D96" s="21"/>
      <c r="E96" s="21"/>
      <c r="F96" s="512">
        <v>377590</v>
      </c>
      <c r="G96" s="225"/>
      <c r="H96" s="213"/>
      <c r="I96" s="9"/>
    </row>
    <row r="97" spans="3:9" ht="21" customHeight="1" x14ac:dyDescent="0.2">
      <c r="C97" s="315"/>
      <c r="D97" s="21"/>
      <c r="E97" s="21"/>
      <c r="F97" s="328"/>
      <c r="G97" s="225"/>
      <c r="H97" s="213"/>
      <c r="I97" s="9"/>
    </row>
    <row r="98" spans="3:9" ht="21" customHeight="1" x14ac:dyDescent="0.2">
      <c r="C98" s="315"/>
      <c r="D98" s="21"/>
      <c r="E98" s="21"/>
      <c r="F98" s="328"/>
      <c r="G98" s="225"/>
      <c r="H98" s="213"/>
      <c r="I98" s="9"/>
    </row>
    <row r="99" spans="3:9" ht="21" customHeight="1" x14ac:dyDescent="0.2">
      <c r="C99" s="315"/>
      <c r="D99" s="21"/>
      <c r="E99" s="21"/>
      <c r="F99" s="328"/>
      <c r="G99" s="225"/>
      <c r="H99" s="213"/>
      <c r="I99" s="9"/>
    </row>
    <row r="100" spans="3:9" ht="21" customHeight="1" x14ac:dyDescent="0.2">
      <c r="C100" s="315"/>
      <c r="D100" s="21"/>
      <c r="E100" s="21"/>
      <c r="F100" s="328"/>
      <c r="G100" s="225"/>
      <c r="H100" s="213"/>
      <c r="I100" s="9"/>
    </row>
    <row r="101" spans="3:9" ht="21" customHeight="1" x14ac:dyDescent="0.2">
      <c r="C101" s="315"/>
      <c r="D101" s="21"/>
      <c r="E101" s="21"/>
      <c r="F101" s="328"/>
      <c r="G101" s="225"/>
      <c r="H101" s="213"/>
      <c r="I101" s="9"/>
    </row>
    <row r="102" spans="3:9" ht="21" customHeight="1" x14ac:dyDescent="0.2">
      <c r="C102" s="315"/>
      <c r="D102" s="18"/>
      <c r="E102" s="18"/>
      <c r="F102" s="328"/>
      <c r="G102" s="225"/>
      <c r="H102" s="213"/>
      <c r="I102" s="9"/>
    </row>
    <row r="103" spans="3:9" ht="21" customHeight="1" x14ac:dyDescent="0.2">
      <c r="C103" s="328"/>
      <c r="D103" s="18"/>
      <c r="E103" s="18"/>
      <c r="F103" s="328"/>
      <c r="G103" s="225"/>
      <c r="H103" s="214"/>
      <c r="I103" s="9"/>
    </row>
    <row r="104" spans="3:9" x14ac:dyDescent="0.2">
      <c r="C104" s="490" t="s">
        <v>66</v>
      </c>
      <c r="D104" s="179"/>
      <c r="E104" s="356" t="s">
        <v>384</v>
      </c>
      <c r="F104" s="30">
        <f>SUM(F70:F103)</f>
        <v>4478524.628579231</v>
      </c>
    </row>
    <row r="105" spans="3:9" x14ac:dyDescent="0.2">
      <c r="C105" s="31"/>
      <c r="D105" s="179"/>
      <c r="E105" s="179"/>
      <c r="F105" s="32"/>
    </row>
    <row r="106" spans="3:9" x14ac:dyDescent="0.2">
      <c r="C106" s="33" t="s">
        <v>67</v>
      </c>
      <c r="D106" s="179"/>
      <c r="E106" s="356" t="s">
        <v>384</v>
      </c>
      <c r="F106" s="30">
        <f>+F8+F68-F104</f>
        <v>291320.07010741811</v>
      </c>
    </row>
    <row r="107" spans="3:9" x14ac:dyDescent="0.2">
      <c r="C107" s="31" t="s">
        <v>68</v>
      </c>
      <c r="D107" s="179">
        <v>311</v>
      </c>
      <c r="E107" s="179"/>
      <c r="F107" s="328"/>
    </row>
    <row r="108" spans="3:9" ht="36" x14ac:dyDescent="0.2">
      <c r="C108" s="31" t="s">
        <v>69</v>
      </c>
      <c r="D108" s="179">
        <v>320</v>
      </c>
      <c r="E108" s="179"/>
      <c r="F108" s="328"/>
    </row>
    <row r="109" spans="3:9" ht="24" x14ac:dyDescent="0.2">
      <c r="C109" s="31" t="s">
        <v>70</v>
      </c>
      <c r="D109" s="179">
        <v>331</v>
      </c>
      <c r="E109" s="354" t="s">
        <v>383</v>
      </c>
      <c r="F109" s="34">
        <f>'B4 Sch 4 Loss Cfwd Bridge'!G13*-1</f>
        <v>0</v>
      </c>
    </row>
    <row r="110" spans="3:9" ht="48" x14ac:dyDescent="0.2">
      <c r="C110" s="31" t="s">
        <v>71</v>
      </c>
      <c r="D110" s="179">
        <v>332</v>
      </c>
      <c r="E110" s="478" t="s">
        <v>383</v>
      </c>
      <c r="F110" s="34">
        <f>'B4 Sch 4 Loss Cfwd Bridge'!G20*-1</f>
        <v>0</v>
      </c>
    </row>
    <row r="111" spans="3:9" ht="24" x14ac:dyDescent="0.2">
      <c r="C111" s="31" t="s">
        <v>72</v>
      </c>
      <c r="D111" s="179">
        <v>335</v>
      </c>
      <c r="E111" s="179"/>
      <c r="F111" s="328"/>
    </row>
    <row r="112" spans="3:9" x14ac:dyDescent="0.2">
      <c r="C112" s="588"/>
      <c r="D112" s="589"/>
      <c r="E112" s="589"/>
      <c r="F112" s="590"/>
    </row>
    <row r="113" spans="3:6" x14ac:dyDescent="0.2">
      <c r="C113" s="35" t="s">
        <v>73</v>
      </c>
      <c r="D113" s="179"/>
      <c r="E113" s="356" t="s">
        <v>384</v>
      </c>
      <c r="F113" s="30">
        <f>SUM(F106:F111)</f>
        <v>291320.07010741811</v>
      </c>
    </row>
  </sheetData>
  <sheetProtection algorithmName="SHA-512" hashValue="U35R2za2bBpKtLX4ZRy3yOooeJCoIEl6InAcUlXXB03mte5KhpHDv8ogDloeTvO+5p3j2x16uutR4MrdL1gFxw==" saltValue="wiN4RNWUWJxgxr0W4EqzVg==" spinCount="100000" sheet="1" objects="1" scenarios="1"/>
  <mergeCells count="9">
    <mergeCell ref="C69:F69"/>
    <mergeCell ref="C46:F46"/>
    <mergeCell ref="C112:F112"/>
    <mergeCell ref="C9:F9"/>
    <mergeCell ref="C1:F1"/>
    <mergeCell ref="C2:J2"/>
    <mergeCell ref="C3:J3"/>
    <mergeCell ref="C4:J4"/>
    <mergeCell ref="C10:F10"/>
  </mergeCells>
  <phoneticPr fontId="3" type="noConversion"/>
  <conditionalFormatting sqref="F30:F31 F107:F111 F59:F67 C53:C67 C97:C103 F72 F77:F78 F89 F91 F93:F95 F97:F103">
    <cfRule type="expression" dxfId="103" priority="36" stopIfTrue="1">
      <formula>ISBLANK(C30)</formula>
    </cfRule>
  </conditionalFormatting>
  <conditionalFormatting sqref="H53:H67">
    <cfRule type="cellIs" dxfId="102" priority="37" stopIfTrue="1" operator="lessThan">
      <formula>0</formula>
    </cfRule>
  </conditionalFormatting>
  <conditionalFormatting sqref="F8">
    <cfRule type="expression" dxfId="101" priority="35" stopIfTrue="1">
      <formula>ISBLANK(F8)</formula>
    </cfRule>
  </conditionalFormatting>
  <conditionalFormatting sqref="F11:F29">
    <cfRule type="expression" dxfId="100" priority="34" stopIfTrue="1">
      <formula>ISBLANK(F11)</formula>
    </cfRule>
  </conditionalFormatting>
  <conditionalFormatting sqref="F53 F55:F58">
    <cfRule type="expression" dxfId="99" priority="32" stopIfTrue="1">
      <formula>ISBLANK(F53)</formula>
    </cfRule>
  </conditionalFormatting>
  <conditionalFormatting sqref="F70:F71">
    <cfRule type="expression" dxfId="98" priority="31" stopIfTrue="1">
      <formula>ISBLANK(F70)</formula>
    </cfRule>
  </conditionalFormatting>
  <conditionalFormatting sqref="F76">
    <cfRule type="expression" dxfId="97" priority="30" stopIfTrue="1">
      <formula>ISBLANK(F76)</formula>
    </cfRule>
  </conditionalFormatting>
  <conditionalFormatting sqref="F79:F88">
    <cfRule type="expression" dxfId="96" priority="29" stopIfTrue="1">
      <formula>ISBLANK(F79)</formula>
    </cfRule>
  </conditionalFormatting>
  <conditionalFormatting sqref="F90">
    <cfRule type="expression" dxfId="95" priority="28" stopIfTrue="1">
      <formula>ISBLANK(F90)</formula>
    </cfRule>
  </conditionalFormatting>
  <conditionalFormatting sqref="F92">
    <cfRule type="expression" dxfId="94" priority="27" stopIfTrue="1">
      <formula>ISBLANK(F92)</formula>
    </cfRule>
  </conditionalFormatting>
  <conditionalFormatting sqref="C96">
    <cfRule type="expression" dxfId="93" priority="26" stopIfTrue="1">
      <formula>ISBLANK(C96)</formula>
    </cfRule>
  </conditionalFormatting>
  <conditionalFormatting sqref="F96">
    <cfRule type="expression" dxfId="92" priority="25" stopIfTrue="1">
      <formula>ISBLANK(F96)</formula>
    </cfRule>
  </conditionalFormatting>
  <conditionalFormatting sqref="F32">
    <cfRule type="expression" dxfId="91" priority="24" stopIfTrue="1">
      <formula>ISBLANK(F32)</formula>
    </cfRule>
  </conditionalFormatting>
  <conditionalFormatting sqref="F33">
    <cfRule type="expression" dxfId="90" priority="23" stopIfTrue="1">
      <formula>ISBLANK(F33)</formula>
    </cfRule>
  </conditionalFormatting>
  <conditionalFormatting sqref="F34">
    <cfRule type="expression" dxfId="89" priority="22" stopIfTrue="1">
      <formula>ISBLANK(F34)</formula>
    </cfRule>
  </conditionalFormatting>
  <conditionalFormatting sqref="F35">
    <cfRule type="expression" dxfId="88" priority="21" stopIfTrue="1">
      <formula>ISBLANK(F35)</formula>
    </cfRule>
  </conditionalFormatting>
  <conditionalFormatting sqref="F36">
    <cfRule type="expression" dxfId="87" priority="20" stopIfTrue="1">
      <formula>ISBLANK(F36)</formula>
    </cfRule>
  </conditionalFormatting>
  <conditionalFormatting sqref="F37">
    <cfRule type="expression" dxfId="86" priority="19" stopIfTrue="1">
      <formula>ISBLANK(F37)</formula>
    </cfRule>
  </conditionalFormatting>
  <conditionalFormatting sqref="F38">
    <cfRule type="expression" dxfId="85" priority="18" stopIfTrue="1">
      <formula>ISBLANK(F38)</formula>
    </cfRule>
  </conditionalFormatting>
  <conditionalFormatting sqref="F39">
    <cfRule type="expression" dxfId="84" priority="17" stopIfTrue="1">
      <formula>ISBLANK(F39)</formula>
    </cfRule>
  </conditionalFormatting>
  <conditionalFormatting sqref="F40">
    <cfRule type="expression" dxfId="83" priority="16" stopIfTrue="1">
      <formula>ISBLANK(F40)</formula>
    </cfRule>
  </conditionalFormatting>
  <conditionalFormatting sqref="F41">
    <cfRule type="expression" dxfId="82" priority="15" stopIfTrue="1">
      <formula>ISBLANK(F41)</formula>
    </cfRule>
  </conditionalFormatting>
  <conditionalFormatting sqref="F42">
    <cfRule type="expression" dxfId="81" priority="14" stopIfTrue="1">
      <formula>ISBLANK(F42)</formula>
    </cfRule>
  </conditionalFormatting>
  <conditionalFormatting sqref="F43">
    <cfRule type="expression" dxfId="80" priority="13" stopIfTrue="1">
      <formula>ISBLANK(F43)</formula>
    </cfRule>
  </conditionalFormatting>
  <conditionalFormatting sqref="F44">
    <cfRule type="expression" dxfId="79" priority="12" stopIfTrue="1">
      <formula>ISBLANK(F44)</formula>
    </cfRule>
  </conditionalFormatting>
  <conditionalFormatting sqref="F45">
    <cfRule type="expression" dxfId="78" priority="11" stopIfTrue="1">
      <formula>ISBLANK(F45)</formula>
    </cfRule>
  </conditionalFormatting>
  <conditionalFormatting sqref="F47">
    <cfRule type="expression" dxfId="77" priority="10" stopIfTrue="1">
      <formula>ISBLANK(F47)</formula>
    </cfRule>
  </conditionalFormatting>
  <conditionalFormatting sqref="F48">
    <cfRule type="expression" dxfId="76" priority="9" stopIfTrue="1">
      <formula>ISBLANK(F48)</formula>
    </cfRule>
  </conditionalFormatting>
  <conditionalFormatting sqref="F49">
    <cfRule type="expression" dxfId="75" priority="8" stopIfTrue="1">
      <formula>ISBLANK(F49)</formula>
    </cfRule>
  </conditionalFormatting>
  <conditionalFormatting sqref="F50">
    <cfRule type="expression" dxfId="74" priority="7" stopIfTrue="1">
      <formula>ISBLANK(F50)</formula>
    </cfRule>
  </conditionalFormatting>
  <conditionalFormatting sqref="F51">
    <cfRule type="expression" dxfId="73" priority="6" stopIfTrue="1">
      <formula>ISBLANK(F51)</formula>
    </cfRule>
  </conditionalFormatting>
  <conditionalFormatting sqref="F52">
    <cfRule type="expression" dxfId="72" priority="5" stopIfTrue="1">
      <formula>ISBLANK(F52)</formula>
    </cfRule>
  </conditionalFormatting>
  <conditionalFormatting sqref="F54">
    <cfRule type="expression" dxfId="71" priority="4" stopIfTrue="1">
      <formula>ISBLANK(F54)</formula>
    </cfRule>
  </conditionalFormatting>
  <conditionalFormatting sqref="F73">
    <cfRule type="expression" dxfId="70" priority="3" stopIfTrue="1">
      <formula>ISBLANK(F73)</formula>
    </cfRule>
  </conditionalFormatting>
  <conditionalFormatting sqref="F74">
    <cfRule type="expression" dxfId="69" priority="2" stopIfTrue="1">
      <formula>ISBLANK(F74)</formula>
    </cfRule>
  </conditionalFormatting>
  <conditionalFormatting sqref="F75">
    <cfRule type="expression" dxfId="68" priority="1" stopIfTrue="1">
      <formula>ISBLANK(F75)</formula>
    </cfRule>
  </conditionalFormatting>
  <hyperlinks>
    <hyperlink ref="E72" location="'B8 Schedule 8 CCA Bridge Year'!A1" display="'B8" xr:uid="{00000000-0004-0000-0C00-000000000000}"/>
    <hyperlink ref="E77" location="'B13 Sch 13 Tax Reserves Bridge'!A1" display="'B13" xr:uid="{00000000-0004-0000-0C00-000001000000}"/>
    <hyperlink ref="E78" location="'B13 Sch 13 Tax Reserves Bridge'!A1" display="'B13" xr:uid="{00000000-0004-0000-0C00-000002000000}"/>
    <hyperlink ref="E109" location="'B4 Sch 4 Loss Cfwd Bridge'!A1" display="'B4" xr:uid="{00000000-0004-0000-0C00-000003000000}"/>
    <hyperlink ref="E31" location="'B13 Sch 13 Tax Reserves Bridge'!A1" display="'B13" xr:uid="{00000000-0004-0000-0C00-000004000000}"/>
    <hyperlink ref="E30" location="'B13 Sch 13 Tax Reserves Bridge'!A1" display="'B13" xr:uid="{00000000-0004-0000-0C00-000005000000}"/>
    <hyperlink ref="E110" location="'B4 Sch 4 Loss Cfwd Bridge'!Print_Area" display="B4" xr:uid="{00000000-0004-0000-0C00-000006000000}"/>
  </hyperlinks>
  <pageMargins left="0.35433070866141736" right="0.15748031496062992" top="0.39370078740157483" bottom="0.39370078740157483" header="0.11811023622047245" footer="0.11811023622047245"/>
  <pageSetup scale="75" fitToHeight="0" orientation="portrait"/>
  <headerFooter alignWithMargins="0"/>
  <rowBreaks count="2" manualBreakCount="2">
    <brk id="45" max="6" man="1"/>
    <brk id="83" max="6"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L33"/>
  <sheetViews>
    <sheetView zoomScaleNormal="100" workbookViewId="0"/>
  </sheetViews>
  <sheetFormatPr defaultRowHeight="12.75" x14ac:dyDescent="0.2"/>
  <cols>
    <col min="1" max="2" width="3.7109375" style="9" customWidth="1"/>
    <col min="3" max="3" width="25" style="9" customWidth="1"/>
    <col min="4" max="4" width="9.140625" style="9"/>
    <col min="5" max="5" width="28" style="9" customWidth="1"/>
    <col min="6" max="6" width="13.42578125" style="9" customWidth="1"/>
    <col min="7" max="7" width="12.85546875" style="9" customWidth="1"/>
    <col min="8" max="16384" width="9.140625" style="9"/>
  </cols>
  <sheetData>
    <row r="1" spans="1:12" ht="21.75" x14ac:dyDescent="0.2">
      <c r="A1" s="242"/>
      <c r="C1" s="561"/>
      <c r="D1" s="561"/>
      <c r="E1" s="561"/>
      <c r="F1" s="483"/>
    </row>
    <row r="2" spans="1:12" ht="29.25" customHeight="1" x14ac:dyDescent="0.25">
      <c r="C2" s="562"/>
      <c r="D2" s="562"/>
      <c r="E2" s="562"/>
      <c r="F2" s="562"/>
      <c r="G2" s="562"/>
      <c r="H2" s="562"/>
      <c r="I2" s="562"/>
      <c r="J2" s="562"/>
    </row>
    <row r="3" spans="1:12" ht="42.75" customHeight="1" x14ac:dyDescent="0.25">
      <c r="C3" s="562"/>
      <c r="D3" s="562"/>
      <c r="E3" s="562"/>
      <c r="F3" s="562"/>
      <c r="G3" s="562"/>
      <c r="H3" s="562"/>
      <c r="I3" s="562"/>
      <c r="J3" s="562"/>
    </row>
    <row r="4" spans="1:12" ht="18" x14ac:dyDescent="0.25">
      <c r="C4" s="562"/>
      <c r="D4" s="562"/>
      <c r="E4" s="562"/>
      <c r="F4" s="562"/>
      <c r="G4" s="562"/>
      <c r="H4" s="562"/>
      <c r="I4" s="562"/>
      <c r="J4" s="562"/>
    </row>
    <row r="5" spans="1:12" ht="30" customHeight="1" x14ac:dyDescent="0.2"/>
    <row r="7" spans="1:12" ht="18" x14ac:dyDescent="0.25">
      <c r="C7" s="284" t="s">
        <v>326</v>
      </c>
      <c r="D7" s="284"/>
      <c r="E7" s="284"/>
      <c r="F7" s="284"/>
    </row>
    <row r="8" spans="1:12" ht="18" x14ac:dyDescent="0.25">
      <c r="C8" s="284"/>
      <c r="D8" s="284"/>
      <c r="E8" s="284"/>
      <c r="F8" s="284"/>
    </row>
    <row r="9" spans="1:12" ht="18" x14ac:dyDescent="0.25">
      <c r="C9" s="284" t="s">
        <v>386</v>
      </c>
      <c r="D9" s="311"/>
      <c r="E9" s="311"/>
      <c r="F9" s="311"/>
      <c r="G9" s="80"/>
      <c r="H9" s="81"/>
    </row>
    <row r="10" spans="1:12" ht="19.5" x14ac:dyDescent="0.35">
      <c r="C10" s="312"/>
      <c r="D10" s="313"/>
      <c r="E10" s="313"/>
      <c r="F10" s="313"/>
      <c r="G10" s="110"/>
      <c r="H10" s="48"/>
    </row>
    <row r="11" spans="1:12" x14ac:dyDescent="0.2">
      <c r="C11" s="574" t="s">
        <v>137</v>
      </c>
      <c r="D11" s="575"/>
      <c r="E11" s="576"/>
      <c r="F11" s="486"/>
      <c r="G11" s="37" t="s">
        <v>3</v>
      </c>
      <c r="H11" s="82"/>
    </row>
    <row r="12" spans="1:12" x14ac:dyDescent="0.2">
      <c r="C12" s="577" t="s">
        <v>349</v>
      </c>
      <c r="D12" s="578"/>
      <c r="E12" s="579"/>
      <c r="F12" s="357" t="s">
        <v>385</v>
      </c>
      <c r="G12" s="262">
        <f>'H4 Sch 4 Loss Cfwd Hist'!H14</f>
        <v>0</v>
      </c>
      <c r="H12" s="84"/>
      <c r="J12" s="597"/>
      <c r="K12" s="597"/>
      <c r="L12" s="597"/>
    </row>
    <row r="13" spans="1:12" x14ac:dyDescent="0.2">
      <c r="C13" s="88" t="s">
        <v>211</v>
      </c>
      <c r="D13" s="86"/>
      <c r="E13" s="87"/>
      <c r="F13" s="358" t="s">
        <v>378</v>
      </c>
      <c r="G13" s="454">
        <f>IF('B1 Adj. Taxable Income Bridge'!F106&lt;0,0,IF('B1 Adj. Taxable Income Bridge'!F106&gt;G12,G12,'B1 Adj. Taxable Income Bridge'!F106))</f>
        <v>0</v>
      </c>
      <c r="H13" s="84"/>
      <c r="J13" s="451"/>
      <c r="K13" s="450"/>
      <c r="L13" s="450"/>
    </row>
    <row r="14" spans="1:12" x14ac:dyDescent="0.2">
      <c r="C14" s="596" t="s">
        <v>470</v>
      </c>
      <c r="D14" s="596"/>
      <c r="E14" s="596"/>
      <c r="F14" s="358" t="s">
        <v>378</v>
      </c>
      <c r="G14" s="454">
        <f>IF('B1 Adj. Taxable Income Bridge'!F106&lt;0, 'B1 Adj. Taxable Income Bridge'!F106*-1, 0)</f>
        <v>0</v>
      </c>
      <c r="H14" s="84"/>
      <c r="J14" s="597"/>
      <c r="K14" s="597"/>
      <c r="L14" s="597"/>
    </row>
    <row r="15" spans="1:12" x14ac:dyDescent="0.2">
      <c r="C15" s="593" t="s">
        <v>106</v>
      </c>
      <c r="D15" s="594"/>
      <c r="E15" s="595"/>
      <c r="F15" s="357"/>
      <c r="G15" s="323">
        <v>0</v>
      </c>
      <c r="H15" s="84"/>
      <c r="J15" s="491"/>
      <c r="K15" s="491"/>
      <c r="L15" s="491"/>
    </row>
    <row r="16" spans="1:12" x14ac:dyDescent="0.2">
      <c r="C16" s="85" t="s">
        <v>212</v>
      </c>
      <c r="D16" s="86"/>
      <c r="E16" s="87"/>
      <c r="F16" s="359" t="s">
        <v>384</v>
      </c>
      <c r="G16" s="83">
        <f>G12-G13+G14+G15</f>
        <v>0</v>
      </c>
      <c r="H16" s="373" t="s">
        <v>388</v>
      </c>
      <c r="J16" s="450"/>
      <c r="K16" s="450"/>
      <c r="L16" s="450"/>
    </row>
    <row r="17" spans="3:12" x14ac:dyDescent="0.2">
      <c r="C17" s="82"/>
      <c r="D17" s="82"/>
      <c r="E17" s="82"/>
      <c r="F17" s="82"/>
      <c r="G17" s="84"/>
      <c r="H17" s="84"/>
      <c r="J17" s="2"/>
      <c r="K17" s="2"/>
      <c r="L17" s="2"/>
    </row>
    <row r="18" spans="3:12" x14ac:dyDescent="0.2">
      <c r="C18" s="574" t="s">
        <v>140</v>
      </c>
      <c r="D18" s="575"/>
      <c r="E18" s="576"/>
      <c r="F18" s="486"/>
      <c r="G18" s="37" t="s">
        <v>3</v>
      </c>
      <c r="H18" s="84"/>
    </row>
    <row r="19" spans="3:12" x14ac:dyDescent="0.2">
      <c r="C19" s="577" t="s">
        <v>349</v>
      </c>
      <c r="D19" s="578"/>
      <c r="E19" s="579"/>
      <c r="F19" s="357" t="s">
        <v>385</v>
      </c>
      <c r="G19" s="262">
        <f>'H4 Sch 4 Loss Cfwd Hist'!H17</f>
        <v>0</v>
      </c>
      <c r="H19" s="84"/>
    </row>
    <row r="20" spans="3:12" x14ac:dyDescent="0.2">
      <c r="C20" s="88" t="s">
        <v>211</v>
      </c>
      <c r="D20" s="86"/>
      <c r="E20" s="87"/>
      <c r="F20" s="87"/>
      <c r="G20" s="323">
        <v>0</v>
      </c>
      <c r="H20" s="84"/>
    </row>
    <row r="21" spans="3:12" x14ac:dyDescent="0.2">
      <c r="C21" s="596" t="s">
        <v>470</v>
      </c>
      <c r="D21" s="596"/>
      <c r="E21" s="596"/>
      <c r="F21" s="358" t="s">
        <v>378</v>
      </c>
      <c r="G21" s="323">
        <v>0</v>
      </c>
      <c r="H21" s="84"/>
    </row>
    <row r="22" spans="3:12" x14ac:dyDescent="0.2">
      <c r="C22" s="577" t="s">
        <v>106</v>
      </c>
      <c r="D22" s="578"/>
      <c r="E22" s="579"/>
      <c r="F22" s="487"/>
      <c r="G22" s="323">
        <v>0</v>
      </c>
      <c r="H22" s="84"/>
    </row>
    <row r="23" spans="3:12" x14ac:dyDescent="0.2">
      <c r="C23" s="85" t="s">
        <v>212</v>
      </c>
      <c r="D23" s="86"/>
      <c r="E23" s="87"/>
      <c r="F23" s="359" t="s">
        <v>384</v>
      </c>
      <c r="G23" s="83">
        <f>G19-G20+G21+G22</f>
        <v>0</v>
      </c>
      <c r="H23" s="373" t="s">
        <v>388</v>
      </c>
    </row>
    <row r="24" spans="3:12" x14ac:dyDescent="0.2">
      <c r="C24" s="89"/>
      <c r="D24" s="82"/>
      <c r="E24" s="82"/>
      <c r="F24" s="82"/>
      <c r="G24" s="84"/>
      <c r="H24" s="84"/>
    </row>
    <row r="33" spans="8:8" x14ac:dyDescent="0.2">
      <c r="H33" s="333" t="s">
        <v>485</v>
      </c>
    </row>
  </sheetData>
  <sheetProtection algorithmName="SHA-512" hashValue="v49sVxCuROaOiRxtAxTYv0Xx44vJHfGnzbvZ7S8eKf3s2b0HPP0cuoWA2excUZhTQ5N77vOh4W1lc/+wF6Uxnw==" saltValue="rmOMv3pONcYHKA0wFyJBvA==" spinCount="100000"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xr:uid="{00000000-0004-0000-0D00-000000000000}"/>
    <hyperlink ref="F14" location="'B1 Adj. Taxable Income Bridge'!A1" display="'B1" xr:uid="{00000000-0004-0000-0D00-000001000000}"/>
    <hyperlink ref="F13" location="'B1 Adj. Taxable Income Bridge'!A1" display="'B1" xr:uid="{00000000-0004-0000-0D00-000002000000}"/>
    <hyperlink ref="F19" location="'H4 Sch 4 Loss Cfwd Hist'!A1" display="'H4" xr:uid="{00000000-0004-0000-0D00-000003000000}"/>
    <hyperlink ref="H16" location="'T4 Sch 4 Loss Cfwd'!A1" display="'T4" xr:uid="{00000000-0004-0000-0D00-000004000000}"/>
    <hyperlink ref="H23" location="'T4 Sch 4 Loss Cfwd'!A1" display="'T4" xr:uid="{00000000-0004-0000-0D00-000005000000}"/>
    <hyperlink ref="F21" location="'B1 Adj. Taxable Income Bridge'!A1" display="'B1" xr:uid="{00000000-0004-0000-0D00-000006000000}"/>
  </hyperlinks>
  <pageMargins left="0.75" right="0.75" top="1" bottom="1" header="0.5" footer="0.5"/>
  <pageSetup scale="93" orientation="landscape"/>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P45"/>
  <sheetViews>
    <sheetView showGridLines="0" zoomScaleNormal="100" workbookViewId="0"/>
  </sheetViews>
  <sheetFormatPr defaultRowHeight="12.75" x14ac:dyDescent="0.2"/>
  <cols>
    <col min="1" max="1" width="3.5703125" style="9" customWidth="1"/>
    <col min="2" max="2" width="3.85546875" style="9" customWidth="1"/>
    <col min="3" max="3" width="11.5703125" style="9" customWidth="1"/>
    <col min="4" max="4" width="72.85546875" style="9" bestFit="1" customWidth="1"/>
    <col min="5" max="5" width="10.7109375" style="275" customWidth="1"/>
    <col min="6" max="13" width="15.28515625" style="9" customWidth="1"/>
    <col min="14" max="14" width="5.28515625" style="9" customWidth="1"/>
    <col min="15" max="15" width="15.28515625" style="9" customWidth="1"/>
    <col min="16" max="16" width="10.5703125" style="9" customWidth="1"/>
    <col min="17" max="16384" width="9.140625" style="9"/>
  </cols>
  <sheetData>
    <row r="1" spans="1:16" ht="21.75" x14ac:dyDescent="0.2">
      <c r="A1" s="242"/>
      <c r="C1" s="561"/>
      <c r="D1" s="561"/>
      <c r="E1" s="561"/>
      <c r="F1" s="561"/>
      <c r="G1" s="483"/>
      <c r="H1" s="483"/>
    </row>
    <row r="2" spans="1:16" ht="18" x14ac:dyDescent="0.25">
      <c r="C2" s="562"/>
      <c r="D2" s="562"/>
      <c r="E2" s="562"/>
      <c r="F2" s="562"/>
      <c r="G2" s="562"/>
      <c r="H2" s="562"/>
      <c r="I2" s="562"/>
      <c r="J2" s="562"/>
    </row>
    <row r="3" spans="1:16" ht="27.75" customHeight="1" x14ac:dyDescent="0.25">
      <c r="C3" s="562"/>
      <c r="D3" s="562"/>
      <c r="E3" s="562"/>
      <c r="F3" s="562"/>
      <c r="G3" s="562"/>
      <c r="H3" s="562"/>
      <c r="I3" s="562"/>
      <c r="J3" s="562"/>
    </row>
    <row r="4" spans="1:16" ht="54.75" customHeight="1" x14ac:dyDescent="0.25">
      <c r="C4" s="562"/>
      <c r="D4" s="562"/>
      <c r="E4" s="562"/>
      <c r="F4" s="562"/>
      <c r="G4" s="562"/>
      <c r="H4" s="562"/>
      <c r="I4" s="562"/>
      <c r="J4" s="562"/>
    </row>
    <row r="7" spans="1:16" ht="18" x14ac:dyDescent="0.25">
      <c r="C7" s="284" t="s">
        <v>328</v>
      </c>
    </row>
    <row r="9" spans="1:16" ht="36" x14ac:dyDescent="0.2">
      <c r="C9" s="45" t="s">
        <v>74</v>
      </c>
      <c r="D9" s="36" t="s">
        <v>75</v>
      </c>
      <c r="E9" s="350" t="s">
        <v>380</v>
      </c>
      <c r="F9" s="37" t="s">
        <v>347</v>
      </c>
      <c r="G9" s="37" t="s">
        <v>105</v>
      </c>
      <c r="H9" s="37" t="s">
        <v>307</v>
      </c>
      <c r="I9" s="37" t="s">
        <v>98</v>
      </c>
      <c r="J9" s="37" t="s">
        <v>99</v>
      </c>
      <c r="K9" s="37" t="s">
        <v>100</v>
      </c>
      <c r="L9" s="46" t="s">
        <v>101</v>
      </c>
      <c r="M9" s="37" t="s">
        <v>231</v>
      </c>
      <c r="N9" s="37"/>
      <c r="O9" s="37" t="s">
        <v>216</v>
      </c>
      <c r="P9" s="372" t="s">
        <v>380</v>
      </c>
    </row>
    <row r="10" spans="1:16" x14ac:dyDescent="0.2">
      <c r="C10" s="115">
        <f>IF(ISBLANK('H8 Sch 8 Historical'!C12), "", 'H8 Sch 8 Historical'!C12)</f>
        <v>1</v>
      </c>
      <c r="D10" s="205" t="str">
        <f>IF(ISBLANK('H8 Sch 8 Historical'!D12), "", 'H8 Sch 8 Historical'!D12)</f>
        <v>Distribution System - post 1987</v>
      </c>
      <c r="E10" s="349" t="s">
        <v>375</v>
      </c>
      <c r="F10" s="467">
        <f>IF(ISBLANK('H8 Sch 8 Historical'!E12), "", 'H8 Sch 8 Historical'!G12)</f>
        <v>8183473</v>
      </c>
      <c r="G10" s="516">
        <v>0</v>
      </c>
      <c r="H10" s="516">
        <v>0</v>
      </c>
      <c r="I10" s="204">
        <f>MAX((SUM(F10:H10)),0)</f>
        <v>8183473</v>
      </c>
      <c r="J10" s="204">
        <f>IF((G10+H10)&lt;=0, 0,(G10+H10)*0.5)</f>
        <v>0</v>
      </c>
      <c r="K10" s="204">
        <f>+I10-J10</f>
        <v>8183473</v>
      </c>
      <c r="L10" s="452">
        <v>0.04</v>
      </c>
      <c r="M10" s="204">
        <f t="shared" ref="M10:M15" si="0">IF(+K10&lt;0,+K10,+K10*L10)</f>
        <v>327338.92</v>
      </c>
      <c r="N10" s="204"/>
      <c r="O10" s="204">
        <f t="shared" ref="O10:O41" si="1">MAX(0,+I10-M10)</f>
        <v>7856134.0800000001</v>
      </c>
      <c r="P10" s="337" t="s">
        <v>382</v>
      </c>
    </row>
    <row r="11" spans="1:16" x14ac:dyDescent="0.2">
      <c r="C11" s="115" t="str">
        <f>IF(ISBLANK('H8 Sch 8 Historical'!C13), "", 'H8 Sch 8 Historical'!C13)</f>
        <v>1 Enhanced</v>
      </c>
      <c r="D11" s="205" t="str">
        <f>IF(ISBLANK('H8 Sch 8 Historical'!D13), "", 'H8 Sch 8 Historical'!D13)</f>
        <v xml:space="preserve">Non-residential Buildings Reg. 1100(1)(a.1) election </v>
      </c>
      <c r="E11" s="349" t="s">
        <v>375</v>
      </c>
      <c r="F11" s="467">
        <f>IF(ISBLANK('H8 Sch 8 Historical'!E13), "", 'H8 Sch 8 Historical'!G13)</f>
        <v>70865</v>
      </c>
      <c r="G11" s="516">
        <v>51510.100000000006</v>
      </c>
      <c r="H11" s="516">
        <v>0</v>
      </c>
      <c r="I11" s="204">
        <f t="shared" ref="I11:I41" si="2">MAX((SUM(F11:H11)),0)</f>
        <v>122375.1</v>
      </c>
      <c r="J11" s="204">
        <f t="shared" ref="J11:J41" si="3">IF((G11+H11)&lt;=0, 0,(G11+H11)*0.5)</f>
        <v>25755.050000000003</v>
      </c>
      <c r="K11" s="204">
        <f t="shared" ref="K11:K41" si="4">+I11-J11</f>
        <v>96620.05</v>
      </c>
      <c r="L11" s="452">
        <v>0.06</v>
      </c>
      <c r="M11" s="204">
        <f t="shared" si="0"/>
        <v>5797.2029999999995</v>
      </c>
      <c r="N11" s="204"/>
      <c r="O11" s="204">
        <f t="shared" si="1"/>
        <v>116577.89700000001</v>
      </c>
      <c r="P11" s="337" t="s">
        <v>382</v>
      </c>
    </row>
    <row r="12" spans="1:16" x14ac:dyDescent="0.2">
      <c r="C12" s="115">
        <f>IF(ISBLANK('H8 Sch 8 Historical'!C14), "", 'H8 Sch 8 Historical'!C14)</f>
        <v>2</v>
      </c>
      <c r="D12" s="205" t="str">
        <f>IF(ISBLANK('H8 Sch 8 Historical'!D14), "", 'H8 Sch 8 Historical'!D14)</f>
        <v>Distribution System - pre 1988</v>
      </c>
      <c r="E12" s="349" t="s">
        <v>375</v>
      </c>
      <c r="F12" s="467">
        <f>IF(ISBLANK('H8 Sch 8 Historical'!E14), "", 'H8 Sch 8 Historical'!G14)</f>
        <v>2458555</v>
      </c>
      <c r="G12" s="516">
        <v>0</v>
      </c>
      <c r="H12" s="516">
        <v>0</v>
      </c>
      <c r="I12" s="204">
        <f t="shared" si="2"/>
        <v>2458555</v>
      </c>
      <c r="J12" s="204">
        <f t="shared" si="3"/>
        <v>0</v>
      </c>
      <c r="K12" s="204">
        <f t="shared" si="4"/>
        <v>2458555</v>
      </c>
      <c r="L12" s="452">
        <v>0.06</v>
      </c>
      <c r="M12" s="204">
        <f t="shared" si="0"/>
        <v>147513.29999999999</v>
      </c>
      <c r="N12" s="204"/>
      <c r="O12" s="204">
        <f t="shared" si="1"/>
        <v>2311041.7000000002</v>
      </c>
      <c r="P12" s="337" t="s">
        <v>382</v>
      </c>
    </row>
    <row r="13" spans="1:16" x14ac:dyDescent="0.2">
      <c r="C13" s="115">
        <f>IF(ISBLANK('H8 Sch 8 Historical'!C15), "", 'H8 Sch 8 Historical'!C15)</f>
        <v>8</v>
      </c>
      <c r="D13" s="205" t="str">
        <f>IF(ISBLANK('H8 Sch 8 Historical'!D15), "", 'H8 Sch 8 Historical'!D15)</f>
        <v>General Office/Stores Equip</v>
      </c>
      <c r="E13" s="349" t="s">
        <v>375</v>
      </c>
      <c r="F13" s="467">
        <f>IF(ISBLANK('H8 Sch 8 Historical'!E15), "", 'H8 Sch 8 Historical'!G15)</f>
        <v>513586</v>
      </c>
      <c r="G13" s="516">
        <v>57109.729999999996</v>
      </c>
      <c r="H13" s="516">
        <v>0</v>
      </c>
      <c r="I13" s="204">
        <f t="shared" si="2"/>
        <v>570695.73</v>
      </c>
      <c r="J13" s="204">
        <f t="shared" si="3"/>
        <v>28554.864999999998</v>
      </c>
      <c r="K13" s="204">
        <f t="shared" si="4"/>
        <v>542140.86499999999</v>
      </c>
      <c r="L13" s="452">
        <v>0.2</v>
      </c>
      <c r="M13" s="204">
        <f t="shared" si="0"/>
        <v>108428.17300000001</v>
      </c>
      <c r="N13" s="204"/>
      <c r="O13" s="204">
        <f t="shared" si="1"/>
        <v>462267.55699999997</v>
      </c>
      <c r="P13" s="337" t="s">
        <v>382</v>
      </c>
    </row>
    <row r="14" spans="1:16" x14ac:dyDescent="0.2">
      <c r="C14" s="115">
        <f>IF(ISBLANK('H8 Sch 8 Historical'!C16), "", 'H8 Sch 8 Historical'!C16)</f>
        <v>10</v>
      </c>
      <c r="D14" s="205" t="str">
        <f>IF(ISBLANK('H8 Sch 8 Historical'!D16), "", 'H8 Sch 8 Historical'!D16)</f>
        <v>Computer Hardware/  Vehicles</v>
      </c>
      <c r="E14" s="349" t="s">
        <v>375</v>
      </c>
      <c r="F14" s="467">
        <f>IF(ISBLANK('H8 Sch 8 Historical'!E16), "", 'H8 Sch 8 Historical'!G16)</f>
        <v>127816</v>
      </c>
      <c r="G14" s="516">
        <v>364294.68999999994</v>
      </c>
      <c r="H14" s="516">
        <v>0</v>
      </c>
      <c r="I14" s="204">
        <f t="shared" si="2"/>
        <v>492110.68999999994</v>
      </c>
      <c r="J14" s="204">
        <f t="shared" si="3"/>
        <v>182147.34499999997</v>
      </c>
      <c r="K14" s="204">
        <f t="shared" si="4"/>
        <v>309963.34499999997</v>
      </c>
      <c r="L14" s="452">
        <v>0.3</v>
      </c>
      <c r="M14" s="204">
        <f t="shared" si="0"/>
        <v>92989.003499999992</v>
      </c>
      <c r="N14" s="204"/>
      <c r="O14" s="204">
        <f t="shared" si="1"/>
        <v>399121.68649999995</v>
      </c>
      <c r="P14" s="337" t="s">
        <v>382</v>
      </c>
    </row>
    <row r="15" spans="1:16" x14ac:dyDescent="0.2">
      <c r="C15" s="115">
        <f>IF(ISBLANK('H8 Sch 8 Historical'!C17), "", 'H8 Sch 8 Historical'!C17)</f>
        <v>10.1</v>
      </c>
      <c r="D15" s="205" t="str">
        <f>IF(ISBLANK('H8 Sch 8 Historical'!D17), "", 'H8 Sch 8 Historical'!D17)</f>
        <v>Certain Automobiles</v>
      </c>
      <c r="E15" s="349" t="s">
        <v>375</v>
      </c>
      <c r="F15" s="467">
        <f>IF(ISBLANK('H8 Sch 8 Historical'!E17), "", 'H8 Sch 8 Historical'!G17)</f>
        <v>0</v>
      </c>
      <c r="G15" s="516">
        <v>0</v>
      </c>
      <c r="H15" s="516">
        <v>0</v>
      </c>
      <c r="I15" s="204">
        <f t="shared" si="2"/>
        <v>0</v>
      </c>
      <c r="J15" s="204">
        <f t="shared" si="3"/>
        <v>0</v>
      </c>
      <c r="K15" s="204">
        <f t="shared" si="4"/>
        <v>0</v>
      </c>
      <c r="L15" s="452">
        <v>0.3</v>
      </c>
      <c r="M15" s="204">
        <f t="shared" si="0"/>
        <v>0</v>
      </c>
      <c r="N15" s="204"/>
      <c r="O15" s="204">
        <f t="shared" si="1"/>
        <v>0</v>
      </c>
      <c r="P15" s="337" t="s">
        <v>382</v>
      </c>
    </row>
    <row r="16" spans="1:16" x14ac:dyDescent="0.2">
      <c r="C16" s="115">
        <f>IF(ISBLANK('H8 Sch 8 Historical'!C18), "", 'H8 Sch 8 Historical'!C18)</f>
        <v>12</v>
      </c>
      <c r="D16" s="205" t="str">
        <f>IF(ISBLANK('H8 Sch 8 Historical'!D18), "", 'H8 Sch 8 Historical'!D18)</f>
        <v>Computer Software</v>
      </c>
      <c r="E16" s="349" t="s">
        <v>375</v>
      </c>
      <c r="F16" s="467">
        <f>IF(ISBLANK('H8 Sch 8 Historical'!E18), "", 'H8 Sch 8 Historical'!G18)</f>
        <v>64476</v>
      </c>
      <c r="G16" s="516">
        <v>16877.5</v>
      </c>
      <c r="H16" s="516">
        <v>0</v>
      </c>
      <c r="I16" s="204">
        <f t="shared" si="2"/>
        <v>81353.5</v>
      </c>
      <c r="J16" s="204">
        <f t="shared" si="3"/>
        <v>8438.75</v>
      </c>
      <c r="K16" s="204">
        <f t="shared" si="4"/>
        <v>72914.75</v>
      </c>
      <c r="L16" s="452">
        <v>1</v>
      </c>
      <c r="M16" s="204">
        <f t="shared" ref="M16:M21" si="5">IF(+K16&lt;0,+K16,+K16*L16)</f>
        <v>72914.75</v>
      </c>
      <c r="N16" s="204"/>
      <c r="O16" s="204">
        <f t="shared" ref="O16:O21" si="6">MAX(0,+I16-M16)</f>
        <v>8438.75</v>
      </c>
      <c r="P16" s="337" t="s">
        <v>382</v>
      </c>
    </row>
    <row r="17" spans="3:16" x14ac:dyDescent="0.2">
      <c r="C17" s="115" t="str">
        <f>IF(ISBLANK('H8 Sch 8 Historical'!C19), "", 'H8 Sch 8 Historical'!C19)</f>
        <v>13 1</v>
      </c>
      <c r="D17" s="205" t="str">
        <f>IF(ISBLANK('H8 Sch 8 Historical'!D19), "", 'H8 Sch 8 Historical'!D19)</f>
        <v>Lease # 1</v>
      </c>
      <c r="E17" s="349" t="s">
        <v>375</v>
      </c>
      <c r="F17" s="467">
        <f>IF(ISBLANK('H8 Sch 8 Historical'!E19), "", 'H8 Sch 8 Historical'!G19)</f>
        <v>0</v>
      </c>
      <c r="G17" s="516">
        <v>0</v>
      </c>
      <c r="H17" s="516">
        <v>0</v>
      </c>
      <c r="I17" s="204">
        <f t="shared" si="2"/>
        <v>0</v>
      </c>
      <c r="J17" s="204">
        <f t="shared" si="3"/>
        <v>0</v>
      </c>
      <c r="K17" s="204">
        <f t="shared" si="4"/>
        <v>0</v>
      </c>
      <c r="L17" s="326"/>
      <c r="M17" s="204">
        <f t="shared" si="5"/>
        <v>0</v>
      </c>
      <c r="N17" s="204"/>
      <c r="O17" s="204">
        <f t="shared" si="6"/>
        <v>0</v>
      </c>
      <c r="P17" s="337" t="s">
        <v>382</v>
      </c>
    </row>
    <row r="18" spans="3:16" x14ac:dyDescent="0.2">
      <c r="C18" s="115" t="str">
        <f>IF(ISBLANK('H8 Sch 8 Historical'!C20), "", 'H8 Sch 8 Historical'!C20)</f>
        <v>13 2</v>
      </c>
      <c r="D18" s="205" t="str">
        <f>IF(ISBLANK('H8 Sch 8 Historical'!D20), "", 'H8 Sch 8 Historical'!D20)</f>
        <v>Lease #2</v>
      </c>
      <c r="E18" s="349" t="s">
        <v>375</v>
      </c>
      <c r="F18" s="467">
        <f>IF(ISBLANK('H8 Sch 8 Historical'!E20), "", 'H8 Sch 8 Historical'!G20)</f>
        <v>0</v>
      </c>
      <c r="G18" s="516">
        <v>0</v>
      </c>
      <c r="H18" s="516">
        <v>0</v>
      </c>
      <c r="I18" s="204">
        <f t="shared" si="2"/>
        <v>0</v>
      </c>
      <c r="J18" s="204">
        <f t="shared" si="3"/>
        <v>0</v>
      </c>
      <c r="K18" s="204">
        <f t="shared" si="4"/>
        <v>0</v>
      </c>
      <c r="L18" s="326"/>
      <c r="M18" s="204">
        <f t="shared" si="5"/>
        <v>0</v>
      </c>
      <c r="N18" s="204"/>
      <c r="O18" s="204">
        <f t="shared" si="6"/>
        <v>0</v>
      </c>
      <c r="P18" s="337" t="s">
        <v>382</v>
      </c>
    </row>
    <row r="19" spans="3:16" x14ac:dyDescent="0.2">
      <c r="C19" s="115" t="str">
        <f>IF(ISBLANK('H8 Sch 8 Historical'!C21), "", 'H8 Sch 8 Historical'!C21)</f>
        <v>13 3</v>
      </c>
      <c r="D19" s="205" t="str">
        <f>IF(ISBLANK('H8 Sch 8 Historical'!D21), "", 'H8 Sch 8 Historical'!D21)</f>
        <v>Lease # 3</v>
      </c>
      <c r="E19" s="349" t="s">
        <v>375</v>
      </c>
      <c r="F19" s="467">
        <f>IF(ISBLANK('H8 Sch 8 Historical'!E21), "", 'H8 Sch 8 Historical'!G21)</f>
        <v>0</v>
      </c>
      <c r="G19" s="516">
        <v>0</v>
      </c>
      <c r="H19" s="516">
        <v>0</v>
      </c>
      <c r="I19" s="204">
        <f t="shared" si="2"/>
        <v>0</v>
      </c>
      <c r="J19" s="204">
        <f t="shared" si="3"/>
        <v>0</v>
      </c>
      <c r="K19" s="204">
        <f t="shared" si="4"/>
        <v>0</v>
      </c>
      <c r="L19" s="326"/>
      <c r="M19" s="204">
        <f t="shared" si="5"/>
        <v>0</v>
      </c>
      <c r="N19" s="204"/>
      <c r="O19" s="204">
        <f t="shared" si="6"/>
        <v>0</v>
      </c>
      <c r="P19" s="337" t="s">
        <v>382</v>
      </c>
    </row>
    <row r="20" spans="3:16" x14ac:dyDescent="0.2">
      <c r="C20" s="115" t="str">
        <f>IF(ISBLANK('H8 Sch 8 Historical'!C22), "", 'H8 Sch 8 Historical'!C22)</f>
        <v>13 4</v>
      </c>
      <c r="D20" s="205" t="str">
        <f>IF(ISBLANK('H8 Sch 8 Historical'!D22), "", 'H8 Sch 8 Historical'!D22)</f>
        <v>Lease # 4</v>
      </c>
      <c r="E20" s="349" t="s">
        <v>375</v>
      </c>
      <c r="F20" s="467">
        <f>IF(ISBLANK('H8 Sch 8 Historical'!E22), "", 'H8 Sch 8 Historical'!G22)</f>
        <v>0</v>
      </c>
      <c r="G20" s="516">
        <v>0</v>
      </c>
      <c r="H20" s="516">
        <v>0</v>
      </c>
      <c r="I20" s="204">
        <f t="shared" si="2"/>
        <v>0</v>
      </c>
      <c r="J20" s="204">
        <f t="shared" si="3"/>
        <v>0</v>
      </c>
      <c r="K20" s="204">
        <f t="shared" si="4"/>
        <v>0</v>
      </c>
      <c r="L20" s="326"/>
      <c r="M20" s="204">
        <f t="shared" si="5"/>
        <v>0</v>
      </c>
      <c r="N20" s="204"/>
      <c r="O20" s="204">
        <f t="shared" si="6"/>
        <v>0</v>
      </c>
      <c r="P20" s="337" t="s">
        <v>382</v>
      </c>
    </row>
    <row r="21" spans="3:16" x14ac:dyDescent="0.2">
      <c r="C21" s="115">
        <f>IF(ISBLANK('H8 Sch 8 Historical'!C23), "", 'H8 Sch 8 Historical'!C23)</f>
        <v>14</v>
      </c>
      <c r="D21" s="205" t="str">
        <f>IF(ISBLANK('H8 Sch 8 Historical'!D23), "", 'H8 Sch 8 Historical'!D23)</f>
        <v>Franchise</v>
      </c>
      <c r="E21" s="349" t="s">
        <v>375</v>
      </c>
      <c r="F21" s="467">
        <f>IF(ISBLANK('H8 Sch 8 Historical'!E23), "", 'H8 Sch 8 Historical'!G23)</f>
        <v>0</v>
      </c>
      <c r="G21" s="516">
        <v>0</v>
      </c>
      <c r="H21" s="516">
        <v>0</v>
      </c>
      <c r="I21" s="204">
        <f t="shared" si="2"/>
        <v>0</v>
      </c>
      <c r="J21" s="204">
        <f t="shared" si="3"/>
        <v>0</v>
      </c>
      <c r="K21" s="204">
        <f t="shared" si="4"/>
        <v>0</v>
      </c>
      <c r="L21" s="326"/>
      <c r="M21" s="204">
        <f t="shared" si="5"/>
        <v>0</v>
      </c>
      <c r="N21" s="204"/>
      <c r="O21" s="204">
        <f t="shared" si="6"/>
        <v>0</v>
      </c>
      <c r="P21" s="337" t="s">
        <v>382</v>
      </c>
    </row>
    <row r="22" spans="3:16" x14ac:dyDescent="0.2">
      <c r="C22" s="115">
        <f>IF(ISBLANK('H8 Sch 8 Historical'!C24), "", 'H8 Sch 8 Historical'!C24)</f>
        <v>17</v>
      </c>
      <c r="D22" s="205" t="str">
        <f>IF(ISBLANK('H8 Sch 8 Historical'!D24), "", 'H8 Sch 8 Historical'!D24)</f>
        <v>New Electrical Generating Equipment Acq'd after Feb 27/00 Other Than Bldgs</v>
      </c>
      <c r="E22" s="349" t="s">
        <v>375</v>
      </c>
      <c r="F22" s="467">
        <f>IF(ISBLANK('H8 Sch 8 Historical'!E24), "", 'H8 Sch 8 Historical'!G24)</f>
        <v>16660</v>
      </c>
      <c r="G22" s="516">
        <v>0</v>
      </c>
      <c r="H22" s="516">
        <v>0</v>
      </c>
      <c r="I22" s="204">
        <f t="shared" si="2"/>
        <v>16660</v>
      </c>
      <c r="J22" s="204">
        <f t="shared" si="3"/>
        <v>0</v>
      </c>
      <c r="K22" s="204">
        <f t="shared" si="4"/>
        <v>16660</v>
      </c>
      <c r="L22" s="452">
        <v>0.08</v>
      </c>
      <c r="M22" s="204">
        <f>IF(+K22&lt;0,+K22,+K22*L22)</f>
        <v>1332.8</v>
      </c>
      <c r="N22" s="204"/>
      <c r="O22" s="204">
        <f t="shared" si="1"/>
        <v>15327.2</v>
      </c>
      <c r="P22" s="337" t="s">
        <v>382</v>
      </c>
    </row>
    <row r="23" spans="3:16" x14ac:dyDescent="0.2">
      <c r="C23" s="115">
        <f>IF(ISBLANK('H8 Sch 8 Historical'!C25), "", 'H8 Sch 8 Historical'!C25)</f>
        <v>42</v>
      </c>
      <c r="D23" s="205" t="str">
        <f>IF(ISBLANK('H8 Sch 8 Historical'!D25), "", 'H8 Sch 8 Historical'!D25)</f>
        <v>Fibre Optic Cable</v>
      </c>
      <c r="E23" s="349" t="s">
        <v>375</v>
      </c>
      <c r="F23" s="467">
        <f>IF(ISBLANK('H8 Sch 8 Historical'!E25), "", 'H8 Sch 8 Historical'!G25)</f>
        <v>0</v>
      </c>
      <c r="G23" s="516">
        <v>0</v>
      </c>
      <c r="H23" s="516">
        <v>0</v>
      </c>
      <c r="I23" s="204">
        <f t="shared" si="2"/>
        <v>0</v>
      </c>
      <c r="J23" s="204">
        <f t="shared" si="3"/>
        <v>0</v>
      </c>
      <c r="K23" s="204">
        <f t="shared" si="4"/>
        <v>0</v>
      </c>
      <c r="L23" s="452">
        <v>0.12</v>
      </c>
      <c r="M23" s="204">
        <f t="shared" ref="M23:M41" si="7">IF(+K23&lt;0,+K23,+K23*L23)</f>
        <v>0</v>
      </c>
      <c r="N23" s="204"/>
      <c r="O23" s="204">
        <f t="shared" si="1"/>
        <v>0</v>
      </c>
      <c r="P23" s="337" t="s">
        <v>382</v>
      </c>
    </row>
    <row r="24" spans="3:16" x14ac:dyDescent="0.2">
      <c r="C24" s="115">
        <f>IF(ISBLANK('H8 Sch 8 Historical'!C26), "", 'H8 Sch 8 Historical'!C26)</f>
        <v>43.1</v>
      </c>
      <c r="D24" s="205" t="str">
        <f>IF(ISBLANK('H8 Sch 8 Historical'!D26), "", 'H8 Sch 8 Historical'!D26)</f>
        <v>Certain Energy-Efficient Electrical Generating Equipment</v>
      </c>
      <c r="E24" s="349" t="s">
        <v>375</v>
      </c>
      <c r="F24" s="467">
        <f>IF(ISBLANK('H8 Sch 8 Historical'!E26), "", 'H8 Sch 8 Historical'!G26)</f>
        <v>0</v>
      </c>
      <c r="G24" s="516">
        <v>0</v>
      </c>
      <c r="H24" s="516">
        <v>0</v>
      </c>
      <c r="I24" s="204">
        <f t="shared" si="2"/>
        <v>0</v>
      </c>
      <c r="J24" s="204">
        <f t="shared" si="3"/>
        <v>0</v>
      </c>
      <c r="K24" s="204">
        <f t="shared" si="4"/>
        <v>0</v>
      </c>
      <c r="L24" s="452">
        <v>0.3</v>
      </c>
      <c r="M24" s="204">
        <f t="shared" si="7"/>
        <v>0</v>
      </c>
      <c r="N24" s="204"/>
      <c r="O24" s="204">
        <f t="shared" si="1"/>
        <v>0</v>
      </c>
      <c r="P24" s="337" t="s">
        <v>382</v>
      </c>
    </row>
    <row r="25" spans="3:16" x14ac:dyDescent="0.2">
      <c r="C25" s="115">
        <f>IF(ISBLANK('H8 Sch 8 Historical'!C27), "", 'H8 Sch 8 Historical'!C27)</f>
        <v>43.2</v>
      </c>
      <c r="D25" s="205" t="str">
        <f>IF(ISBLANK('H8 Sch 8 Historical'!D27), "", 'H8 Sch 8 Historical'!D27)</f>
        <v xml:space="preserve">Certain Clean Energy Generation Equipment </v>
      </c>
      <c r="E25" s="349" t="s">
        <v>375</v>
      </c>
      <c r="F25" s="467">
        <f>IF(ISBLANK('H8 Sch 8 Historical'!E27), "", 'H8 Sch 8 Historical'!G27)</f>
        <v>0</v>
      </c>
      <c r="G25" s="516">
        <v>0</v>
      </c>
      <c r="H25" s="516">
        <v>0</v>
      </c>
      <c r="I25" s="204">
        <f t="shared" si="2"/>
        <v>0</v>
      </c>
      <c r="J25" s="204">
        <f t="shared" si="3"/>
        <v>0</v>
      </c>
      <c r="K25" s="204">
        <f t="shared" si="4"/>
        <v>0</v>
      </c>
      <c r="L25" s="452">
        <v>0.5</v>
      </c>
      <c r="M25" s="204">
        <f t="shared" si="7"/>
        <v>0</v>
      </c>
      <c r="N25" s="204"/>
      <c r="O25" s="204">
        <f t="shared" si="1"/>
        <v>0</v>
      </c>
      <c r="P25" s="337" t="s">
        <v>382</v>
      </c>
    </row>
    <row r="26" spans="3:16" x14ac:dyDescent="0.2">
      <c r="C26" s="115">
        <f>IF(ISBLANK('H8 Sch 8 Historical'!C28), "", 'H8 Sch 8 Historical'!C28)</f>
        <v>45</v>
      </c>
      <c r="D26" s="205" t="str">
        <f>IF(ISBLANK('H8 Sch 8 Historical'!D28), "", 'H8 Sch 8 Historical'!D28)</f>
        <v>Computers &amp; Systems Software acq'd post Mar 22/04</v>
      </c>
      <c r="E26" s="349" t="s">
        <v>375</v>
      </c>
      <c r="F26" s="467">
        <f>IF(ISBLANK('H8 Sch 8 Historical'!E28), "", 'H8 Sch 8 Historical'!G28)</f>
        <v>806</v>
      </c>
      <c r="G26" s="516">
        <v>0</v>
      </c>
      <c r="H26" s="516">
        <v>0</v>
      </c>
      <c r="I26" s="204">
        <f t="shared" si="2"/>
        <v>806</v>
      </c>
      <c r="J26" s="204">
        <f t="shared" si="3"/>
        <v>0</v>
      </c>
      <c r="K26" s="204">
        <f t="shared" si="4"/>
        <v>806</v>
      </c>
      <c r="L26" s="452">
        <v>0.45</v>
      </c>
      <c r="M26" s="204">
        <f t="shared" si="7"/>
        <v>362.7</v>
      </c>
      <c r="N26" s="204"/>
      <c r="O26" s="204">
        <f t="shared" si="1"/>
        <v>443.3</v>
      </c>
      <c r="P26" s="337" t="s">
        <v>382</v>
      </c>
    </row>
    <row r="27" spans="3:16" x14ac:dyDescent="0.2">
      <c r="C27" s="115">
        <f>IF(ISBLANK('H8 Sch 8 Historical'!C29), "", 'H8 Sch 8 Historical'!C29)</f>
        <v>46</v>
      </c>
      <c r="D27" s="205" t="str">
        <f>IF(ISBLANK('H8 Sch 8 Historical'!D29), "", 'H8 Sch 8 Historical'!D29)</f>
        <v>Data Network Infrastructure Equipment (acq'd post Mar 22/04)</v>
      </c>
      <c r="E27" s="349" t="s">
        <v>375</v>
      </c>
      <c r="F27" s="467">
        <f>IF(ISBLANK('H8 Sch 8 Historical'!E29), "", 'H8 Sch 8 Historical'!G29)</f>
        <v>0</v>
      </c>
      <c r="G27" s="516">
        <v>0</v>
      </c>
      <c r="H27" s="516">
        <v>0</v>
      </c>
      <c r="I27" s="204">
        <f t="shared" si="2"/>
        <v>0</v>
      </c>
      <c r="J27" s="204">
        <f t="shared" si="3"/>
        <v>0</v>
      </c>
      <c r="K27" s="204">
        <f t="shared" si="4"/>
        <v>0</v>
      </c>
      <c r="L27" s="452">
        <v>0.3</v>
      </c>
      <c r="M27" s="204">
        <f t="shared" si="7"/>
        <v>0</v>
      </c>
      <c r="N27" s="204"/>
      <c r="O27" s="204">
        <f t="shared" si="1"/>
        <v>0</v>
      </c>
      <c r="P27" s="337" t="s">
        <v>382</v>
      </c>
    </row>
    <row r="28" spans="3:16" x14ac:dyDescent="0.2">
      <c r="C28" s="115">
        <f>IF(ISBLANK('H8 Sch 8 Historical'!C30), "", 'H8 Sch 8 Historical'!C30)</f>
        <v>47</v>
      </c>
      <c r="D28" s="205" t="str">
        <f>IF(ISBLANK('H8 Sch 8 Historical'!D30), "", 'H8 Sch 8 Historical'!D30)</f>
        <v>Distribution System - post February 2005</v>
      </c>
      <c r="E28" s="349" t="s">
        <v>375</v>
      </c>
      <c r="F28" s="467">
        <f>IF(ISBLANK('H8 Sch 8 Historical'!E30), "", 'H8 Sch 8 Historical'!G30)</f>
        <v>11827174</v>
      </c>
      <c r="G28" s="516">
        <v>2196755.1300000004</v>
      </c>
      <c r="H28" s="516">
        <v>0</v>
      </c>
      <c r="I28" s="204">
        <f t="shared" si="2"/>
        <v>14023929.130000001</v>
      </c>
      <c r="J28" s="204">
        <f t="shared" si="3"/>
        <v>1098377.5650000002</v>
      </c>
      <c r="K28" s="204">
        <f t="shared" si="4"/>
        <v>12925551.565000001</v>
      </c>
      <c r="L28" s="452">
        <v>0.08</v>
      </c>
      <c r="M28" s="204">
        <f t="shared" si="7"/>
        <v>1034044.1252000001</v>
      </c>
      <c r="N28" s="204"/>
      <c r="O28" s="204">
        <f t="shared" si="1"/>
        <v>12989885.004800001</v>
      </c>
      <c r="P28" s="337" t="s">
        <v>382</v>
      </c>
    </row>
    <row r="29" spans="3:16" x14ac:dyDescent="0.2">
      <c r="C29" s="115">
        <f>IF(ISBLANK('H8 Sch 8 Historical'!C31), "", 'H8 Sch 8 Historical'!C31)</f>
        <v>50</v>
      </c>
      <c r="D29" s="205" t="str">
        <f>IF(ISBLANK('H8 Sch 8 Historical'!D31), "", 'H8 Sch 8 Historical'!D31)</f>
        <v>Data Network Infrastructure Equipment - post Mar 2007</v>
      </c>
      <c r="E29" s="349" t="s">
        <v>375</v>
      </c>
      <c r="F29" s="467">
        <f>IF(ISBLANK('H8 Sch 8 Historical'!E31), "", 'H8 Sch 8 Historical'!G31)</f>
        <v>72179</v>
      </c>
      <c r="G29" s="516">
        <v>9999.9999999999982</v>
      </c>
      <c r="H29" s="516">
        <v>0</v>
      </c>
      <c r="I29" s="204">
        <f t="shared" si="2"/>
        <v>82179</v>
      </c>
      <c r="J29" s="204">
        <f t="shared" si="3"/>
        <v>4999.9999999999991</v>
      </c>
      <c r="K29" s="204">
        <f t="shared" si="4"/>
        <v>77179</v>
      </c>
      <c r="L29" s="452">
        <v>0.55000000000000004</v>
      </c>
      <c r="M29" s="204">
        <f t="shared" si="7"/>
        <v>42448.450000000004</v>
      </c>
      <c r="N29" s="204"/>
      <c r="O29" s="204">
        <f t="shared" si="1"/>
        <v>39730.549999999996</v>
      </c>
      <c r="P29" s="337" t="s">
        <v>382</v>
      </c>
    </row>
    <row r="30" spans="3:16" x14ac:dyDescent="0.2">
      <c r="C30" s="115">
        <f>IF(ISBLANK('H8 Sch 8 Historical'!C32), "", 'H8 Sch 8 Historical'!C32)</f>
        <v>52</v>
      </c>
      <c r="D30" s="205" t="str">
        <f>IF(ISBLANK('H8 Sch 8 Historical'!D32), "", 'H8 Sch 8 Historical'!D32)</f>
        <v xml:space="preserve">Computer Hardware and system software </v>
      </c>
      <c r="E30" s="349" t="s">
        <v>375</v>
      </c>
      <c r="F30" s="467">
        <f>IF(ISBLANK('H8 Sch 8 Historical'!E32), "", 'H8 Sch 8 Historical'!G32)</f>
        <v>0</v>
      </c>
      <c r="G30" s="516">
        <v>0</v>
      </c>
      <c r="H30" s="516">
        <v>0</v>
      </c>
      <c r="I30" s="204">
        <f t="shared" si="2"/>
        <v>0</v>
      </c>
      <c r="J30" s="204">
        <f t="shared" si="3"/>
        <v>0</v>
      </c>
      <c r="K30" s="204">
        <f t="shared" si="4"/>
        <v>0</v>
      </c>
      <c r="L30" s="452">
        <v>1</v>
      </c>
      <c r="M30" s="204">
        <f t="shared" si="7"/>
        <v>0</v>
      </c>
      <c r="N30" s="204"/>
      <c r="O30" s="204">
        <f t="shared" si="1"/>
        <v>0</v>
      </c>
      <c r="P30" s="337" t="s">
        <v>382</v>
      </c>
    </row>
    <row r="31" spans="3:16" x14ac:dyDescent="0.2">
      <c r="C31" s="115">
        <f>IF(ISBLANK('H8 Sch 8 Historical'!C33), "", 'H8 Sch 8 Historical'!C33)</f>
        <v>95</v>
      </c>
      <c r="D31" s="205" t="str">
        <f>IF(ISBLANK('H8 Sch 8 Historical'!D33), "", 'H8 Sch 8 Historical'!D33)</f>
        <v>CWIP</v>
      </c>
      <c r="E31" s="349" t="s">
        <v>375</v>
      </c>
      <c r="F31" s="467">
        <f>IF(ISBLANK('H8 Sch 8 Historical'!E33), "", 'H8 Sch 8 Historical'!G33)</f>
        <v>0</v>
      </c>
      <c r="G31" s="516">
        <v>0</v>
      </c>
      <c r="H31" s="516">
        <v>0</v>
      </c>
      <c r="I31" s="204">
        <f t="shared" si="2"/>
        <v>0</v>
      </c>
      <c r="J31" s="204">
        <f t="shared" si="3"/>
        <v>0</v>
      </c>
      <c r="K31" s="204">
        <f t="shared" si="4"/>
        <v>0</v>
      </c>
      <c r="L31" s="452">
        <v>0</v>
      </c>
      <c r="M31" s="204">
        <f t="shared" si="7"/>
        <v>0</v>
      </c>
      <c r="N31" s="204"/>
      <c r="O31" s="204">
        <f t="shared" si="1"/>
        <v>0</v>
      </c>
      <c r="P31" s="337" t="s">
        <v>382</v>
      </c>
    </row>
    <row r="32" spans="3:16" ht="14.25" x14ac:dyDescent="0.2">
      <c r="C32" s="285">
        <v>14.1</v>
      </c>
      <c r="D32" s="286" t="s">
        <v>438</v>
      </c>
      <c r="E32" s="349" t="s">
        <v>375</v>
      </c>
      <c r="F32" s="467">
        <f>IF(ISBLANK('H8 Sch 8 Historical'!E34), "", 'H8 Sch 8 Historical'!G34)</f>
        <v>7349</v>
      </c>
      <c r="G32" s="467"/>
      <c r="H32" s="516">
        <v>0</v>
      </c>
      <c r="I32" s="204">
        <f t="shared" si="2"/>
        <v>7349</v>
      </c>
      <c r="J32" s="204">
        <f>IF((G32+H32)&lt;=0, 0,(G32+H32)*0.5)</f>
        <v>0</v>
      </c>
      <c r="K32" s="204">
        <f t="shared" si="4"/>
        <v>7349</v>
      </c>
      <c r="L32" s="452">
        <v>7.0000000000000007E-2</v>
      </c>
      <c r="M32" s="204">
        <f t="shared" si="7"/>
        <v>514.43000000000006</v>
      </c>
      <c r="N32" s="204"/>
      <c r="O32" s="204">
        <f t="shared" si="1"/>
        <v>6834.57</v>
      </c>
      <c r="P32" s="337" t="s">
        <v>382</v>
      </c>
    </row>
    <row r="33" spans="3:16" x14ac:dyDescent="0.2">
      <c r="C33" s="285">
        <v>14.1</v>
      </c>
      <c r="D33" s="286"/>
      <c r="E33" s="349" t="s">
        <v>375</v>
      </c>
      <c r="F33" s="467" t="str">
        <f>IF(ISBLANK('H8 Sch 8 Historical'!E35), "", 'H8 Sch 8 Historical'!G35)</f>
        <v/>
      </c>
      <c r="G33" s="516"/>
      <c r="H33" s="516"/>
      <c r="I33" s="204">
        <f>MAX((SUM(F33:H33)),0)</f>
        <v>0</v>
      </c>
      <c r="J33" s="204">
        <f>IF((G33+H33)&lt;=0, 0,(G33+H33)*0.5)</f>
        <v>0</v>
      </c>
      <c r="K33" s="204">
        <f t="shared" si="4"/>
        <v>0</v>
      </c>
      <c r="L33" s="452">
        <v>0.05</v>
      </c>
      <c r="M33" s="204">
        <f t="shared" si="7"/>
        <v>0</v>
      </c>
      <c r="N33" s="204"/>
      <c r="O33" s="204">
        <f t="shared" si="1"/>
        <v>0</v>
      </c>
      <c r="P33" s="337" t="s">
        <v>382</v>
      </c>
    </row>
    <row r="34" spans="3:16" x14ac:dyDescent="0.2">
      <c r="C34" s="285">
        <f>IF(ISBLANK('H8 Sch 8 Historical'!C36), "", 'H8 Sch 8 Historical'!C36)</f>
        <v>6</v>
      </c>
      <c r="D34" s="286" t="str">
        <f>IF(ISBLANK('H8 Sch 8 Historical'!D36), "", 'H8 Sch 8 Historical'!D36)</f>
        <v>Fencing</v>
      </c>
      <c r="E34" s="203"/>
      <c r="F34" s="551">
        <f>IF(ISBLANK('H8 Sch 8 Historical'!E36), "", 'H8 Sch 8 Historical'!G36)</f>
        <v>2167</v>
      </c>
      <c r="G34" s="516"/>
      <c r="H34" s="516"/>
      <c r="I34" s="204">
        <f>MAX((SUM(F34:H34)),0)</f>
        <v>2167</v>
      </c>
      <c r="J34" s="204">
        <f t="shared" si="3"/>
        <v>0</v>
      </c>
      <c r="K34" s="204">
        <f>+I34-J34</f>
        <v>2167</v>
      </c>
      <c r="L34" s="517">
        <v>0.1</v>
      </c>
      <c r="M34" s="204">
        <f t="shared" si="7"/>
        <v>216.70000000000002</v>
      </c>
      <c r="N34" s="204"/>
      <c r="O34" s="204">
        <f t="shared" si="1"/>
        <v>1950.3</v>
      </c>
      <c r="P34" s="337"/>
    </row>
    <row r="35" spans="3:16" x14ac:dyDescent="0.2">
      <c r="C35" s="285" t="str">
        <f>IF(ISBLANK('H8 Sch 8 Historical'!C37), "", 'H8 Sch 8 Historical'!C37)</f>
        <v/>
      </c>
      <c r="D35" s="286" t="str">
        <f>IF(ISBLANK('H8 Sch 8 Historical'!D37), "", 'H8 Sch 8 Historical'!D37)</f>
        <v/>
      </c>
      <c r="E35" s="203"/>
      <c r="F35" s="468" t="str">
        <f>IF(ISBLANK('H8 Sch 8 Historical'!E37), "", 'H8 Sch 8 Historical'!G37)</f>
        <v/>
      </c>
      <c r="G35" s="516"/>
      <c r="H35" s="516"/>
      <c r="I35" s="204">
        <f>MAX((SUM(F35:H35)),0)</f>
        <v>0</v>
      </c>
      <c r="J35" s="204">
        <f t="shared" si="3"/>
        <v>0</v>
      </c>
      <c r="K35" s="204">
        <f>+I35-J35</f>
        <v>0</v>
      </c>
      <c r="L35" s="517"/>
      <c r="M35" s="204">
        <f t="shared" si="7"/>
        <v>0</v>
      </c>
      <c r="N35" s="204"/>
      <c r="O35" s="204">
        <f t="shared" si="1"/>
        <v>0</v>
      </c>
    </row>
    <row r="36" spans="3:16" x14ac:dyDescent="0.2">
      <c r="C36" s="285" t="str">
        <f>IF(ISBLANK('H8 Sch 8 Historical'!C38), "", 'H8 Sch 8 Historical'!C38)</f>
        <v/>
      </c>
      <c r="D36" s="286" t="str">
        <f>IF(ISBLANK('H8 Sch 8 Historical'!D38), "", 'H8 Sch 8 Historical'!D38)</f>
        <v/>
      </c>
      <c r="E36" s="203"/>
      <c r="F36" s="468" t="str">
        <f>IF(ISBLANK('H8 Sch 8 Historical'!E38), "", 'H8 Sch 8 Historical'!G38)</f>
        <v/>
      </c>
      <c r="G36" s="516"/>
      <c r="H36" s="516"/>
      <c r="I36" s="204">
        <f>MAX((SUM(F36:H36)),0)</f>
        <v>0</v>
      </c>
      <c r="J36" s="204">
        <f t="shared" si="3"/>
        <v>0</v>
      </c>
      <c r="K36" s="204">
        <f>+I36-J36</f>
        <v>0</v>
      </c>
      <c r="L36" s="517"/>
      <c r="M36" s="204">
        <f t="shared" si="7"/>
        <v>0</v>
      </c>
      <c r="N36" s="204"/>
      <c r="O36" s="204">
        <f t="shared" si="1"/>
        <v>0</v>
      </c>
    </row>
    <row r="37" spans="3:16" x14ac:dyDescent="0.2">
      <c r="C37" s="285" t="str">
        <f>IF(ISBLANK('H8 Sch 8 Historical'!C39), "", 'H8 Sch 8 Historical'!C39)</f>
        <v/>
      </c>
      <c r="D37" s="286" t="str">
        <f>IF(ISBLANK('H8 Sch 8 Historical'!D39), "", 'H8 Sch 8 Historical'!D39)</f>
        <v/>
      </c>
      <c r="E37" s="203"/>
      <c r="F37" s="468" t="str">
        <f>IF(ISBLANK('H8 Sch 8 Historical'!E39), "", 'H8 Sch 8 Historical'!G39)</f>
        <v/>
      </c>
      <c r="G37" s="516"/>
      <c r="H37" s="516"/>
      <c r="I37" s="204">
        <f t="shared" si="2"/>
        <v>0</v>
      </c>
      <c r="J37" s="204">
        <f t="shared" si="3"/>
        <v>0</v>
      </c>
      <c r="K37" s="204">
        <f t="shared" si="4"/>
        <v>0</v>
      </c>
      <c r="L37" s="517"/>
      <c r="M37" s="204">
        <f t="shared" si="7"/>
        <v>0</v>
      </c>
      <c r="N37" s="204"/>
      <c r="O37" s="204">
        <f t="shared" si="1"/>
        <v>0</v>
      </c>
    </row>
    <row r="38" spans="3:16" x14ac:dyDescent="0.2">
      <c r="C38" s="285" t="str">
        <f>IF(ISBLANK('H8 Sch 8 Historical'!C40), "", 'H8 Sch 8 Historical'!C40)</f>
        <v/>
      </c>
      <c r="D38" s="286" t="str">
        <f>IF(ISBLANK('H8 Sch 8 Historical'!D40), "", 'H8 Sch 8 Historical'!D40)</f>
        <v/>
      </c>
      <c r="E38" s="203"/>
      <c r="F38" s="468" t="str">
        <f>IF(ISBLANK('H8 Sch 8 Historical'!E40), "", 'H8 Sch 8 Historical'!G40)</f>
        <v/>
      </c>
      <c r="G38" s="516"/>
      <c r="H38" s="516"/>
      <c r="I38" s="204">
        <f t="shared" si="2"/>
        <v>0</v>
      </c>
      <c r="J38" s="204">
        <f t="shared" si="3"/>
        <v>0</v>
      </c>
      <c r="K38" s="204">
        <f t="shared" si="4"/>
        <v>0</v>
      </c>
      <c r="L38" s="517"/>
      <c r="M38" s="204">
        <f t="shared" si="7"/>
        <v>0</v>
      </c>
      <c r="N38" s="204"/>
      <c r="O38" s="204">
        <f t="shared" si="1"/>
        <v>0</v>
      </c>
    </row>
    <row r="39" spans="3:16" x14ac:dyDescent="0.2">
      <c r="C39" s="285" t="str">
        <f>IF(ISBLANK('H8 Sch 8 Historical'!C41), "", 'H8 Sch 8 Historical'!C41)</f>
        <v/>
      </c>
      <c r="D39" s="286" t="str">
        <f>IF(ISBLANK('H8 Sch 8 Historical'!D41), "", 'H8 Sch 8 Historical'!D41)</f>
        <v/>
      </c>
      <c r="E39" s="203"/>
      <c r="F39" s="468" t="str">
        <f>IF(ISBLANK('H8 Sch 8 Historical'!E41), "", 'H8 Sch 8 Historical'!G41)</f>
        <v/>
      </c>
      <c r="G39" s="516"/>
      <c r="H39" s="516"/>
      <c r="I39" s="204">
        <f t="shared" si="2"/>
        <v>0</v>
      </c>
      <c r="J39" s="204">
        <f t="shared" si="3"/>
        <v>0</v>
      </c>
      <c r="K39" s="204">
        <f t="shared" si="4"/>
        <v>0</v>
      </c>
      <c r="L39" s="517"/>
      <c r="M39" s="204">
        <f t="shared" si="7"/>
        <v>0</v>
      </c>
      <c r="N39" s="204"/>
      <c r="O39" s="204">
        <f t="shared" si="1"/>
        <v>0</v>
      </c>
    </row>
    <row r="40" spans="3:16" x14ac:dyDescent="0.2">
      <c r="C40" s="285" t="str">
        <f>IF(ISBLANK('H8 Sch 8 Historical'!C42), "", 'H8 Sch 8 Historical'!C42)</f>
        <v/>
      </c>
      <c r="D40" s="286" t="str">
        <f>IF(ISBLANK('H8 Sch 8 Historical'!D42), "", 'H8 Sch 8 Historical'!D42)</f>
        <v/>
      </c>
      <c r="E40" s="203"/>
      <c r="F40" s="468" t="str">
        <f>IF(ISBLANK('H8 Sch 8 Historical'!E42), "", 'H8 Sch 8 Historical'!G42)</f>
        <v/>
      </c>
      <c r="G40" s="516"/>
      <c r="H40" s="516"/>
      <c r="I40" s="204">
        <f t="shared" si="2"/>
        <v>0</v>
      </c>
      <c r="J40" s="204">
        <f t="shared" si="3"/>
        <v>0</v>
      </c>
      <c r="K40" s="204">
        <f t="shared" si="4"/>
        <v>0</v>
      </c>
      <c r="L40" s="517"/>
      <c r="M40" s="204">
        <f t="shared" si="7"/>
        <v>0</v>
      </c>
      <c r="N40" s="204"/>
      <c r="O40" s="204">
        <f t="shared" si="1"/>
        <v>0</v>
      </c>
    </row>
    <row r="41" spans="3:16" ht="13.5" thickBot="1" x14ac:dyDescent="0.25">
      <c r="C41" s="285" t="str">
        <f>IF(ISBLANK('H8 Sch 8 Historical'!C43), "", 'H8 Sch 8 Historical'!C43)</f>
        <v/>
      </c>
      <c r="D41" s="286" t="str">
        <f>IF(ISBLANK('H8 Sch 8 Historical'!D43), "", 'H8 Sch 8 Historical'!D43)</f>
        <v/>
      </c>
      <c r="E41" s="203"/>
      <c r="F41" s="468" t="str">
        <f>IF(ISBLANK('H8 Sch 8 Historical'!E43), "", 'H8 Sch 8 Historical'!G43)</f>
        <v/>
      </c>
      <c r="G41" s="516"/>
      <c r="H41" s="516"/>
      <c r="I41" s="204">
        <f t="shared" si="2"/>
        <v>0</v>
      </c>
      <c r="J41" s="204">
        <f t="shared" si="3"/>
        <v>0</v>
      </c>
      <c r="K41" s="204">
        <f t="shared" si="4"/>
        <v>0</v>
      </c>
      <c r="L41" s="517"/>
      <c r="M41" s="204">
        <f t="shared" si="7"/>
        <v>0</v>
      </c>
      <c r="N41" s="204"/>
      <c r="O41" s="204">
        <f t="shared" si="1"/>
        <v>0</v>
      </c>
    </row>
    <row r="42" spans="3:16" ht="13.5" thickBot="1" x14ac:dyDescent="0.25">
      <c r="C42" s="47"/>
      <c r="D42" s="42" t="s">
        <v>104</v>
      </c>
      <c r="E42" s="318"/>
      <c r="F42" s="299">
        <f t="shared" ref="F42:K42" si="8">SUM(F10:F41)</f>
        <v>23345106</v>
      </c>
      <c r="G42" s="299">
        <f t="shared" si="8"/>
        <v>2696547.1500000004</v>
      </c>
      <c r="H42" s="299">
        <f t="shared" si="8"/>
        <v>0</v>
      </c>
      <c r="I42" s="299">
        <f t="shared" si="8"/>
        <v>26041653.149999999</v>
      </c>
      <c r="J42" s="299">
        <f t="shared" si="8"/>
        <v>1348273.5750000002</v>
      </c>
      <c r="K42" s="299">
        <f t="shared" si="8"/>
        <v>24693379.575000003</v>
      </c>
      <c r="L42" s="300"/>
      <c r="M42" s="301">
        <f>SUM(M10:M41)</f>
        <v>1833900.5547</v>
      </c>
      <c r="N42" s="371" t="s">
        <v>378</v>
      </c>
      <c r="O42" s="301">
        <f>SUM(O10:O41)</f>
        <v>24207752.595300004</v>
      </c>
    </row>
    <row r="45" spans="3:16" x14ac:dyDescent="0.2">
      <c r="C45" s="333" t="s">
        <v>439</v>
      </c>
    </row>
  </sheetData>
  <sheetProtection algorithmName="SHA-512" hashValue="QydtDzHppKKrrxppmFsWXhiuu3gmRprb8gQNHoJAHplvexj9Qr/Z1MFTa3ONEMH9MWPNomCtNKdUelSo1Fv3qg==" saltValue="xeGxlt11nykfiV3lw90oBQ==" spinCount="100000" sheet="1" objects="1" scenarios="1"/>
  <mergeCells count="4">
    <mergeCell ref="C1:F1"/>
    <mergeCell ref="C2:J2"/>
    <mergeCell ref="C3:J3"/>
    <mergeCell ref="C4:J4"/>
  </mergeCells>
  <phoneticPr fontId="3" type="noConversion"/>
  <conditionalFormatting sqref="L31:L41 G33:H41">
    <cfRule type="expression" dxfId="67" priority="7" stopIfTrue="1">
      <formula>ISBLANK(G31)</formula>
    </cfRule>
  </conditionalFormatting>
  <conditionalFormatting sqref="C10:F31 C35:F41 C32:C33 E32:F33 C34:E34">
    <cfRule type="expression" dxfId="66" priority="8" stopIfTrue="1">
      <formula>LEN(C10)&gt;0</formula>
    </cfRule>
  </conditionalFormatting>
  <conditionalFormatting sqref="D32:D33">
    <cfRule type="expression" dxfId="65" priority="6" stopIfTrue="1">
      <formula>LEN(D32)&gt;0</formula>
    </cfRule>
  </conditionalFormatting>
  <conditionalFormatting sqref="G32">
    <cfRule type="expression" dxfId="64" priority="5" stopIfTrue="1">
      <formula>LEN(G32)&gt;0</formula>
    </cfRule>
  </conditionalFormatting>
  <conditionalFormatting sqref="G10:G31">
    <cfRule type="expression" dxfId="63" priority="4" stopIfTrue="1">
      <formula>ISBLANK(G10)</formula>
    </cfRule>
  </conditionalFormatting>
  <conditionalFormatting sqref="H10:H32">
    <cfRule type="expression" dxfId="62" priority="3" stopIfTrue="1">
      <formula>ISBLANK(H10)</formula>
    </cfRule>
  </conditionalFormatting>
  <conditionalFormatting sqref="F34">
    <cfRule type="expression" dxfId="61" priority="1" stopIfTrue="1">
      <formula>LEN(F34)&gt;0</formula>
    </cfRule>
  </conditionalFormatting>
  <hyperlinks>
    <hyperlink ref="E10" location="'H8 Sch 8 Historical'!A1" display="'H8" xr:uid="{00000000-0004-0000-0E00-000000000000}"/>
    <hyperlink ref="E11:E31" location="'H8 Sch 8 Historical'!A1" display="'H8" xr:uid="{00000000-0004-0000-0E00-000001000000}"/>
    <hyperlink ref="P10" location="'T8 Schedule 8 CCA Test Year  '!A1" display="'T8" xr:uid="{00000000-0004-0000-0E00-000002000000}"/>
    <hyperlink ref="P11:P31" location="'T8 Schedule 8 CCA Test Year  '!A1" display="'T8" xr:uid="{00000000-0004-0000-0E00-000003000000}"/>
    <hyperlink ref="N42" location="'B1 Adj. Taxable Income Bridge'!A1" display="'B1" xr:uid="{00000000-0004-0000-0E00-000004000000}"/>
    <hyperlink ref="P32" location="'T8 Schedule 8 CCA Test Year  '!A1" display="'T8" xr:uid="{00000000-0004-0000-0E00-000005000000}"/>
    <hyperlink ref="P33" location="'T8 Schedule 8 CCA Test Year  '!A1" display="'T8" xr:uid="{00000000-0004-0000-0E00-000006000000}"/>
    <hyperlink ref="E32" location="'H8 Sch 8 Historical'!A1" display="'H8" xr:uid="{00000000-0004-0000-0E00-000007000000}"/>
    <hyperlink ref="E33" location="'H8 Sch 8 Historical'!A1" display="'H8" xr:uid="{00000000-0004-0000-0E00-000008000000}"/>
  </hyperlinks>
  <pageMargins left="0.35433070866141736" right="0.35433070866141736" top="0.39370078740157483" bottom="0.39370078740157483" header="0.51181102362204722" footer="0.51181102362204722"/>
  <pageSetup scale="55" orientation="landscape"/>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pageSetUpPr fitToPage="1"/>
  </sheetPr>
  <dimension ref="A1:N44"/>
  <sheetViews>
    <sheetView zoomScaleNormal="100" workbookViewId="0"/>
  </sheetViews>
  <sheetFormatPr defaultRowHeight="12.75" x14ac:dyDescent="0.2"/>
  <cols>
    <col min="1" max="1" width="3.85546875" style="9" customWidth="1"/>
    <col min="2" max="2" width="3.5703125" style="9" customWidth="1"/>
    <col min="3" max="3" width="56.42578125" style="9" customWidth="1"/>
    <col min="4" max="4" width="13.5703125" style="9" customWidth="1"/>
    <col min="5" max="7" width="18.28515625" style="9" customWidth="1"/>
    <col min="8" max="8" width="5.7109375" style="9" customWidth="1"/>
    <col min="9" max="11" width="18.28515625" style="9" customWidth="1"/>
    <col min="12" max="12" width="5.7109375" style="9" customWidth="1"/>
    <col min="13" max="14" width="18.28515625" style="9" customWidth="1"/>
    <col min="15" max="16384" width="9.140625" style="9"/>
  </cols>
  <sheetData>
    <row r="1" spans="1:14" ht="21.75" x14ac:dyDescent="0.2">
      <c r="A1" s="242"/>
      <c r="C1" s="483"/>
      <c r="D1" s="483"/>
    </row>
    <row r="2" spans="1:14" ht="18" x14ac:dyDescent="0.25">
      <c r="C2" s="562"/>
      <c r="D2" s="562"/>
      <c r="E2" s="562"/>
      <c r="F2" s="562"/>
      <c r="G2" s="562"/>
      <c r="H2" s="562"/>
      <c r="I2" s="562"/>
      <c r="J2" s="562"/>
      <c r="K2" s="562"/>
      <c r="L2" s="484"/>
    </row>
    <row r="3" spans="1:14" ht="18" x14ac:dyDescent="0.25">
      <c r="C3" s="562"/>
      <c r="D3" s="562"/>
      <c r="E3" s="562"/>
      <c r="F3" s="562"/>
      <c r="G3" s="562"/>
      <c r="H3" s="562"/>
      <c r="I3" s="562"/>
      <c r="J3" s="562"/>
      <c r="K3" s="562"/>
      <c r="L3" s="484"/>
    </row>
    <row r="4" spans="1:14" ht="18" x14ac:dyDescent="0.25">
      <c r="C4" s="562"/>
      <c r="D4" s="562"/>
      <c r="E4" s="562"/>
      <c r="F4" s="562"/>
      <c r="G4" s="562"/>
      <c r="H4" s="562"/>
      <c r="I4" s="562"/>
      <c r="J4" s="562"/>
      <c r="K4" s="562"/>
      <c r="L4" s="484"/>
    </row>
    <row r="5" spans="1:14" ht="40.5" customHeight="1" x14ac:dyDescent="0.2"/>
    <row r="6" spans="1:14" ht="40.5" customHeight="1" x14ac:dyDescent="0.2"/>
    <row r="7" spans="1:14" ht="40.5" customHeight="1" x14ac:dyDescent="0.2">
      <c r="C7" s="302" t="s">
        <v>329</v>
      </c>
      <c r="D7" s="302"/>
    </row>
    <row r="8" spans="1:14" ht="18" x14ac:dyDescent="0.2">
      <c r="C8" s="302"/>
      <c r="D8" s="302"/>
    </row>
    <row r="9" spans="1:14" ht="18.75" thickBot="1" x14ac:dyDescent="0.25">
      <c r="C9" s="303" t="s">
        <v>325</v>
      </c>
      <c r="D9" s="303"/>
      <c r="F9" s="52"/>
      <c r="G9" s="52"/>
      <c r="H9" s="52"/>
      <c r="I9" s="52"/>
      <c r="J9" s="52"/>
      <c r="K9" s="53"/>
      <c r="L9" s="53"/>
      <c r="M9" s="53"/>
      <c r="N9" s="53"/>
    </row>
    <row r="10" spans="1:14" ht="13.5" thickBot="1" x14ac:dyDescent="0.25">
      <c r="C10" s="54"/>
      <c r="D10" s="54"/>
      <c r="E10" s="52"/>
      <c r="F10" s="52"/>
      <c r="G10" s="52"/>
      <c r="H10" s="52"/>
      <c r="I10" s="598" t="s">
        <v>208</v>
      </c>
      <c r="J10" s="599"/>
      <c r="K10" s="53"/>
      <c r="L10" s="53"/>
      <c r="M10" s="53"/>
      <c r="N10" s="53"/>
    </row>
    <row r="11" spans="1:14" ht="27.75" thickBot="1" x14ac:dyDescent="0.25">
      <c r="C11" s="55" t="s">
        <v>107</v>
      </c>
      <c r="D11" s="339" t="s">
        <v>376</v>
      </c>
      <c r="E11" s="56" t="s">
        <v>354</v>
      </c>
      <c r="F11" s="57" t="s">
        <v>206</v>
      </c>
      <c r="G11" s="58" t="s">
        <v>207</v>
      </c>
      <c r="H11" s="362"/>
      <c r="I11" s="56" t="s">
        <v>105</v>
      </c>
      <c r="J11" s="56" t="s">
        <v>109</v>
      </c>
      <c r="K11" s="58" t="s">
        <v>209</v>
      </c>
      <c r="L11" s="360"/>
      <c r="M11" s="55" t="s">
        <v>110</v>
      </c>
      <c r="N11" s="58" t="s">
        <v>111</v>
      </c>
    </row>
    <row r="12" spans="1:14" x14ac:dyDescent="0.2">
      <c r="C12" s="173"/>
      <c r="D12" s="340"/>
      <c r="E12" s="174"/>
      <c r="F12" s="59"/>
      <c r="G12" s="59"/>
      <c r="H12" s="59"/>
      <c r="I12" s="59"/>
      <c r="J12" s="60"/>
      <c r="K12" s="174"/>
      <c r="L12" s="174"/>
      <c r="M12" s="174"/>
      <c r="N12" s="175"/>
    </row>
    <row r="13" spans="1:14" x14ac:dyDescent="0.2">
      <c r="C13" s="131" t="s">
        <v>112</v>
      </c>
      <c r="D13" s="347" t="s">
        <v>377</v>
      </c>
      <c r="E13" s="61">
        <f>'H13 Sch 13 Tax Reserves Histori'!F15</f>
        <v>0</v>
      </c>
      <c r="F13" s="307"/>
      <c r="G13" s="62">
        <f>SUM(E13:F13)</f>
        <v>0</v>
      </c>
      <c r="H13" s="62"/>
      <c r="I13" s="307"/>
      <c r="J13" s="308"/>
      <c r="K13" s="61">
        <f>G13+I13-J13</f>
        <v>0</v>
      </c>
      <c r="L13" s="361" t="s">
        <v>387</v>
      </c>
      <c r="M13" s="61">
        <f>+K13-G13</f>
        <v>0</v>
      </c>
      <c r="N13" s="310"/>
    </row>
    <row r="14" spans="1:14" x14ac:dyDescent="0.2">
      <c r="C14" s="176" t="s">
        <v>113</v>
      </c>
      <c r="D14" s="341"/>
      <c r="E14" s="61"/>
      <c r="F14" s="63"/>
      <c r="G14" s="63"/>
      <c r="H14" s="63"/>
      <c r="I14" s="63"/>
      <c r="J14" s="64"/>
      <c r="K14" s="65"/>
      <c r="L14" s="65"/>
      <c r="M14" s="61"/>
      <c r="N14" s="132"/>
    </row>
    <row r="15" spans="1:14" x14ac:dyDescent="0.2">
      <c r="C15" s="133" t="s">
        <v>114</v>
      </c>
      <c r="D15" s="347" t="s">
        <v>377</v>
      </c>
      <c r="E15" s="61">
        <f>'H13 Sch 13 Tax Reserves Histori'!F17</f>
        <v>0</v>
      </c>
      <c r="F15" s="288"/>
      <c r="G15" s="63">
        <f t="shared" ref="G15:G21" si="0">SUM(E15:F15)</f>
        <v>0</v>
      </c>
      <c r="H15" s="63"/>
      <c r="I15" s="288"/>
      <c r="J15" s="309"/>
      <c r="K15" s="61">
        <f t="shared" ref="K15:K21" si="1">G15+I15-J15</f>
        <v>0</v>
      </c>
      <c r="L15" s="361" t="s">
        <v>387</v>
      </c>
      <c r="M15" s="61">
        <f t="shared" ref="M15:M21" si="2">+K15-G15</f>
        <v>0</v>
      </c>
      <c r="N15" s="310"/>
    </row>
    <row r="16" spans="1:14" x14ac:dyDescent="0.2">
      <c r="C16" s="131" t="s">
        <v>115</v>
      </c>
      <c r="D16" s="347" t="s">
        <v>377</v>
      </c>
      <c r="E16" s="61">
        <f>'H13 Sch 13 Tax Reserves Histori'!F18</f>
        <v>0</v>
      </c>
      <c r="F16" s="307"/>
      <c r="G16" s="62">
        <f t="shared" si="0"/>
        <v>0</v>
      </c>
      <c r="H16" s="62"/>
      <c r="I16" s="307"/>
      <c r="J16" s="308"/>
      <c r="K16" s="61">
        <f t="shared" si="1"/>
        <v>0</v>
      </c>
      <c r="L16" s="361" t="s">
        <v>387</v>
      </c>
      <c r="M16" s="61">
        <f t="shared" si="2"/>
        <v>0</v>
      </c>
      <c r="N16" s="310"/>
    </row>
    <row r="17" spans="3:14" x14ac:dyDescent="0.2">
      <c r="C17" s="131" t="s">
        <v>116</v>
      </c>
      <c r="D17" s="347" t="s">
        <v>377</v>
      </c>
      <c r="E17" s="61">
        <f>'H13 Sch 13 Tax Reserves Histori'!F19</f>
        <v>0</v>
      </c>
      <c r="F17" s="307"/>
      <c r="G17" s="62">
        <f t="shared" si="0"/>
        <v>0</v>
      </c>
      <c r="H17" s="62"/>
      <c r="I17" s="307"/>
      <c r="J17" s="308"/>
      <c r="K17" s="61">
        <f t="shared" si="1"/>
        <v>0</v>
      </c>
      <c r="L17" s="361" t="s">
        <v>387</v>
      </c>
      <c r="M17" s="61">
        <f t="shared" si="2"/>
        <v>0</v>
      </c>
      <c r="N17" s="310"/>
    </row>
    <row r="18" spans="3:14" x14ac:dyDescent="0.2">
      <c r="C18" s="131" t="s">
        <v>117</v>
      </c>
      <c r="D18" s="347" t="s">
        <v>377</v>
      </c>
      <c r="E18" s="61">
        <f>'H13 Sch 13 Tax Reserves Histori'!F20</f>
        <v>0</v>
      </c>
      <c r="F18" s="307"/>
      <c r="G18" s="62">
        <f t="shared" si="0"/>
        <v>0</v>
      </c>
      <c r="H18" s="62"/>
      <c r="I18" s="307"/>
      <c r="J18" s="308"/>
      <c r="K18" s="61">
        <f t="shared" si="1"/>
        <v>0</v>
      </c>
      <c r="L18" s="361" t="s">
        <v>387</v>
      </c>
      <c r="M18" s="61">
        <f t="shared" si="2"/>
        <v>0</v>
      </c>
      <c r="N18" s="310"/>
    </row>
    <row r="19" spans="3:14" x14ac:dyDescent="0.2">
      <c r="C19" s="131" t="s">
        <v>118</v>
      </c>
      <c r="D19" s="347" t="s">
        <v>377</v>
      </c>
      <c r="E19" s="61">
        <f>'H13 Sch 13 Tax Reserves Histori'!F21</f>
        <v>0</v>
      </c>
      <c r="F19" s="307"/>
      <c r="G19" s="62">
        <f t="shared" si="0"/>
        <v>0</v>
      </c>
      <c r="H19" s="62"/>
      <c r="I19" s="307"/>
      <c r="J19" s="308"/>
      <c r="K19" s="61">
        <f t="shared" si="1"/>
        <v>0</v>
      </c>
      <c r="L19" s="361" t="s">
        <v>387</v>
      </c>
      <c r="M19" s="61">
        <f t="shared" si="2"/>
        <v>0</v>
      </c>
      <c r="N19" s="310"/>
    </row>
    <row r="20" spans="3:14" x14ac:dyDescent="0.2">
      <c r="C20" s="304"/>
      <c r="D20" s="342"/>
      <c r="E20" s="61">
        <f>'H13 Sch 13 Tax Reserves Histori'!F25</f>
        <v>0</v>
      </c>
      <c r="F20" s="307"/>
      <c r="G20" s="62">
        <f t="shared" si="0"/>
        <v>0</v>
      </c>
      <c r="H20" s="62"/>
      <c r="I20" s="307"/>
      <c r="J20" s="308"/>
      <c r="K20" s="61">
        <f t="shared" si="1"/>
        <v>0</v>
      </c>
      <c r="L20" s="61"/>
      <c r="M20" s="61">
        <f t="shared" si="2"/>
        <v>0</v>
      </c>
      <c r="N20" s="310"/>
    </row>
    <row r="21" spans="3:14" ht="16.5" thickBot="1" x14ac:dyDescent="0.25">
      <c r="C21" s="305"/>
      <c r="D21" s="343"/>
      <c r="E21" s="61">
        <f>'H13 Sch 13 Tax Reserves Histori'!F26</f>
        <v>0</v>
      </c>
      <c r="F21" s="307"/>
      <c r="G21" s="62">
        <f t="shared" si="0"/>
        <v>0</v>
      </c>
      <c r="H21" s="62"/>
      <c r="I21" s="307"/>
      <c r="J21" s="308"/>
      <c r="K21" s="61">
        <f t="shared" si="1"/>
        <v>0</v>
      </c>
      <c r="L21" s="61"/>
      <c r="M21" s="61">
        <f t="shared" si="2"/>
        <v>0</v>
      </c>
      <c r="N21" s="310"/>
    </row>
    <row r="22" spans="3:14" ht="19.5" thickBot="1" x14ac:dyDescent="0.25">
      <c r="C22" s="66" t="s">
        <v>3</v>
      </c>
      <c r="D22" s="344"/>
      <c r="E22" s="67">
        <f t="shared" ref="E22:N22" si="3">SUM(E15:E21)</f>
        <v>0</v>
      </c>
      <c r="F22" s="67">
        <f t="shared" si="3"/>
        <v>0</v>
      </c>
      <c r="G22" s="67">
        <f t="shared" si="3"/>
        <v>0</v>
      </c>
      <c r="H22" s="363" t="s">
        <v>378</v>
      </c>
      <c r="I22" s="67">
        <f t="shared" si="3"/>
        <v>0</v>
      </c>
      <c r="J22" s="67">
        <f t="shared" si="3"/>
        <v>0</v>
      </c>
      <c r="K22" s="67">
        <f t="shared" si="3"/>
        <v>0</v>
      </c>
      <c r="L22" s="363" t="s">
        <v>378</v>
      </c>
      <c r="M22" s="67">
        <f t="shared" si="3"/>
        <v>0</v>
      </c>
      <c r="N22" s="68">
        <f t="shared" si="3"/>
        <v>0</v>
      </c>
    </row>
    <row r="23" spans="3:14" x14ac:dyDescent="0.2">
      <c r="C23" s="134"/>
      <c r="D23" s="345"/>
      <c r="E23" s="69">
        <v>0</v>
      </c>
      <c r="F23" s="70"/>
      <c r="G23" s="70"/>
      <c r="H23" s="70"/>
      <c r="I23" s="70"/>
      <c r="J23" s="71"/>
      <c r="K23" s="72"/>
      <c r="L23" s="72"/>
      <c r="M23" s="72"/>
      <c r="N23" s="177"/>
    </row>
    <row r="24" spans="3:14" x14ac:dyDescent="0.2">
      <c r="C24" s="176" t="s">
        <v>119</v>
      </c>
      <c r="D24" s="341"/>
      <c r="E24" s="61"/>
      <c r="F24" s="63"/>
      <c r="G24" s="63"/>
      <c r="H24" s="63"/>
      <c r="I24" s="63"/>
      <c r="J24" s="64"/>
      <c r="K24" s="65"/>
      <c r="L24" s="65"/>
      <c r="M24" s="61"/>
      <c r="N24" s="132"/>
    </row>
    <row r="25" spans="3:14" x14ac:dyDescent="0.2">
      <c r="C25" s="131" t="s">
        <v>120</v>
      </c>
      <c r="D25" s="347" t="s">
        <v>377</v>
      </c>
      <c r="E25" s="61">
        <f>'H13 Sch 13 Tax Reserves Histori'!F30</f>
        <v>0</v>
      </c>
      <c r="F25" s="307"/>
      <c r="G25" s="62">
        <f t="shared" ref="G25:G40" si="4">SUM(E25:F25)</f>
        <v>0</v>
      </c>
      <c r="H25" s="62"/>
      <c r="I25" s="307"/>
      <c r="J25" s="308"/>
      <c r="K25" s="61">
        <f t="shared" ref="K25:K42" si="5">G25+I25-J25</f>
        <v>0</v>
      </c>
      <c r="L25" s="361" t="s">
        <v>387</v>
      </c>
      <c r="M25" s="61">
        <f t="shared" ref="M25:M40" si="6">+K25-G25</f>
        <v>0</v>
      </c>
      <c r="N25" s="310"/>
    </row>
    <row r="26" spans="3:14" x14ac:dyDescent="0.2">
      <c r="C26" s="131" t="s">
        <v>121</v>
      </c>
      <c r="D26" s="347" t="s">
        <v>377</v>
      </c>
      <c r="E26" s="61">
        <f>'H13 Sch 13 Tax Reserves Histori'!F31</f>
        <v>95418</v>
      </c>
      <c r="F26" s="307"/>
      <c r="G26" s="62">
        <f t="shared" si="4"/>
        <v>95418</v>
      </c>
      <c r="H26" s="62"/>
      <c r="I26" s="307"/>
      <c r="J26" s="308"/>
      <c r="K26" s="61">
        <f t="shared" si="5"/>
        <v>95418</v>
      </c>
      <c r="L26" s="361" t="s">
        <v>387</v>
      </c>
      <c r="M26" s="61">
        <f t="shared" si="6"/>
        <v>0</v>
      </c>
      <c r="N26" s="310"/>
    </row>
    <row r="27" spans="3:14" x14ac:dyDescent="0.2">
      <c r="C27" s="131" t="s">
        <v>122</v>
      </c>
      <c r="D27" s="347" t="s">
        <v>377</v>
      </c>
      <c r="E27" s="61">
        <f>'H13 Sch 13 Tax Reserves Histori'!F32</f>
        <v>0</v>
      </c>
      <c r="F27" s="307"/>
      <c r="G27" s="62">
        <f t="shared" si="4"/>
        <v>0</v>
      </c>
      <c r="H27" s="62"/>
      <c r="I27" s="307"/>
      <c r="J27" s="308"/>
      <c r="K27" s="61">
        <f t="shared" si="5"/>
        <v>0</v>
      </c>
      <c r="L27" s="361" t="s">
        <v>387</v>
      </c>
      <c r="M27" s="61">
        <f t="shared" si="6"/>
        <v>0</v>
      </c>
      <c r="N27" s="310"/>
    </row>
    <row r="28" spans="3:14" x14ac:dyDescent="0.2">
      <c r="C28" s="178" t="s">
        <v>123</v>
      </c>
      <c r="D28" s="347" t="s">
        <v>377</v>
      </c>
      <c r="E28" s="61">
        <f>'H13 Sch 13 Tax Reserves Histori'!F33</f>
        <v>0</v>
      </c>
      <c r="F28" s="307"/>
      <c r="G28" s="62">
        <f t="shared" si="4"/>
        <v>0</v>
      </c>
      <c r="H28" s="62"/>
      <c r="I28" s="307"/>
      <c r="J28" s="308"/>
      <c r="K28" s="61">
        <f t="shared" si="5"/>
        <v>0</v>
      </c>
      <c r="L28" s="361" t="s">
        <v>387</v>
      </c>
      <c r="M28" s="61">
        <f t="shared" si="6"/>
        <v>0</v>
      </c>
      <c r="N28" s="310"/>
    </row>
    <row r="29" spans="3:14" x14ac:dyDescent="0.2">
      <c r="C29" s="178" t="s">
        <v>124</v>
      </c>
      <c r="D29" s="347" t="s">
        <v>377</v>
      </c>
      <c r="E29" s="61">
        <f>'H13 Sch 13 Tax Reserves Histori'!F34</f>
        <v>0</v>
      </c>
      <c r="F29" s="307"/>
      <c r="G29" s="62">
        <f t="shared" si="4"/>
        <v>0</v>
      </c>
      <c r="H29" s="62"/>
      <c r="I29" s="307"/>
      <c r="J29" s="308"/>
      <c r="K29" s="61">
        <f t="shared" si="5"/>
        <v>0</v>
      </c>
      <c r="L29" s="361" t="s">
        <v>387</v>
      </c>
      <c r="M29" s="61">
        <f t="shared" si="6"/>
        <v>0</v>
      </c>
      <c r="N29" s="310"/>
    </row>
    <row r="30" spans="3:14" x14ac:dyDescent="0.2">
      <c r="C30" s="178" t="s">
        <v>125</v>
      </c>
      <c r="D30" s="347" t="s">
        <v>377</v>
      </c>
      <c r="E30" s="61">
        <f>'H13 Sch 13 Tax Reserves Histori'!F35</f>
        <v>0</v>
      </c>
      <c r="F30" s="307"/>
      <c r="G30" s="62">
        <f t="shared" si="4"/>
        <v>0</v>
      </c>
      <c r="H30" s="62"/>
      <c r="I30" s="307"/>
      <c r="J30" s="308"/>
      <c r="K30" s="61">
        <f t="shared" si="5"/>
        <v>0</v>
      </c>
      <c r="L30" s="361" t="s">
        <v>387</v>
      </c>
      <c r="M30" s="61">
        <f t="shared" si="6"/>
        <v>0</v>
      </c>
      <c r="N30" s="310"/>
    </row>
    <row r="31" spans="3:14" x14ac:dyDescent="0.2">
      <c r="C31" s="178" t="s">
        <v>126</v>
      </c>
      <c r="D31" s="347" t="s">
        <v>377</v>
      </c>
      <c r="E31" s="61">
        <f>'H13 Sch 13 Tax Reserves Histori'!F36</f>
        <v>0</v>
      </c>
      <c r="F31" s="307"/>
      <c r="G31" s="62">
        <f t="shared" si="4"/>
        <v>0</v>
      </c>
      <c r="H31" s="62"/>
      <c r="I31" s="307"/>
      <c r="J31" s="308"/>
      <c r="K31" s="61">
        <f t="shared" si="5"/>
        <v>0</v>
      </c>
      <c r="L31" s="361" t="s">
        <v>387</v>
      </c>
      <c r="M31" s="61">
        <f t="shared" si="6"/>
        <v>0</v>
      </c>
      <c r="N31" s="310"/>
    </row>
    <row r="32" spans="3:14" x14ac:dyDescent="0.2">
      <c r="C32" s="178" t="s">
        <v>127</v>
      </c>
      <c r="D32" s="347" t="s">
        <v>377</v>
      </c>
      <c r="E32" s="61">
        <f>'H13 Sch 13 Tax Reserves Histori'!F37</f>
        <v>478800</v>
      </c>
      <c r="F32" s="307"/>
      <c r="G32" s="62">
        <f t="shared" si="4"/>
        <v>478800</v>
      </c>
      <c r="H32" s="62"/>
      <c r="I32" s="307">
        <v>27522</v>
      </c>
      <c r="J32" s="308"/>
      <c r="K32" s="61">
        <f t="shared" si="5"/>
        <v>506322</v>
      </c>
      <c r="L32" s="361" t="s">
        <v>387</v>
      </c>
      <c r="M32" s="61">
        <f t="shared" si="6"/>
        <v>27522</v>
      </c>
      <c r="N32" s="310"/>
    </row>
    <row r="33" spans="3:14" x14ac:dyDescent="0.2">
      <c r="C33" s="131" t="s">
        <v>128</v>
      </c>
      <c r="D33" s="347" t="s">
        <v>377</v>
      </c>
      <c r="E33" s="61">
        <f>'H13 Sch 13 Tax Reserves Histori'!F38</f>
        <v>0</v>
      </c>
      <c r="F33" s="307"/>
      <c r="G33" s="62">
        <f t="shared" si="4"/>
        <v>0</v>
      </c>
      <c r="H33" s="62"/>
      <c r="I33" s="307"/>
      <c r="J33" s="308"/>
      <c r="K33" s="61">
        <f t="shared" si="5"/>
        <v>0</v>
      </c>
      <c r="L33" s="361" t="s">
        <v>387</v>
      </c>
      <c r="M33" s="61">
        <f t="shared" si="6"/>
        <v>0</v>
      </c>
      <c r="N33" s="310"/>
    </row>
    <row r="34" spans="3:14" x14ac:dyDescent="0.2">
      <c r="C34" s="131" t="s">
        <v>129</v>
      </c>
      <c r="D34" s="347" t="s">
        <v>377</v>
      </c>
      <c r="E34" s="61">
        <f>'H13 Sch 13 Tax Reserves Histori'!F39</f>
        <v>0</v>
      </c>
      <c r="F34" s="307"/>
      <c r="G34" s="62">
        <f t="shared" si="4"/>
        <v>0</v>
      </c>
      <c r="H34" s="62"/>
      <c r="I34" s="307"/>
      <c r="J34" s="308"/>
      <c r="K34" s="61">
        <f t="shared" si="5"/>
        <v>0</v>
      </c>
      <c r="L34" s="361" t="s">
        <v>387</v>
      </c>
      <c r="M34" s="61">
        <f t="shared" si="6"/>
        <v>0</v>
      </c>
      <c r="N34" s="310"/>
    </row>
    <row r="35" spans="3:14" x14ac:dyDescent="0.2">
      <c r="C35" s="131" t="s">
        <v>130</v>
      </c>
      <c r="D35" s="347" t="s">
        <v>377</v>
      </c>
      <c r="E35" s="61">
        <f>'H13 Sch 13 Tax Reserves Histori'!F40</f>
        <v>0</v>
      </c>
      <c r="F35" s="307"/>
      <c r="G35" s="62">
        <f t="shared" si="4"/>
        <v>0</v>
      </c>
      <c r="H35" s="62"/>
      <c r="I35" s="307"/>
      <c r="J35" s="308"/>
      <c r="K35" s="61">
        <f t="shared" si="5"/>
        <v>0</v>
      </c>
      <c r="L35" s="361" t="s">
        <v>387</v>
      </c>
      <c r="M35" s="61">
        <f t="shared" si="6"/>
        <v>0</v>
      </c>
      <c r="N35" s="310"/>
    </row>
    <row r="36" spans="3:14" x14ac:dyDescent="0.2">
      <c r="C36" s="131" t="s">
        <v>131</v>
      </c>
      <c r="D36" s="347" t="s">
        <v>377</v>
      </c>
      <c r="E36" s="61">
        <f>'H13 Sch 13 Tax Reserves Histori'!F41</f>
        <v>0</v>
      </c>
      <c r="F36" s="307"/>
      <c r="G36" s="62">
        <f t="shared" si="4"/>
        <v>0</v>
      </c>
      <c r="H36" s="62"/>
      <c r="I36" s="307"/>
      <c r="J36" s="308"/>
      <c r="K36" s="61">
        <f t="shared" si="5"/>
        <v>0</v>
      </c>
      <c r="L36" s="361" t="s">
        <v>387</v>
      </c>
      <c r="M36" s="61">
        <f t="shared" si="6"/>
        <v>0</v>
      </c>
      <c r="N36" s="310"/>
    </row>
    <row r="37" spans="3:14" x14ac:dyDescent="0.2">
      <c r="C37" s="131" t="s">
        <v>132</v>
      </c>
      <c r="D37" s="347" t="s">
        <v>377</v>
      </c>
      <c r="E37" s="61">
        <f>'H13 Sch 13 Tax Reserves Histori'!F42</f>
        <v>0</v>
      </c>
      <c r="F37" s="307"/>
      <c r="G37" s="62">
        <f t="shared" si="4"/>
        <v>0</v>
      </c>
      <c r="H37" s="62"/>
      <c r="I37" s="307"/>
      <c r="J37" s="308"/>
      <c r="K37" s="61">
        <f t="shared" si="5"/>
        <v>0</v>
      </c>
      <c r="L37" s="361" t="s">
        <v>387</v>
      </c>
      <c r="M37" s="61">
        <f t="shared" si="6"/>
        <v>0</v>
      </c>
      <c r="N37" s="310"/>
    </row>
    <row r="38" spans="3:14" ht="24" x14ac:dyDescent="0.2">
      <c r="C38" s="131" t="s">
        <v>133</v>
      </c>
      <c r="D38" s="347" t="s">
        <v>377</v>
      </c>
      <c r="E38" s="61">
        <f>'H13 Sch 13 Tax Reserves Histori'!F43</f>
        <v>0</v>
      </c>
      <c r="F38" s="307"/>
      <c r="G38" s="62">
        <f t="shared" si="4"/>
        <v>0</v>
      </c>
      <c r="H38" s="62"/>
      <c r="I38" s="307"/>
      <c r="J38" s="308"/>
      <c r="K38" s="61">
        <f t="shared" si="5"/>
        <v>0</v>
      </c>
      <c r="L38" s="361" t="s">
        <v>387</v>
      </c>
      <c r="M38" s="61">
        <f t="shared" si="6"/>
        <v>0</v>
      </c>
      <c r="N38" s="310"/>
    </row>
    <row r="39" spans="3:14" ht="24" x14ac:dyDescent="0.2">
      <c r="C39" s="131" t="s">
        <v>134</v>
      </c>
      <c r="D39" s="347" t="s">
        <v>377</v>
      </c>
      <c r="E39" s="61">
        <f>'H13 Sch 13 Tax Reserves Histori'!F44</f>
        <v>0</v>
      </c>
      <c r="F39" s="307"/>
      <c r="G39" s="62">
        <f t="shared" si="4"/>
        <v>0</v>
      </c>
      <c r="H39" s="62"/>
      <c r="I39" s="307"/>
      <c r="J39" s="308"/>
      <c r="K39" s="61">
        <f t="shared" si="5"/>
        <v>0</v>
      </c>
      <c r="L39" s="361" t="s">
        <v>387</v>
      </c>
      <c r="M39" s="61">
        <f t="shared" si="6"/>
        <v>0</v>
      </c>
      <c r="N39" s="310"/>
    </row>
    <row r="40" spans="3:14" x14ac:dyDescent="0.2">
      <c r="C40" s="131" t="s">
        <v>135</v>
      </c>
      <c r="D40" s="347" t="s">
        <v>377</v>
      </c>
      <c r="E40" s="61">
        <f>'H13 Sch 13 Tax Reserves Histori'!F45</f>
        <v>0</v>
      </c>
      <c r="F40" s="307"/>
      <c r="G40" s="62">
        <f t="shared" si="4"/>
        <v>0</v>
      </c>
      <c r="H40" s="62"/>
      <c r="I40" s="307"/>
      <c r="J40" s="308"/>
      <c r="K40" s="61">
        <f t="shared" si="5"/>
        <v>0</v>
      </c>
      <c r="L40" s="361" t="s">
        <v>387</v>
      </c>
      <c r="M40" s="61">
        <f t="shared" si="6"/>
        <v>0</v>
      </c>
      <c r="N40" s="310"/>
    </row>
    <row r="41" spans="3:14" x14ac:dyDescent="0.2">
      <c r="C41" s="304"/>
      <c r="D41" s="342"/>
      <c r="E41" s="61">
        <f>'H13 Sch 13 Tax Reserves Histori'!F49</f>
        <v>0</v>
      </c>
      <c r="F41" s="307"/>
      <c r="G41" s="62">
        <f>SUM(E41:F41)</f>
        <v>0</v>
      </c>
      <c r="H41" s="62"/>
      <c r="I41" s="307"/>
      <c r="J41" s="308"/>
      <c r="K41" s="61">
        <f t="shared" si="5"/>
        <v>0</v>
      </c>
      <c r="L41" s="61"/>
      <c r="M41" s="61">
        <f>+K41-G41</f>
        <v>0</v>
      </c>
      <c r="N41" s="310"/>
    </row>
    <row r="42" spans="3:14" ht="13.5" thickBot="1" x14ac:dyDescent="0.25">
      <c r="C42" s="306"/>
      <c r="D42" s="346"/>
      <c r="E42" s="61">
        <f>'H13 Sch 13 Tax Reserves Histori'!F50</f>
        <v>0</v>
      </c>
      <c r="F42" s="307"/>
      <c r="G42" s="62">
        <f>SUM(E42:F42)</f>
        <v>0</v>
      </c>
      <c r="H42" s="62"/>
      <c r="I42" s="307"/>
      <c r="J42" s="308"/>
      <c r="K42" s="61">
        <f t="shared" si="5"/>
        <v>0</v>
      </c>
      <c r="L42" s="61"/>
      <c r="M42" s="61">
        <f>+K42-G42</f>
        <v>0</v>
      </c>
      <c r="N42" s="310"/>
    </row>
    <row r="43" spans="3:14" ht="19.5" thickBot="1" x14ac:dyDescent="0.25">
      <c r="C43" s="66" t="s">
        <v>136</v>
      </c>
      <c r="D43" s="344"/>
      <c r="E43" s="73">
        <f>SUM(E25:E42)</f>
        <v>574218</v>
      </c>
      <c r="F43" s="73">
        <f t="shared" ref="F43:N43" si="7">SUM(F25:F42)</f>
        <v>0</v>
      </c>
      <c r="G43" s="73">
        <f t="shared" si="7"/>
        <v>574218</v>
      </c>
      <c r="H43" s="363" t="s">
        <v>378</v>
      </c>
      <c r="I43" s="73">
        <f t="shared" si="7"/>
        <v>27522</v>
      </c>
      <c r="J43" s="73">
        <f t="shared" si="7"/>
        <v>0</v>
      </c>
      <c r="K43" s="73">
        <f t="shared" si="7"/>
        <v>601740</v>
      </c>
      <c r="L43" s="363" t="s">
        <v>378</v>
      </c>
      <c r="M43" s="73">
        <f t="shared" si="7"/>
        <v>27522</v>
      </c>
      <c r="N43" s="74">
        <f t="shared" si="7"/>
        <v>0</v>
      </c>
    </row>
    <row r="44" spans="3:14" ht="15.75" x14ac:dyDescent="0.2">
      <c r="C44" s="75"/>
      <c r="D44" s="75"/>
      <c r="E44" s="76">
        <v>0</v>
      </c>
      <c r="F44" s="77"/>
      <c r="G44" s="77"/>
      <c r="H44" s="77"/>
      <c r="I44" s="77"/>
      <c r="J44" s="78"/>
      <c r="K44" s="79"/>
      <c r="L44" s="79"/>
      <c r="M44" s="79"/>
      <c r="N44" s="79"/>
    </row>
  </sheetData>
  <sheetProtection algorithmName="SHA-512" hashValue="7Ob4qxc+B6Oh/BypqEcBd7h35OGkqltR0iTZFfMV9yWorMG/JtfXB4cO1WdJrq6IkNMMdx1wb7ZZASzxuC/onw==" saltValue="Or0ayohzCguxxYo5Vu3KFw==" spinCount="100000" sheet="1" objects="1" scenarios="1"/>
  <mergeCells count="4">
    <mergeCell ref="I10:J10"/>
    <mergeCell ref="C2:K2"/>
    <mergeCell ref="C3:K3"/>
    <mergeCell ref="C4:K4"/>
  </mergeCells>
  <phoneticPr fontId="3" type="noConversion"/>
  <conditionalFormatting sqref="E22">
    <cfRule type="cellIs" dxfId="60" priority="1" stopIfTrue="1" operator="notEqual">
      <formula>#REF!</formula>
    </cfRule>
  </conditionalFormatting>
  <conditionalFormatting sqref="E43">
    <cfRule type="cellIs" dxfId="59" priority="2" stopIfTrue="1" operator="notEqual">
      <formula>#REF!</formula>
    </cfRule>
  </conditionalFormatting>
  <conditionalFormatting sqref="E13 E15:E21 E25:E42">
    <cfRule type="cellIs" dxfId="58" priority="3" stopIfTrue="1" operator="lessThan">
      <formula>0</formula>
    </cfRule>
  </conditionalFormatting>
  <hyperlinks>
    <hyperlink ref="D13" location="'H13 Sch 13 Tax Reserves Histori'!A1" display="'H13" xr:uid="{00000000-0004-0000-0F00-000000000000}"/>
    <hyperlink ref="D15" location="'H13 Sch 13 Tax Reserves Histori'!A1" display="'H13" xr:uid="{00000000-0004-0000-0F00-000001000000}"/>
    <hyperlink ref="D16" location="'H13 Sch 13 Tax Reserves Histori'!A1" display="'H13" xr:uid="{00000000-0004-0000-0F00-000002000000}"/>
    <hyperlink ref="D17" location="'H13 Sch 13 Tax Reserves Histori'!A1" display="'H13" xr:uid="{00000000-0004-0000-0F00-000003000000}"/>
    <hyperlink ref="D18" location="'H13 Sch 13 Tax Reserves Histori'!A1" display="'H13" xr:uid="{00000000-0004-0000-0F00-000004000000}"/>
    <hyperlink ref="D19" location="'H13 Sch 13 Tax Reserves Histori'!A1" display="'H13" xr:uid="{00000000-0004-0000-0F00-000005000000}"/>
    <hyperlink ref="D25:D40" location="'H13 Sch 13 Tax Reserves Histori'!A1" display="'H13" xr:uid="{00000000-0004-0000-0F00-000006000000}"/>
    <hyperlink ref="L13" location="'T13 Sch 13 Reserve Test Year'!A1" display="'T13" xr:uid="{00000000-0004-0000-0F00-000007000000}"/>
    <hyperlink ref="L15:L19" location="'T13 Sch 13 Reserve Test Year'!A1" display="'T13" xr:uid="{00000000-0004-0000-0F00-000008000000}"/>
    <hyperlink ref="L25:L40" location="'T13 Sch 13 Reserve Test Year'!A1" display="'T13" xr:uid="{00000000-0004-0000-0F00-000009000000}"/>
    <hyperlink ref="L22" location="'B1 Adj. Taxable Income Bridge'!A1" display="'B1" xr:uid="{00000000-0004-0000-0F00-00000A000000}"/>
    <hyperlink ref="L43" location="'B1 Adj. Taxable Income Bridge'!A1" display="'B1" xr:uid="{00000000-0004-0000-0F00-00000B000000}"/>
    <hyperlink ref="H22" location="'B1 Adj. Taxable Income Bridge'!A1" display="'B1" xr:uid="{00000000-0004-0000-0F00-00000C000000}"/>
    <hyperlink ref="H43" location="'B1 Adj. Taxable Income Bridge'!A1" display="'B1" xr:uid="{00000000-0004-0000-0F00-00000D000000}"/>
  </hyperlinks>
  <pageMargins left="0.35433070866141736" right="0.15748031496062992" top="0.39370078740157483" bottom="0.19685039370078741" header="0.51181102362204722" footer="0.51181102362204722"/>
  <pageSetup scale="58" orientation="landscape"/>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U44"/>
  <sheetViews>
    <sheetView zoomScaleNormal="100" workbookViewId="0"/>
  </sheetViews>
  <sheetFormatPr defaultRowHeight="12.75" x14ac:dyDescent="0.2"/>
  <cols>
    <col min="1" max="1" width="4.28515625" style="9" customWidth="1"/>
    <col min="2" max="2" width="13.28515625" style="9" customWidth="1"/>
    <col min="3" max="3" width="32.28515625" style="9" customWidth="1"/>
    <col min="4" max="4" width="8.42578125" style="9" bestFit="1" customWidth="1"/>
    <col min="5" max="5" width="18" style="9" customWidth="1"/>
    <col min="6" max="6" width="13.42578125" style="9" bestFit="1" customWidth="1"/>
    <col min="7" max="7" width="15.28515625" style="9" bestFit="1" customWidth="1"/>
    <col min="8" max="8" width="18.140625" style="9" bestFit="1" customWidth="1"/>
    <col min="9" max="9" width="9.140625" style="9"/>
    <col min="10" max="10" width="16.28515625" style="9" bestFit="1" customWidth="1"/>
    <col min="11" max="11" width="11.7109375" style="9" bestFit="1" customWidth="1"/>
    <col min="12" max="12" width="4.5703125" style="9" customWidth="1"/>
    <col min="13" max="13" width="11.28515625" style="9" bestFit="1" customWidth="1"/>
    <col min="14" max="19" width="9.140625" style="9"/>
    <col min="20" max="20" width="15" style="8" hidden="1" customWidth="1"/>
    <col min="21" max="21" width="10.28515625" style="8" hidden="1" customWidth="1"/>
    <col min="22" max="16384" width="9.140625" style="9"/>
  </cols>
  <sheetData>
    <row r="1" spans="1:21" ht="21.75" x14ac:dyDescent="0.2">
      <c r="A1" s="242"/>
      <c r="C1" s="561"/>
      <c r="D1" s="561"/>
      <c r="E1" s="561"/>
      <c r="F1" s="561"/>
      <c r="G1" s="561"/>
      <c r="H1" s="561"/>
      <c r="I1" s="483"/>
      <c r="T1" s="8" t="s">
        <v>1</v>
      </c>
      <c r="U1" s="8" t="s">
        <v>358</v>
      </c>
    </row>
    <row r="2" spans="1:21" ht="18" x14ac:dyDescent="0.25">
      <c r="C2" s="562"/>
      <c r="D2" s="562"/>
      <c r="E2" s="562"/>
      <c r="F2" s="562"/>
      <c r="G2" s="562"/>
      <c r="H2" s="562"/>
      <c r="I2" s="562"/>
      <c r="J2" s="562"/>
      <c r="K2" s="562"/>
      <c r="L2" s="562"/>
      <c r="M2" s="562"/>
      <c r="T2" s="329">
        <v>500000</v>
      </c>
      <c r="U2" s="330">
        <v>0.11</v>
      </c>
    </row>
    <row r="3" spans="1:21" ht="18" x14ac:dyDescent="0.25">
      <c r="C3" s="562"/>
      <c r="D3" s="562"/>
      <c r="E3" s="562"/>
      <c r="F3" s="562"/>
      <c r="G3" s="562"/>
      <c r="H3" s="562"/>
      <c r="I3" s="562"/>
      <c r="J3" s="562"/>
      <c r="K3" s="562"/>
      <c r="L3" s="562"/>
      <c r="M3" s="562"/>
      <c r="T3" s="329">
        <v>10000000</v>
      </c>
      <c r="U3" s="330">
        <v>0.11</v>
      </c>
    </row>
    <row r="4" spans="1:21" ht="50.25" customHeight="1" x14ac:dyDescent="0.25">
      <c r="C4" s="562"/>
      <c r="D4" s="562"/>
      <c r="E4" s="562"/>
      <c r="F4" s="562"/>
      <c r="G4" s="562"/>
      <c r="H4" s="562"/>
      <c r="I4" s="562"/>
      <c r="J4" s="562"/>
      <c r="K4" s="562"/>
      <c r="L4" s="562"/>
      <c r="M4" s="562"/>
      <c r="T4" s="331">
        <f>T3+100000</f>
        <v>10100000</v>
      </c>
      <c r="U4" s="332">
        <v>0.11</v>
      </c>
    </row>
    <row r="5" spans="1:21" ht="50.25" customHeight="1" x14ac:dyDescent="0.2">
      <c r="T5" s="331">
        <f t="shared" ref="T5:T44" si="0">T4+100000</f>
        <v>10200000</v>
      </c>
      <c r="U5" s="332">
        <v>0.11</v>
      </c>
    </row>
    <row r="6" spans="1:21" ht="18" x14ac:dyDescent="0.2">
      <c r="B6" s="322" t="s">
        <v>336</v>
      </c>
      <c r="T6" s="331">
        <f t="shared" si="0"/>
        <v>10300000</v>
      </c>
      <c r="U6" s="332">
        <v>0.11</v>
      </c>
    </row>
    <row r="7" spans="1:21" x14ac:dyDescent="0.2">
      <c r="T7" s="331">
        <f t="shared" si="0"/>
        <v>10400000</v>
      </c>
      <c r="U7" s="332">
        <v>0.11</v>
      </c>
    </row>
    <row r="8" spans="1:21" ht="15.75" x14ac:dyDescent="0.2">
      <c r="D8" s="99"/>
      <c r="E8" s="94"/>
      <c r="F8" s="94"/>
      <c r="G8" s="94"/>
      <c r="H8" s="94"/>
      <c r="I8" s="94"/>
      <c r="J8" s="293" t="s">
        <v>327</v>
      </c>
      <c r="K8" s="100"/>
      <c r="T8" s="331">
        <f t="shared" si="0"/>
        <v>10500000</v>
      </c>
      <c r="U8" s="332">
        <v>0.11</v>
      </c>
    </row>
    <row r="9" spans="1:21" x14ac:dyDescent="0.2">
      <c r="C9" s="99"/>
      <c r="D9" s="99"/>
      <c r="E9" s="94"/>
      <c r="F9" s="94"/>
      <c r="G9" s="94"/>
      <c r="H9" s="94"/>
      <c r="I9" s="94"/>
      <c r="J9" s="25"/>
      <c r="K9" s="100"/>
      <c r="T9" s="331">
        <f t="shared" si="0"/>
        <v>10600000</v>
      </c>
      <c r="U9" s="332">
        <v>0.11</v>
      </c>
    </row>
    <row r="10" spans="1:21" x14ac:dyDescent="0.2">
      <c r="C10" s="101" t="s">
        <v>188</v>
      </c>
      <c r="D10" s="101"/>
      <c r="E10" s="94"/>
      <c r="F10" s="94"/>
      <c r="G10" s="94"/>
      <c r="H10" s="94"/>
      <c r="I10" s="335" t="s">
        <v>372</v>
      </c>
      <c r="J10" s="208">
        <f>'T1 Taxable Income Test Year'!F123</f>
        <v>265179.73456413439</v>
      </c>
      <c r="K10" s="197" t="s">
        <v>0</v>
      </c>
      <c r="T10" s="331">
        <f t="shared" si="0"/>
        <v>10700000</v>
      </c>
      <c r="U10" s="332">
        <v>0.11</v>
      </c>
    </row>
    <row r="11" spans="1:21" x14ac:dyDescent="0.2">
      <c r="C11" s="102"/>
      <c r="D11" s="102"/>
      <c r="E11" s="94"/>
      <c r="F11" s="94"/>
      <c r="G11" s="94"/>
      <c r="H11" s="94"/>
      <c r="I11" s="94"/>
      <c r="J11" s="94"/>
      <c r="K11" s="198"/>
      <c r="T11" s="331">
        <f t="shared" si="0"/>
        <v>10800000</v>
      </c>
      <c r="U11" s="332">
        <v>0.11</v>
      </c>
    </row>
    <row r="12" spans="1:21" ht="25.5" x14ac:dyDescent="0.2">
      <c r="C12" s="440"/>
      <c r="D12" s="445" t="s">
        <v>423</v>
      </c>
      <c r="E12" s="445" t="s">
        <v>427</v>
      </c>
      <c r="F12" s="445" t="s">
        <v>424</v>
      </c>
      <c r="G12" s="446" t="s">
        <v>425</v>
      </c>
      <c r="H12" s="94"/>
      <c r="I12" s="94"/>
      <c r="J12" s="94"/>
      <c r="K12" s="198"/>
      <c r="O12" s="441"/>
      <c r="T12" s="331"/>
      <c r="U12" s="332"/>
    </row>
    <row r="13" spans="1:21" x14ac:dyDescent="0.2">
      <c r="C13" s="440" t="s">
        <v>428</v>
      </c>
      <c r="D13" s="442">
        <v>0.115</v>
      </c>
      <c r="E13" s="442">
        <f>IF(ratebase&lt;=10000000, ontario_SB, IF(ratebase&gt;=15000000, ontariotax, IF(AND(ratebase&gt;10000000, ratebase&lt;15000000), ontario_SB+ (ratebase - 10000000)*(ontariotax - ontario_SB)/(15000000-10000000))))</f>
        <v>0.115</v>
      </c>
      <c r="F13" s="447">
        <f>IF(J10&lt;500000,J10,500000)*E13+IF(J10&gt;500000,J10-500000,0)*D13</f>
        <v>30495.669474875456</v>
      </c>
      <c r="G13" s="442">
        <f>IF(F13=0,0,+F13/J10)</f>
        <v>0.115</v>
      </c>
      <c r="H13" s="195" t="s">
        <v>166</v>
      </c>
      <c r="I13" s="94"/>
      <c r="J13" s="94"/>
      <c r="K13" s="198"/>
      <c r="O13" s="441"/>
      <c r="T13" s="331"/>
      <c r="U13" s="332"/>
    </row>
    <row r="14" spans="1:21" x14ac:dyDescent="0.2">
      <c r="C14" s="440" t="s">
        <v>429</v>
      </c>
      <c r="D14" s="442">
        <v>0.15</v>
      </c>
      <c r="E14" s="448">
        <f>IF(ratebase&lt;=10000000, Fed_SB, IF(ratebase&gt;=15000000, FedTax, IF(AND(ratebase&gt;10000000, ratebase&lt;15000000), Fed_SB+ (ratebase - 10000000)*(FedTax -Fed_SB)/(15000000-10000000))))</f>
        <v>0.15000000000000002</v>
      </c>
      <c r="F14" s="447">
        <f>E14*IF(J10&lt;500000,J10,500000)+IF(J10&gt;500000,J10-500000,0)*D14</f>
        <v>39776.960184620162</v>
      </c>
      <c r="G14" s="442">
        <f>IF(F14=0,0,+F14/J10)</f>
        <v>0.15000000000000002</v>
      </c>
      <c r="H14" s="195" t="s">
        <v>365</v>
      </c>
      <c r="I14" s="94"/>
      <c r="J14" s="94"/>
      <c r="K14" s="198"/>
      <c r="O14" s="441"/>
      <c r="T14" s="331"/>
      <c r="U14" s="332"/>
    </row>
    <row r="15" spans="1:21" x14ac:dyDescent="0.2">
      <c r="C15" s="102"/>
      <c r="D15" s="102"/>
      <c r="E15" s="94"/>
      <c r="F15" s="94"/>
      <c r="G15" s="443"/>
      <c r="H15" s="94"/>
      <c r="I15" s="94"/>
      <c r="J15" s="444"/>
      <c r="K15" s="198"/>
      <c r="O15" s="441"/>
      <c r="T15" s="331"/>
      <c r="U15" s="332"/>
    </row>
    <row r="16" spans="1:21" x14ac:dyDescent="0.2">
      <c r="C16" s="440" t="s">
        <v>430</v>
      </c>
      <c r="E16" s="94"/>
      <c r="F16" s="94"/>
      <c r="G16" s="94"/>
      <c r="I16" s="196"/>
      <c r="J16" s="210">
        <f>SUM(G13:G14)</f>
        <v>0.26500000000000001</v>
      </c>
      <c r="K16" s="197" t="s">
        <v>366</v>
      </c>
      <c r="O16" s="441"/>
      <c r="T16" s="331" t="e">
        <f>#REF!+100000</f>
        <v>#REF!</v>
      </c>
      <c r="U16" s="332" t="e">
        <f>#REF!+0.112%</f>
        <v>#REF!</v>
      </c>
    </row>
    <row r="17" spans="3:21" x14ac:dyDescent="0.2">
      <c r="C17" s="102"/>
      <c r="D17" s="102"/>
      <c r="E17" s="94"/>
      <c r="F17" s="94"/>
      <c r="G17" s="94"/>
      <c r="H17" s="94"/>
      <c r="I17" s="196"/>
      <c r="J17" s="94"/>
      <c r="K17" s="198"/>
      <c r="T17" s="331" t="e">
        <f t="shared" si="0"/>
        <v>#REF!</v>
      </c>
      <c r="U17" s="332" t="e">
        <f t="shared" ref="U17:U19" si="1">U16+0.112%</f>
        <v>#REF!</v>
      </c>
    </row>
    <row r="18" spans="3:21" x14ac:dyDescent="0.2">
      <c r="C18" s="94"/>
      <c r="D18" s="94"/>
      <c r="E18" s="94"/>
      <c r="F18" s="94"/>
      <c r="G18" s="94"/>
      <c r="H18" s="94"/>
      <c r="I18" s="196"/>
      <c r="J18" s="94"/>
      <c r="K18" s="198"/>
      <c r="T18" s="331" t="e">
        <f t="shared" si="0"/>
        <v>#REF!</v>
      </c>
      <c r="U18" s="332" t="e">
        <f t="shared" si="1"/>
        <v>#REF!</v>
      </c>
    </row>
    <row r="19" spans="3:21" x14ac:dyDescent="0.2">
      <c r="C19" s="96" t="s">
        <v>151</v>
      </c>
      <c r="D19" s="96"/>
      <c r="E19" s="94"/>
      <c r="F19" s="94"/>
      <c r="G19" s="94"/>
      <c r="H19" s="94"/>
      <c r="I19" s="196"/>
      <c r="J19" s="211">
        <f>J10*J16</f>
        <v>70272.629659495622</v>
      </c>
      <c r="K19" s="197" t="s">
        <v>367</v>
      </c>
      <c r="T19" s="331" t="e">
        <f t="shared" si="0"/>
        <v>#REF!</v>
      </c>
      <c r="U19" s="332" t="e">
        <f t="shared" si="1"/>
        <v>#REF!</v>
      </c>
    </row>
    <row r="20" spans="3:21" x14ac:dyDescent="0.2">
      <c r="C20" s="94"/>
      <c r="D20" s="94"/>
      <c r="E20" s="94"/>
      <c r="F20" s="94"/>
      <c r="G20" s="94"/>
      <c r="H20" s="94"/>
      <c r="I20" s="196"/>
      <c r="J20" s="97"/>
      <c r="K20" s="198"/>
      <c r="T20" s="331" t="e">
        <f t="shared" si="0"/>
        <v>#REF!</v>
      </c>
      <c r="U20" s="332" t="e">
        <f>U19+0.102%</f>
        <v>#REF!</v>
      </c>
    </row>
    <row r="21" spans="3:21" x14ac:dyDescent="0.2">
      <c r="C21" s="102" t="s">
        <v>152</v>
      </c>
      <c r="D21" s="94"/>
      <c r="E21" s="94"/>
      <c r="F21" s="94"/>
      <c r="G21" s="94"/>
      <c r="H21" s="94"/>
      <c r="I21" s="196"/>
      <c r="J21" s="298"/>
      <c r="K21" s="197" t="s">
        <v>368</v>
      </c>
      <c r="T21" s="331" t="e">
        <f t="shared" si="0"/>
        <v>#REF!</v>
      </c>
      <c r="U21" s="332" t="e">
        <f>U20+0.102%</f>
        <v>#REF!</v>
      </c>
    </row>
    <row r="22" spans="3:21" x14ac:dyDescent="0.2">
      <c r="C22" s="102" t="s">
        <v>153</v>
      </c>
      <c r="D22" s="94"/>
      <c r="E22" s="94"/>
      <c r="F22" s="94"/>
      <c r="G22" s="94"/>
      <c r="H22" s="94"/>
      <c r="I22" s="196"/>
      <c r="J22" s="298"/>
      <c r="K22" s="197" t="s">
        <v>369</v>
      </c>
      <c r="T22" s="331" t="e">
        <f t="shared" si="0"/>
        <v>#REF!</v>
      </c>
      <c r="U22" s="332" t="e">
        <f>U21+0.102%</f>
        <v>#REF!</v>
      </c>
    </row>
    <row r="23" spans="3:21" x14ac:dyDescent="0.2">
      <c r="C23" s="96" t="s">
        <v>225</v>
      </c>
      <c r="D23" s="94"/>
      <c r="E23" s="94"/>
      <c r="F23" s="94"/>
      <c r="G23" s="94"/>
      <c r="H23" s="94"/>
      <c r="I23" s="196"/>
      <c r="J23" s="211">
        <f>SUM(J21:J22)</f>
        <v>0</v>
      </c>
      <c r="K23" s="197" t="s">
        <v>370</v>
      </c>
      <c r="T23" s="331" t="e">
        <f t="shared" si="0"/>
        <v>#REF!</v>
      </c>
      <c r="U23" s="332" t="e">
        <f>U22+0.102%</f>
        <v>#REF!</v>
      </c>
    </row>
    <row r="24" spans="3:21" x14ac:dyDescent="0.2">
      <c r="C24" s="94"/>
      <c r="D24" s="94"/>
      <c r="E24" s="94"/>
      <c r="F24" s="94"/>
      <c r="G24" s="94"/>
      <c r="H24" s="94"/>
      <c r="I24" s="196"/>
      <c r="J24" s="103"/>
      <c r="K24" s="198"/>
      <c r="T24" s="331" t="e">
        <f t="shared" si="0"/>
        <v>#REF!</v>
      </c>
      <c r="U24" s="332" t="e">
        <f>U23+0.102%</f>
        <v>#REF!</v>
      </c>
    </row>
    <row r="25" spans="3:21" x14ac:dyDescent="0.2">
      <c r="C25" s="96" t="s">
        <v>154</v>
      </c>
      <c r="D25" s="96"/>
      <c r="E25" s="94"/>
      <c r="F25" s="94"/>
      <c r="G25" s="94"/>
      <c r="H25" s="94"/>
      <c r="I25" s="196"/>
      <c r="J25" s="211">
        <f>IF(J19-J23&lt;0,0,J19-J23)</f>
        <v>70272.629659495622</v>
      </c>
      <c r="K25" s="197" t="s">
        <v>431</v>
      </c>
      <c r="L25" s="336" t="s">
        <v>407</v>
      </c>
      <c r="T25" s="331" t="e">
        <f t="shared" si="0"/>
        <v>#REF!</v>
      </c>
      <c r="U25" s="332" t="e">
        <f>U24+0.096%</f>
        <v>#REF!</v>
      </c>
    </row>
    <row r="26" spans="3:21" x14ac:dyDescent="0.2">
      <c r="C26" s="94"/>
      <c r="D26" s="94"/>
      <c r="E26" s="94"/>
      <c r="F26" s="94"/>
      <c r="G26" s="94"/>
      <c r="H26" s="94"/>
      <c r="I26" s="196"/>
      <c r="J26" s="104"/>
      <c r="K26" s="198"/>
      <c r="T26" s="331" t="e">
        <f t="shared" si="0"/>
        <v>#REF!</v>
      </c>
      <c r="U26" s="332" t="e">
        <f>U25+0.096%</f>
        <v>#REF!</v>
      </c>
    </row>
    <row r="27" spans="3:21" ht="14.25" x14ac:dyDescent="0.2">
      <c r="C27" s="94" t="s">
        <v>234</v>
      </c>
      <c r="D27" s="94"/>
      <c r="E27" s="94"/>
      <c r="F27" s="94"/>
      <c r="G27" s="94"/>
      <c r="H27" s="209">
        <f>(1-J16)</f>
        <v>0.73499999999999999</v>
      </c>
      <c r="I27" s="195" t="s">
        <v>432</v>
      </c>
      <c r="J27" s="211">
        <f>J25/H27-J25</f>
        <v>25336.390285396381</v>
      </c>
      <c r="K27" s="197" t="s">
        <v>433</v>
      </c>
      <c r="M27" s="449"/>
      <c r="T27" s="331" t="e">
        <f t="shared" si="0"/>
        <v>#REF!</v>
      </c>
      <c r="U27" s="332" t="e">
        <f>U26+0.096%</f>
        <v>#REF!</v>
      </c>
    </row>
    <row r="28" spans="3:21" x14ac:dyDescent="0.2">
      <c r="C28" s="93"/>
      <c r="D28" s="93"/>
      <c r="E28" s="94"/>
      <c r="F28" s="94"/>
      <c r="G28" s="94"/>
      <c r="H28" s="94"/>
      <c r="I28" s="94"/>
      <c r="J28" s="95"/>
      <c r="K28" s="196"/>
      <c r="T28" s="331" t="e">
        <f t="shared" si="0"/>
        <v>#REF!</v>
      </c>
      <c r="U28" s="332" t="e">
        <f>U27+0.096%</f>
        <v>#REF!</v>
      </c>
    </row>
    <row r="29" spans="3:21" x14ac:dyDescent="0.2">
      <c r="C29" s="93"/>
      <c r="D29" s="93"/>
      <c r="E29" s="94"/>
      <c r="F29" s="94"/>
      <c r="G29" s="94"/>
      <c r="H29" s="94"/>
      <c r="I29" s="94"/>
      <c r="J29" s="95"/>
      <c r="K29" s="196"/>
      <c r="T29" s="331" t="e">
        <f t="shared" si="0"/>
        <v>#REF!</v>
      </c>
      <c r="U29" s="332" t="e">
        <f>U28+0.096%</f>
        <v>#REF!</v>
      </c>
    </row>
    <row r="30" spans="3:21" x14ac:dyDescent="0.2">
      <c r="C30" s="96" t="s">
        <v>155</v>
      </c>
      <c r="D30" s="96"/>
      <c r="E30" s="94"/>
      <c r="F30" s="94"/>
      <c r="G30" s="94"/>
      <c r="H30" s="94"/>
      <c r="I30" s="94"/>
      <c r="J30" s="211">
        <f>J25+J27</f>
        <v>95609.019944892003</v>
      </c>
      <c r="K30" s="197" t="s">
        <v>371</v>
      </c>
      <c r="L30" s="336" t="s">
        <v>407</v>
      </c>
      <c r="T30" s="331" t="e">
        <f t="shared" si="0"/>
        <v>#REF!</v>
      </c>
      <c r="U30" s="332" t="e">
        <f>U29+0.088%</f>
        <v>#REF!</v>
      </c>
    </row>
    <row r="31" spans="3:21" x14ac:dyDescent="0.2">
      <c r="C31" s="94"/>
      <c r="D31" s="94"/>
      <c r="E31" s="94"/>
      <c r="F31" s="94"/>
      <c r="G31" s="94"/>
      <c r="H31" s="94"/>
      <c r="I31" s="94"/>
      <c r="J31" s="235"/>
      <c r="K31" s="117"/>
      <c r="T31" s="331" t="e">
        <f t="shared" si="0"/>
        <v>#REF!</v>
      </c>
      <c r="U31" s="332" t="e">
        <f>U30+0.088%</f>
        <v>#REF!</v>
      </c>
    </row>
    <row r="32" spans="3:21" x14ac:dyDescent="0.2">
      <c r="T32" s="331" t="e">
        <f t="shared" si="0"/>
        <v>#REF!</v>
      </c>
      <c r="U32" s="332" t="e">
        <f>U31+0.088%</f>
        <v>#REF!</v>
      </c>
    </row>
    <row r="33" spans="3:21" x14ac:dyDescent="0.2">
      <c r="C33" s="51" t="s">
        <v>233</v>
      </c>
      <c r="T33" s="331" t="e">
        <f t="shared" si="0"/>
        <v>#REF!</v>
      </c>
      <c r="U33" s="332" t="e">
        <f>U32+0.088%</f>
        <v>#REF!</v>
      </c>
    </row>
    <row r="34" spans="3:21" ht="36" customHeight="1" x14ac:dyDescent="0.2">
      <c r="C34" s="566" t="s">
        <v>306</v>
      </c>
      <c r="D34" s="566"/>
      <c r="E34" s="566"/>
      <c r="F34" s="566"/>
      <c r="G34" s="566"/>
      <c r="T34" s="331" t="e">
        <f t="shared" si="0"/>
        <v>#REF!</v>
      </c>
      <c r="U34" s="332" t="e">
        <f>U33+0.088%</f>
        <v>#REF!</v>
      </c>
    </row>
    <row r="35" spans="3:21" x14ac:dyDescent="0.2">
      <c r="J35" s="236"/>
      <c r="T35" s="331" t="e">
        <f t="shared" si="0"/>
        <v>#REF!</v>
      </c>
      <c r="U35" s="332" t="e">
        <f>U34+0.082%</f>
        <v>#REF!</v>
      </c>
    </row>
    <row r="36" spans="3:21" x14ac:dyDescent="0.2">
      <c r="J36" s="236"/>
      <c r="T36" s="331" t="e">
        <f t="shared" si="0"/>
        <v>#REF!</v>
      </c>
      <c r="U36" s="332" t="e">
        <f>U35+0.082%</f>
        <v>#REF!</v>
      </c>
    </row>
    <row r="37" spans="3:21" x14ac:dyDescent="0.2">
      <c r="J37" s="237"/>
      <c r="T37" s="331" t="e">
        <f t="shared" si="0"/>
        <v>#REF!</v>
      </c>
      <c r="U37" s="332" t="e">
        <f>U36+0.082%</f>
        <v>#REF!</v>
      </c>
    </row>
    <row r="38" spans="3:21" x14ac:dyDescent="0.2">
      <c r="T38" s="331" t="e">
        <f t="shared" si="0"/>
        <v>#REF!</v>
      </c>
      <c r="U38" s="332" t="e">
        <f>U37+0.082%</f>
        <v>#REF!</v>
      </c>
    </row>
    <row r="39" spans="3:21" x14ac:dyDescent="0.2">
      <c r="T39" s="331" t="e">
        <f t="shared" si="0"/>
        <v>#REF!</v>
      </c>
      <c r="U39" s="332" t="e">
        <f>U38+0.082%</f>
        <v>#REF!</v>
      </c>
    </row>
    <row r="40" spans="3:21" x14ac:dyDescent="0.2">
      <c r="T40" s="331" t="e">
        <f t="shared" si="0"/>
        <v>#REF!</v>
      </c>
      <c r="U40" s="332" t="e">
        <f>U39+0.076%</f>
        <v>#REF!</v>
      </c>
    </row>
    <row r="41" spans="3:21" x14ac:dyDescent="0.2">
      <c r="T41" s="331" t="e">
        <f t="shared" si="0"/>
        <v>#REF!</v>
      </c>
      <c r="U41" s="332" t="e">
        <f>U40+0.076%</f>
        <v>#REF!</v>
      </c>
    </row>
    <row r="42" spans="3:21" x14ac:dyDescent="0.2">
      <c r="T42" s="331" t="e">
        <f t="shared" si="0"/>
        <v>#REF!</v>
      </c>
      <c r="U42" s="332" t="e">
        <f>U41+0.076%</f>
        <v>#REF!</v>
      </c>
    </row>
    <row r="43" spans="3:21" x14ac:dyDescent="0.2">
      <c r="T43" s="331" t="e">
        <f t="shared" si="0"/>
        <v>#REF!</v>
      </c>
      <c r="U43" s="332" t="e">
        <f>U42+0.076%</f>
        <v>#REF!</v>
      </c>
    </row>
    <row r="44" spans="3:21" x14ac:dyDescent="0.2">
      <c r="T44" s="331" t="e">
        <f t="shared" si="0"/>
        <v>#REF!</v>
      </c>
      <c r="U44" s="332">
        <v>0.15</v>
      </c>
    </row>
  </sheetData>
  <sheetProtection algorithmName="SHA-512" hashValue="xBO9GkvQHJxnSaoAL3GW82s0JgNKKUSNklV9idgBX6FGMfuEMJzmfzt6fHfkznCf3bt3idGkz1IoB4Q8qO9zRg==" saltValue="iKwZnwMgrKYM4NgGKv/Jhw==" spinCount="100000" sheet="1" objects="1" scenarios="1"/>
  <mergeCells count="5">
    <mergeCell ref="C34:G34"/>
    <mergeCell ref="C1:H1"/>
    <mergeCell ref="C2:M2"/>
    <mergeCell ref="C3:M3"/>
    <mergeCell ref="C4:M4"/>
  </mergeCells>
  <phoneticPr fontId="3" type="noConversion"/>
  <conditionalFormatting sqref="J21:J22">
    <cfRule type="expression" dxfId="57" priority="1" stopIfTrue="1">
      <formula>ISBLANK(J21)</formula>
    </cfRule>
  </conditionalFormatting>
  <hyperlinks>
    <hyperlink ref="I10" location="'T1 Taxable Income Test Year'!A1" display="'T1" xr:uid="{00000000-0004-0000-1000-000000000000}"/>
    <hyperlink ref="L30" location="'S. Summary '!A1" display="'S. Summary" xr:uid="{00000000-0004-0000-1000-000001000000}"/>
    <hyperlink ref="L25" location="'S. Summary '!A1" display="'S. Summary" xr:uid="{00000000-0004-0000-1000-000002000000}"/>
  </hyperlinks>
  <pageMargins left="0.35433070866141736" right="0.15748031496062992" top="0.39370078740157483" bottom="0.39370078740157483" header="0.51181102362204722" footer="0.51181102362204722"/>
  <pageSetup scale="82" orientation="landscape"/>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pageSetUpPr fitToPage="1"/>
  </sheetPr>
  <dimension ref="A1:J124"/>
  <sheetViews>
    <sheetView workbookViewId="0">
      <selection activeCell="F105" sqref="F105:F106"/>
    </sheetView>
  </sheetViews>
  <sheetFormatPr defaultRowHeight="12.75" x14ac:dyDescent="0.2"/>
  <cols>
    <col min="1" max="1" width="2.42578125" style="9" customWidth="1"/>
    <col min="2" max="2" width="12" style="9" customWidth="1"/>
    <col min="3" max="3" width="38.5703125" style="9" customWidth="1"/>
    <col min="4" max="4" width="10.28515625" style="424" bestFit="1" customWidth="1"/>
    <col min="5" max="5" width="10.28515625" style="50" customWidth="1"/>
    <col min="6" max="6" width="11.28515625" style="9" customWidth="1"/>
    <col min="7" max="7" width="9.140625" style="9"/>
    <col min="8" max="8" width="29.28515625" style="9" customWidth="1"/>
    <col min="9" max="9" width="11.140625" style="9" customWidth="1"/>
    <col min="10" max="10" width="11.7109375" style="9" bestFit="1" customWidth="1"/>
    <col min="11" max="16384" width="9.140625" style="9"/>
  </cols>
  <sheetData>
    <row r="1" spans="1:10" ht="21.75" x14ac:dyDescent="0.2">
      <c r="A1" s="242"/>
      <c r="C1" s="561"/>
      <c r="D1" s="561"/>
      <c r="E1" s="561"/>
      <c r="F1" s="561"/>
    </row>
    <row r="2" spans="1:10" ht="18" x14ac:dyDescent="0.25">
      <c r="C2" s="562"/>
      <c r="D2" s="562"/>
      <c r="E2" s="562"/>
      <c r="F2" s="562"/>
      <c r="G2" s="562"/>
      <c r="H2" s="562"/>
      <c r="I2" s="562"/>
      <c r="J2" s="562"/>
    </row>
    <row r="3" spans="1:10" ht="18" x14ac:dyDescent="0.25">
      <c r="C3" s="562"/>
      <c r="D3" s="562"/>
      <c r="E3" s="562"/>
      <c r="F3" s="562"/>
      <c r="G3" s="562"/>
      <c r="H3" s="562"/>
      <c r="I3" s="562"/>
      <c r="J3" s="562"/>
    </row>
    <row r="4" spans="1:10" ht="35.25" customHeight="1" x14ac:dyDescent="0.25">
      <c r="C4" s="562"/>
      <c r="D4" s="562"/>
      <c r="E4" s="562"/>
      <c r="F4" s="562"/>
      <c r="G4" s="562"/>
      <c r="H4" s="562"/>
      <c r="I4" s="562"/>
      <c r="J4" s="562"/>
    </row>
    <row r="9" spans="1:10" ht="23.25" x14ac:dyDescent="0.35">
      <c r="C9" s="222"/>
    </row>
    <row r="10" spans="1:10" ht="18" x14ac:dyDescent="0.25">
      <c r="C10" s="284" t="s">
        <v>335</v>
      </c>
    </row>
    <row r="11" spans="1:10" ht="39" thickBot="1" x14ac:dyDescent="0.25">
      <c r="C11" s="90"/>
      <c r="E11" s="367" t="s">
        <v>380</v>
      </c>
      <c r="F11" s="91" t="s">
        <v>282</v>
      </c>
    </row>
    <row r="12" spans="1:10" ht="14.25" thickTop="1" thickBot="1" x14ac:dyDescent="0.25">
      <c r="C12" s="185" t="s">
        <v>2</v>
      </c>
      <c r="E12" s="338" t="s">
        <v>374</v>
      </c>
      <c r="F12" s="456">
        <f>'A. Data Input Sheet'!G18</f>
        <v>1097026.978937505</v>
      </c>
      <c r="H12" s="191"/>
      <c r="I12" s="26"/>
      <c r="J12" s="192"/>
    </row>
    <row r="13" spans="1:10" ht="13.5" thickTop="1" x14ac:dyDescent="0.2">
      <c r="C13" s="194"/>
      <c r="D13" s="425"/>
      <c r="E13" s="364"/>
      <c r="F13" s="457"/>
      <c r="H13" s="423"/>
      <c r="I13" s="26"/>
      <c r="J13" s="192"/>
    </row>
    <row r="14" spans="1:10" x14ac:dyDescent="0.2">
      <c r="C14" s="190"/>
      <c r="D14" s="426" t="s">
        <v>141</v>
      </c>
      <c r="E14" s="365"/>
      <c r="F14" s="458"/>
    </row>
    <row r="15" spans="1:10" x14ac:dyDescent="0.2">
      <c r="C15" s="489" t="s">
        <v>8</v>
      </c>
      <c r="D15" s="427"/>
      <c r="E15" s="189"/>
      <c r="F15" s="459"/>
    </row>
    <row r="16" spans="1:10" x14ac:dyDescent="0.2">
      <c r="C16" s="17" t="s">
        <v>9</v>
      </c>
      <c r="D16" s="428">
        <v>103</v>
      </c>
      <c r="E16" s="181"/>
      <c r="F16" s="518">
        <v>0</v>
      </c>
    </row>
    <row r="17" spans="3:6" ht="23.25" x14ac:dyDescent="0.2">
      <c r="C17" s="17" t="s">
        <v>142</v>
      </c>
      <c r="D17" s="428">
        <v>104</v>
      </c>
      <c r="E17" s="181"/>
      <c r="F17" s="518">
        <v>1242014.9047544755</v>
      </c>
    </row>
    <row r="18" spans="3:6" ht="23.25" x14ac:dyDescent="0.2">
      <c r="C18" s="17" t="s">
        <v>143</v>
      </c>
      <c r="D18" s="428">
        <v>106</v>
      </c>
      <c r="E18" s="181"/>
      <c r="F18" s="518">
        <v>0</v>
      </c>
    </row>
    <row r="19" spans="3:6" ht="24" x14ac:dyDescent="0.2">
      <c r="C19" s="17" t="s">
        <v>12</v>
      </c>
      <c r="D19" s="428">
        <v>107</v>
      </c>
      <c r="E19" s="181"/>
      <c r="F19" s="518">
        <v>0</v>
      </c>
    </row>
    <row r="20" spans="3:6" ht="24" x14ac:dyDescent="0.2">
      <c r="C20" s="17" t="s">
        <v>13</v>
      </c>
      <c r="D20" s="428">
        <v>108</v>
      </c>
      <c r="E20" s="181"/>
      <c r="F20" s="518">
        <v>0</v>
      </c>
    </row>
    <row r="21" spans="3:6" ht="24" x14ac:dyDescent="0.2">
      <c r="C21" s="17" t="s">
        <v>14</v>
      </c>
      <c r="D21" s="428">
        <v>109</v>
      </c>
      <c r="E21" s="181"/>
      <c r="F21" s="518">
        <v>0</v>
      </c>
    </row>
    <row r="22" spans="3:6" x14ac:dyDescent="0.2">
      <c r="C22" s="17" t="s">
        <v>15</v>
      </c>
      <c r="D22" s="428">
        <v>110</v>
      </c>
      <c r="E22" s="181"/>
      <c r="F22" s="518">
        <v>0</v>
      </c>
    </row>
    <row r="23" spans="3:6" x14ac:dyDescent="0.2">
      <c r="C23" s="17" t="s">
        <v>16</v>
      </c>
      <c r="D23" s="428">
        <v>111</v>
      </c>
      <c r="E23" s="181"/>
      <c r="F23" s="518">
        <v>0</v>
      </c>
    </row>
    <row r="24" spans="3:6" x14ac:dyDescent="0.2">
      <c r="C24" s="17" t="s">
        <v>17</v>
      </c>
      <c r="D24" s="428">
        <v>112</v>
      </c>
      <c r="E24" s="181"/>
      <c r="F24" s="518">
        <v>0</v>
      </c>
    </row>
    <row r="25" spans="3:6" x14ac:dyDescent="0.2">
      <c r="C25" s="17" t="s">
        <v>18</v>
      </c>
      <c r="D25" s="428">
        <v>113</v>
      </c>
      <c r="E25" s="181"/>
      <c r="F25" s="518">
        <v>0</v>
      </c>
    </row>
    <row r="26" spans="3:6" x14ac:dyDescent="0.2">
      <c r="C26" s="17" t="s">
        <v>19</v>
      </c>
      <c r="D26" s="428">
        <v>114</v>
      </c>
      <c r="E26" s="181"/>
      <c r="F26" s="518">
        <v>0</v>
      </c>
    </row>
    <row r="27" spans="3:6" x14ac:dyDescent="0.2">
      <c r="C27" s="17" t="s">
        <v>20</v>
      </c>
      <c r="D27" s="428">
        <v>116</v>
      </c>
      <c r="E27" s="181"/>
      <c r="F27" s="518">
        <v>0</v>
      </c>
    </row>
    <row r="28" spans="3:6" ht="24" x14ac:dyDescent="0.2">
      <c r="C28" s="17" t="s">
        <v>21</v>
      </c>
      <c r="D28" s="428">
        <v>118</v>
      </c>
      <c r="E28" s="181"/>
      <c r="F28" s="518">
        <v>0</v>
      </c>
    </row>
    <row r="29" spans="3:6" x14ac:dyDescent="0.2">
      <c r="C29" s="17" t="s">
        <v>22</v>
      </c>
      <c r="D29" s="428">
        <v>119</v>
      </c>
      <c r="E29" s="181"/>
      <c r="F29" s="518">
        <v>0</v>
      </c>
    </row>
    <row r="30" spans="3:6" x14ac:dyDescent="0.2">
      <c r="C30" s="17" t="s">
        <v>23</v>
      </c>
      <c r="D30" s="428">
        <v>120</v>
      </c>
      <c r="E30" s="181"/>
      <c r="F30" s="518">
        <v>0</v>
      </c>
    </row>
    <row r="31" spans="3:6" ht="24" x14ac:dyDescent="0.2">
      <c r="C31" s="17" t="s">
        <v>24</v>
      </c>
      <c r="D31" s="428">
        <v>121</v>
      </c>
      <c r="E31" s="181"/>
      <c r="F31" s="518">
        <v>1789</v>
      </c>
    </row>
    <row r="32" spans="3:6" x14ac:dyDescent="0.2">
      <c r="C32" s="17" t="s">
        <v>25</v>
      </c>
      <c r="D32" s="428">
        <v>122</v>
      </c>
      <c r="E32" s="181"/>
      <c r="F32" s="518">
        <v>0</v>
      </c>
    </row>
    <row r="33" spans="3:6" x14ac:dyDescent="0.2">
      <c r="C33" s="17" t="s">
        <v>26</v>
      </c>
      <c r="D33" s="428">
        <v>123</v>
      </c>
      <c r="E33" s="181"/>
      <c r="F33" s="518">
        <v>0</v>
      </c>
    </row>
    <row r="34" spans="3:6" x14ac:dyDescent="0.2">
      <c r="C34" s="17" t="s">
        <v>27</v>
      </c>
      <c r="D34" s="428">
        <v>124</v>
      </c>
      <c r="E34" s="366"/>
      <c r="F34" s="518">
        <v>0</v>
      </c>
    </row>
    <row r="35" spans="3:6" x14ac:dyDescent="0.2">
      <c r="C35" s="19" t="s">
        <v>144</v>
      </c>
      <c r="D35" s="429">
        <v>125</v>
      </c>
      <c r="E35" s="368" t="s">
        <v>387</v>
      </c>
      <c r="F35" s="460">
        <f>'T13 Sch 13 Reserve Test Year'!G22</f>
        <v>0</v>
      </c>
    </row>
    <row r="36" spans="3:6" ht="24" x14ac:dyDescent="0.2">
      <c r="C36" s="17" t="s">
        <v>29</v>
      </c>
      <c r="D36" s="429">
        <v>126</v>
      </c>
      <c r="E36" s="368" t="s">
        <v>387</v>
      </c>
      <c r="F36" s="460">
        <f>'T13 Sch 13 Reserve Test Year'!K43</f>
        <v>630204</v>
      </c>
    </row>
    <row r="37" spans="3:6" ht="24" x14ac:dyDescent="0.2">
      <c r="C37" s="17" t="s">
        <v>30</v>
      </c>
      <c r="D37" s="428">
        <v>127</v>
      </c>
      <c r="E37" s="366"/>
      <c r="F37" s="518">
        <v>0</v>
      </c>
    </row>
    <row r="38" spans="3:6" x14ac:dyDescent="0.2">
      <c r="C38" s="17" t="s">
        <v>31</v>
      </c>
      <c r="D38" s="428">
        <v>205</v>
      </c>
      <c r="E38" s="181"/>
      <c r="F38" s="518">
        <v>0</v>
      </c>
    </row>
    <row r="39" spans="3:6" x14ac:dyDescent="0.2">
      <c r="C39" s="17" t="s">
        <v>32</v>
      </c>
      <c r="D39" s="428">
        <v>206</v>
      </c>
      <c r="E39" s="181"/>
      <c r="F39" s="518">
        <v>0</v>
      </c>
    </row>
    <row r="40" spans="3:6" x14ac:dyDescent="0.2">
      <c r="C40" s="17" t="s">
        <v>33</v>
      </c>
      <c r="D40" s="428">
        <v>208</v>
      </c>
      <c r="E40" s="181"/>
      <c r="F40" s="518">
        <v>0</v>
      </c>
    </row>
    <row r="41" spans="3:6" ht="24" x14ac:dyDescent="0.2">
      <c r="C41" s="17" t="s">
        <v>34</v>
      </c>
      <c r="D41" s="428">
        <v>212</v>
      </c>
      <c r="E41" s="181"/>
      <c r="F41" s="518">
        <v>0</v>
      </c>
    </row>
    <row r="42" spans="3:6" x14ac:dyDescent="0.2">
      <c r="C42" s="17" t="s">
        <v>35</v>
      </c>
      <c r="D42" s="428">
        <v>216</v>
      </c>
      <c r="E42" s="181"/>
      <c r="F42" s="518">
        <v>0</v>
      </c>
    </row>
    <row r="43" spans="3:6" x14ac:dyDescent="0.2">
      <c r="C43" s="17" t="s">
        <v>36</v>
      </c>
      <c r="D43" s="428">
        <v>220</v>
      </c>
      <c r="E43" s="181"/>
      <c r="F43" s="518">
        <v>0</v>
      </c>
    </row>
    <row r="44" spans="3:6" x14ac:dyDescent="0.2">
      <c r="C44" s="17" t="s">
        <v>37</v>
      </c>
      <c r="D44" s="428">
        <v>226</v>
      </c>
      <c r="E44" s="181"/>
      <c r="F44" s="518">
        <v>0</v>
      </c>
    </row>
    <row r="45" spans="3:6" x14ac:dyDescent="0.2">
      <c r="C45" s="17" t="s">
        <v>38</v>
      </c>
      <c r="D45" s="428">
        <v>227</v>
      </c>
      <c r="E45" s="181"/>
      <c r="F45" s="518">
        <v>0</v>
      </c>
    </row>
    <row r="46" spans="3:6" x14ac:dyDescent="0.2">
      <c r="C46" s="17" t="s">
        <v>39</v>
      </c>
      <c r="D46" s="428">
        <v>228</v>
      </c>
      <c r="E46" s="181"/>
      <c r="F46" s="518">
        <v>0</v>
      </c>
    </row>
    <row r="47" spans="3:6" x14ac:dyDescent="0.2">
      <c r="C47" s="17" t="s">
        <v>40</v>
      </c>
      <c r="D47" s="428">
        <v>231</v>
      </c>
      <c r="E47" s="181"/>
      <c r="F47" s="518">
        <v>0</v>
      </c>
    </row>
    <row r="48" spans="3:6" x14ac:dyDescent="0.2">
      <c r="C48" s="17" t="s">
        <v>41</v>
      </c>
      <c r="D48" s="428">
        <v>235</v>
      </c>
      <c r="E48" s="181"/>
      <c r="F48" s="518">
        <v>0</v>
      </c>
    </row>
    <row r="49" spans="3:8" x14ac:dyDescent="0.2">
      <c r="C49" s="17" t="s">
        <v>42</v>
      </c>
      <c r="D49" s="428">
        <v>236</v>
      </c>
      <c r="E49" s="181"/>
      <c r="F49" s="518">
        <v>0</v>
      </c>
    </row>
    <row r="50" spans="3:8" ht="36" x14ac:dyDescent="0.2">
      <c r="C50" s="17" t="s">
        <v>43</v>
      </c>
      <c r="D50" s="428">
        <v>237</v>
      </c>
      <c r="E50" s="181"/>
      <c r="F50" s="518">
        <v>0</v>
      </c>
    </row>
    <row r="51" spans="3:8" ht="24" x14ac:dyDescent="0.2">
      <c r="C51" s="29" t="s">
        <v>145</v>
      </c>
      <c r="D51" s="428"/>
      <c r="E51" s="181"/>
      <c r="F51" s="518">
        <v>0</v>
      </c>
    </row>
    <row r="52" spans="3:8" x14ac:dyDescent="0.2">
      <c r="C52" s="17" t="s">
        <v>45</v>
      </c>
      <c r="D52" s="428">
        <v>290</v>
      </c>
      <c r="E52" s="181"/>
      <c r="F52" s="518">
        <v>0</v>
      </c>
    </row>
    <row r="53" spans="3:8" ht="24" x14ac:dyDescent="0.2">
      <c r="C53" s="17" t="s">
        <v>46</v>
      </c>
      <c r="D53" s="428">
        <v>291</v>
      </c>
      <c r="E53" s="181"/>
      <c r="F53" s="518">
        <v>0</v>
      </c>
    </row>
    <row r="54" spans="3:8" x14ac:dyDescent="0.2">
      <c r="C54" s="17" t="s">
        <v>47</v>
      </c>
      <c r="D54" s="428">
        <v>292</v>
      </c>
      <c r="E54" s="181"/>
      <c r="F54" s="518">
        <v>0</v>
      </c>
    </row>
    <row r="55" spans="3:8" x14ac:dyDescent="0.2">
      <c r="C55" s="17" t="s">
        <v>48</v>
      </c>
      <c r="D55" s="428">
        <v>293</v>
      </c>
      <c r="E55" s="181"/>
      <c r="F55" s="518">
        <v>0</v>
      </c>
    </row>
    <row r="56" spans="3:8" x14ac:dyDescent="0.2">
      <c r="C56" s="461"/>
      <c r="D56" s="428">
        <v>294</v>
      </c>
      <c r="E56" s="181"/>
      <c r="F56" s="518">
        <v>0</v>
      </c>
    </row>
    <row r="57" spans="3:8" x14ac:dyDescent="0.2">
      <c r="C57" s="461"/>
      <c r="D57" s="428">
        <v>295</v>
      </c>
      <c r="E57" s="181"/>
      <c r="F57" s="518">
        <v>0</v>
      </c>
    </row>
    <row r="58" spans="3:8" x14ac:dyDescent="0.2">
      <c r="C58" s="461"/>
      <c r="D58" s="428">
        <v>296</v>
      </c>
      <c r="E58" s="181"/>
      <c r="F58" s="518"/>
    </row>
    <row r="59" spans="3:8" x14ac:dyDescent="0.2">
      <c r="C59" s="461"/>
      <c r="D59" s="428">
        <v>297</v>
      </c>
      <c r="E59" s="366"/>
      <c r="F59" s="519"/>
    </row>
    <row r="60" spans="3:8" x14ac:dyDescent="0.2">
      <c r="C60" s="223" t="s">
        <v>293</v>
      </c>
      <c r="D60" s="430"/>
      <c r="E60" s="21"/>
      <c r="F60" s="512"/>
      <c r="G60" s="462"/>
      <c r="H60" s="213"/>
    </row>
    <row r="61" spans="3:8" x14ac:dyDescent="0.2">
      <c r="C61" s="223" t="s">
        <v>294</v>
      </c>
      <c r="D61" s="430"/>
      <c r="E61" s="21"/>
      <c r="F61" s="512">
        <v>787136</v>
      </c>
      <c r="G61" s="462"/>
      <c r="H61" s="213"/>
    </row>
    <row r="62" spans="3:8" x14ac:dyDescent="0.2">
      <c r="C62" s="223" t="s">
        <v>295</v>
      </c>
      <c r="D62" s="430"/>
      <c r="E62" s="21"/>
      <c r="F62" s="512"/>
      <c r="G62" s="462"/>
      <c r="H62" s="213"/>
    </row>
    <row r="63" spans="3:8" x14ac:dyDescent="0.2">
      <c r="C63" s="223" t="s">
        <v>296</v>
      </c>
      <c r="D63" s="430"/>
      <c r="E63" s="21"/>
      <c r="F63" s="512"/>
      <c r="G63" s="462"/>
      <c r="H63" s="213"/>
    </row>
    <row r="64" spans="3:8" x14ac:dyDescent="0.2">
      <c r="C64" s="223" t="s">
        <v>297</v>
      </c>
      <c r="D64" s="430"/>
      <c r="E64" s="21"/>
      <c r="F64" s="512"/>
      <c r="G64" s="462"/>
      <c r="H64" s="213"/>
    </row>
    <row r="65" spans="3:8" x14ac:dyDescent="0.2">
      <c r="C65" s="509" t="s">
        <v>496</v>
      </c>
      <c r="D65" s="430"/>
      <c r="E65" s="21"/>
      <c r="F65" s="512">
        <v>377590</v>
      </c>
      <c r="G65" s="462"/>
      <c r="H65" s="213"/>
    </row>
    <row r="66" spans="3:8" x14ac:dyDescent="0.2">
      <c r="C66" s="509"/>
      <c r="D66" s="430"/>
      <c r="E66" s="21"/>
      <c r="F66" s="512"/>
      <c r="G66" s="462"/>
      <c r="H66" s="213"/>
    </row>
    <row r="67" spans="3:8" x14ac:dyDescent="0.2">
      <c r="C67" s="509"/>
      <c r="D67" s="430"/>
      <c r="E67" s="21"/>
      <c r="F67" s="512"/>
      <c r="G67" s="462"/>
      <c r="H67" s="213"/>
    </row>
    <row r="68" spans="3:8" x14ac:dyDescent="0.2">
      <c r="C68" s="509"/>
      <c r="D68" s="430"/>
      <c r="E68" s="21"/>
      <c r="F68" s="512"/>
      <c r="G68" s="462"/>
      <c r="H68" s="213"/>
    </row>
    <row r="69" spans="3:8" x14ac:dyDescent="0.2">
      <c r="C69" s="509"/>
      <c r="D69" s="430"/>
      <c r="E69" s="21"/>
      <c r="F69" s="512"/>
      <c r="G69" s="462"/>
      <c r="H69" s="213"/>
    </row>
    <row r="70" spans="3:8" x14ac:dyDescent="0.2">
      <c r="C70" s="509"/>
      <c r="D70" s="430"/>
      <c r="E70" s="21"/>
      <c r="F70" s="512"/>
      <c r="G70" s="462"/>
      <c r="H70" s="213"/>
    </row>
    <row r="71" spans="3:8" x14ac:dyDescent="0.2">
      <c r="C71" s="509"/>
      <c r="D71" s="430"/>
      <c r="E71" s="21"/>
      <c r="F71" s="512"/>
      <c r="G71" s="462"/>
      <c r="H71" s="213"/>
    </row>
    <row r="72" spans="3:8" x14ac:dyDescent="0.2">
      <c r="C72" s="509"/>
      <c r="D72" s="430"/>
      <c r="E72" s="21"/>
      <c r="F72" s="512"/>
      <c r="G72" s="462"/>
      <c r="H72" s="213"/>
    </row>
    <row r="73" spans="3:8" x14ac:dyDescent="0.2">
      <c r="C73" s="509"/>
      <c r="D73" s="497"/>
      <c r="E73" s="18"/>
      <c r="F73" s="512"/>
      <c r="G73" s="462"/>
      <c r="H73" s="213"/>
    </row>
    <row r="74" spans="3:8" ht="13.5" thickBot="1" x14ac:dyDescent="0.25">
      <c r="C74" s="510"/>
      <c r="D74" s="498"/>
      <c r="E74" s="263"/>
      <c r="F74" s="520"/>
      <c r="G74" s="462"/>
      <c r="H74" s="213"/>
    </row>
    <row r="75" spans="3:8" ht="13.5" thickBot="1" x14ac:dyDescent="0.25">
      <c r="C75" s="22" t="s">
        <v>49</v>
      </c>
      <c r="D75" s="431"/>
      <c r="E75" s="182"/>
      <c r="F75" s="92">
        <f>SUM(F16:F74)</f>
        <v>3038733.9047544757</v>
      </c>
    </row>
    <row r="76" spans="3:8" x14ac:dyDescent="0.2">
      <c r="C76" s="489" t="s">
        <v>50</v>
      </c>
      <c r="D76" s="432"/>
      <c r="E76" s="183"/>
      <c r="F76" s="459"/>
    </row>
    <row r="77" spans="3:8" ht="24" x14ac:dyDescent="0.2">
      <c r="C77" s="17" t="s">
        <v>51</v>
      </c>
      <c r="D77" s="428">
        <v>401</v>
      </c>
      <c r="E77" s="181"/>
      <c r="F77" s="518">
        <v>0</v>
      </c>
    </row>
    <row r="78" spans="3:8" x14ac:dyDescent="0.2">
      <c r="C78" s="19" t="s">
        <v>52</v>
      </c>
      <c r="D78" s="428">
        <v>402</v>
      </c>
      <c r="E78" s="181"/>
      <c r="F78" s="518">
        <v>0</v>
      </c>
    </row>
    <row r="79" spans="3:8" x14ac:dyDescent="0.2">
      <c r="C79" s="17" t="s">
        <v>53</v>
      </c>
      <c r="D79" s="429">
        <v>403</v>
      </c>
      <c r="E79" s="355" t="s">
        <v>382</v>
      </c>
      <c r="F79" s="463">
        <f>'T8 Schedule 8 CCA Test Year  '!M43</f>
        <v>1988601.8701539999</v>
      </c>
    </row>
    <row r="80" spans="3:8" x14ac:dyDescent="0.2">
      <c r="C80" s="19" t="s">
        <v>54</v>
      </c>
      <c r="D80" s="428">
        <v>404</v>
      </c>
      <c r="E80" s="181"/>
      <c r="F80" s="518">
        <v>0</v>
      </c>
    </row>
    <row r="81" spans="3:6" x14ac:dyDescent="0.2">
      <c r="C81" s="17" t="s">
        <v>55</v>
      </c>
      <c r="D81" s="428">
        <v>406</v>
      </c>
      <c r="E81" s="181"/>
      <c r="F81" s="518">
        <v>0</v>
      </c>
    </row>
    <row r="82" spans="3:6" x14ac:dyDescent="0.2">
      <c r="C82" s="17" t="s">
        <v>20</v>
      </c>
      <c r="D82" s="428">
        <v>409</v>
      </c>
      <c r="E82" s="181"/>
      <c r="F82" s="518">
        <v>0</v>
      </c>
    </row>
    <row r="83" spans="3:6" x14ac:dyDescent="0.2">
      <c r="C83" s="17" t="s">
        <v>56</v>
      </c>
      <c r="D83" s="428">
        <v>411</v>
      </c>
      <c r="E83" s="181"/>
      <c r="F83" s="518">
        <v>0</v>
      </c>
    </row>
    <row r="84" spans="3:6" x14ac:dyDescent="0.2">
      <c r="C84" s="17" t="s">
        <v>146</v>
      </c>
      <c r="D84" s="429">
        <v>413</v>
      </c>
      <c r="E84" s="355" t="s">
        <v>387</v>
      </c>
      <c r="F84" s="463">
        <f>'T13 Sch 13 Reserve Test Year'!K22</f>
        <v>0</v>
      </c>
    </row>
    <row r="85" spans="3:6" ht="24" x14ac:dyDescent="0.2">
      <c r="C85" s="17" t="s">
        <v>58</v>
      </c>
      <c r="D85" s="429">
        <v>414</v>
      </c>
      <c r="E85" s="355" t="s">
        <v>387</v>
      </c>
      <c r="F85" s="463">
        <f>'T13 Sch 13 Reserve Test Year'!G43</f>
        <v>601740</v>
      </c>
    </row>
    <row r="86" spans="3:6" x14ac:dyDescent="0.2">
      <c r="C86" s="17" t="s">
        <v>59</v>
      </c>
      <c r="D86" s="428">
        <v>416</v>
      </c>
      <c r="E86" s="181"/>
      <c r="F86" s="518">
        <v>0</v>
      </c>
    </row>
    <row r="87" spans="3:6" x14ac:dyDescent="0.2">
      <c r="C87" s="17" t="s">
        <v>60</v>
      </c>
      <c r="D87" s="428">
        <v>305</v>
      </c>
      <c r="E87" s="181"/>
      <c r="F87" s="518">
        <v>0</v>
      </c>
    </row>
    <row r="88" spans="3:6" x14ac:dyDescent="0.2">
      <c r="C88" s="17" t="s">
        <v>61</v>
      </c>
      <c r="D88" s="428">
        <v>306</v>
      </c>
      <c r="E88" s="181"/>
      <c r="F88" s="518">
        <v>0</v>
      </c>
    </row>
    <row r="89" spans="3:6" ht="24" x14ac:dyDescent="0.2">
      <c r="C89" s="29" t="s">
        <v>62</v>
      </c>
      <c r="D89" s="428"/>
      <c r="E89" s="181"/>
      <c r="F89" s="518">
        <v>0</v>
      </c>
    </row>
    <row r="90" spans="3:6" ht="24" x14ac:dyDescent="0.2">
      <c r="C90" s="19" t="s">
        <v>63</v>
      </c>
      <c r="D90" s="428">
        <v>390</v>
      </c>
      <c r="E90" s="181"/>
      <c r="F90" s="518">
        <v>0</v>
      </c>
    </row>
    <row r="91" spans="3:6" x14ac:dyDescent="0.2">
      <c r="C91" s="19" t="s">
        <v>64</v>
      </c>
      <c r="D91" s="428">
        <v>391</v>
      </c>
      <c r="E91" s="181"/>
      <c r="F91" s="518">
        <v>0</v>
      </c>
    </row>
    <row r="92" spans="3:6" ht="24" x14ac:dyDescent="0.2">
      <c r="C92" s="17" t="s">
        <v>65</v>
      </c>
      <c r="D92" s="428">
        <v>392</v>
      </c>
      <c r="E92" s="181"/>
      <c r="F92" s="518">
        <v>0</v>
      </c>
    </row>
    <row r="93" spans="3:6" ht="15.75" x14ac:dyDescent="0.2">
      <c r="C93" s="320">
        <v>1</v>
      </c>
      <c r="D93" s="428">
        <v>393</v>
      </c>
      <c r="E93" s="181"/>
      <c r="F93" s="518">
        <v>0</v>
      </c>
    </row>
    <row r="94" spans="3:6" ht="15.75" x14ac:dyDescent="0.2">
      <c r="C94" s="320">
        <v>1</v>
      </c>
      <c r="D94" s="428">
        <v>394</v>
      </c>
      <c r="E94" s="181"/>
      <c r="F94" s="518">
        <v>0</v>
      </c>
    </row>
    <row r="95" spans="3:6" ht="15.75" x14ac:dyDescent="0.2">
      <c r="C95" s="320">
        <v>1</v>
      </c>
      <c r="D95" s="428">
        <v>395</v>
      </c>
      <c r="E95" s="181"/>
      <c r="F95" s="518"/>
    </row>
    <row r="96" spans="3:6" ht="15.75" x14ac:dyDescent="0.2">
      <c r="C96" s="320">
        <v>1</v>
      </c>
      <c r="D96" s="428">
        <v>396</v>
      </c>
      <c r="E96" s="181"/>
      <c r="F96" s="518"/>
    </row>
    <row r="97" spans="3:8" ht="15.75" x14ac:dyDescent="0.2">
      <c r="C97" s="321">
        <v>1</v>
      </c>
      <c r="D97" s="499">
        <v>397</v>
      </c>
      <c r="E97" s="366"/>
      <c r="F97" s="518"/>
    </row>
    <row r="98" spans="3:8" ht="24" x14ac:dyDescent="0.2">
      <c r="C98" s="17" t="s">
        <v>298</v>
      </c>
      <c r="D98" s="430"/>
      <c r="E98" s="21"/>
      <c r="F98" s="512"/>
      <c r="G98" s="462"/>
      <c r="H98" s="213"/>
    </row>
    <row r="99" spans="3:8" ht="24" x14ac:dyDescent="0.2">
      <c r="C99" s="17" t="s">
        <v>299</v>
      </c>
      <c r="D99" s="430"/>
      <c r="E99" s="21"/>
      <c r="F99" s="512">
        <v>787136</v>
      </c>
      <c r="G99" s="462"/>
      <c r="H99" s="213"/>
    </row>
    <row r="100" spans="3:8" ht="24" x14ac:dyDescent="0.2">
      <c r="C100" s="17" t="s">
        <v>300</v>
      </c>
      <c r="D100" s="430"/>
      <c r="E100" s="21"/>
      <c r="F100" s="512"/>
      <c r="G100" s="462"/>
      <c r="H100" s="213"/>
    </row>
    <row r="101" spans="3:8" x14ac:dyDescent="0.2">
      <c r="C101" s="17" t="s">
        <v>301</v>
      </c>
      <c r="D101" s="430"/>
      <c r="E101" s="21"/>
      <c r="F101" s="506"/>
      <c r="G101" s="462"/>
      <c r="H101" s="213"/>
    </row>
    <row r="102" spans="3:8" x14ac:dyDescent="0.2">
      <c r="C102" s="17" t="s">
        <v>302</v>
      </c>
      <c r="D102" s="430"/>
      <c r="E102" s="21"/>
      <c r="F102" s="506"/>
      <c r="G102" s="462"/>
      <c r="H102" s="213"/>
    </row>
    <row r="103" spans="3:8" ht="24" x14ac:dyDescent="0.2">
      <c r="C103" s="17" t="s">
        <v>303</v>
      </c>
      <c r="D103" s="430"/>
      <c r="E103" s="21"/>
      <c r="F103" s="506"/>
      <c r="G103" s="462"/>
      <c r="H103" s="213"/>
    </row>
    <row r="104" spans="3:8" x14ac:dyDescent="0.2">
      <c r="C104" s="17" t="s">
        <v>304</v>
      </c>
      <c r="D104" s="430"/>
      <c r="E104" s="21"/>
      <c r="F104" s="506"/>
      <c r="G104" s="462"/>
      <c r="H104" s="213"/>
    </row>
    <row r="105" spans="3:8" x14ac:dyDescent="0.2">
      <c r="C105" s="315" t="s">
        <v>496</v>
      </c>
      <c r="D105" s="430"/>
      <c r="E105" s="21"/>
      <c r="F105" s="518">
        <v>377590</v>
      </c>
      <c r="G105" s="462"/>
      <c r="H105" s="213"/>
    </row>
    <row r="106" spans="3:8" x14ac:dyDescent="0.2">
      <c r="C106" s="315" t="s">
        <v>301</v>
      </c>
      <c r="D106" s="430"/>
      <c r="E106" s="21"/>
      <c r="F106" s="512">
        <v>115513.27897384616</v>
      </c>
      <c r="G106" s="462"/>
      <c r="H106" s="213"/>
    </row>
    <row r="107" spans="3:8" x14ac:dyDescent="0.2">
      <c r="C107" s="315"/>
      <c r="D107" s="430"/>
      <c r="E107" s="21"/>
      <c r="F107" s="512"/>
      <c r="G107" s="462"/>
      <c r="H107" s="213"/>
    </row>
    <row r="108" spans="3:8" x14ac:dyDescent="0.2">
      <c r="C108" s="315"/>
      <c r="D108" s="430"/>
      <c r="E108" s="21"/>
      <c r="F108" s="512"/>
      <c r="G108" s="462"/>
      <c r="H108" s="213"/>
    </row>
    <row r="109" spans="3:8" x14ac:dyDescent="0.2">
      <c r="C109" s="315"/>
      <c r="D109" s="430"/>
      <c r="E109" s="21"/>
      <c r="F109" s="512"/>
      <c r="G109" s="462"/>
      <c r="H109" s="213"/>
    </row>
    <row r="110" spans="3:8" x14ac:dyDescent="0.2">
      <c r="C110" s="315"/>
      <c r="D110" s="430"/>
      <c r="E110" s="21"/>
      <c r="F110" s="512"/>
      <c r="G110" s="462"/>
      <c r="H110" s="213"/>
    </row>
    <row r="111" spans="3:8" x14ac:dyDescent="0.2">
      <c r="C111" s="315"/>
      <c r="D111" s="497"/>
      <c r="E111" s="18"/>
      <c r="F111" s="512"/>
      <c r="G111" s="462"/>
      <c r="H111" s="213"/>
    </row>
    <row r="112" spans="3:8" ht="13.5" thickBot="1" x14ac:dyDescent="0.25">
      <c r="C112" s="512"/>
      <c r="D112" s="497"/>
      <c r="E112" s="18"/>
      <c r="F112" s="512"/>
      <c r="G112" s="462"/>
      <c r="H112" s="214"/>
    </row>
    <row r="113" spans="3:7" ht="13.5" thickBot="1" x14ac:dyDescent="0.25">
      <c r="C113" s="22" t="s">
        <v>66</v>
      </c>
      <c r="D113" s="433"/>
      <c r="E113" s="369" t="s">
        <v>384</v>
      </c>
      <c r="F113" s="92">
        <f>SUM(F77:F112)</f>
        <v>3870581.1491278461</v>
      </c>
    </row>
    <row r="114" spans="3:7" ht="13.5" thickBot="1" x14ac:dyDescent="0.25">
      <c r="C114" s="186"/>
      <c r="D114" s="434"/>
      <c r="E114" s="184"/>
      <c r="F114" s="464"/>
    </row>
    <row r="115" spans="3:7" ht="13.5" thickBot="1" x14ac:dyDescent="0.25">
      <c r="C115" s="187" t="s">
        <v>147</v>
      </c>
      <c r="D115" s="433"/>
      <c r="E115" s="369" t="s">
        <v>384</v>
      </c>
      <c r="F115" s="193">
        <f>SUM(F12,F75)-F113</f>
        <v>265179.73456413439</v>
      </c>
    </row>
    <row r="116" spans="3:7" x14ac:dyDescent="0.2">
      <c r="C116" s="230"/>
      <c r="D116" s="435"/>
      <c r="E116" s="465"/>
      <c r="F116" s="466"/>
    </row>
    <row r="117" spans="3:7" x14ac:dyDescent="0.2">
      <c r="C117" s="231" t="s">
        <v>17</v>
      </c>
      <c r="D117" s="436">
        <v>311</v>
      </c>
      <c r="E117" s="264"/>
      <c r="F117" s="518"/>
    </row>
    <row r="118" spans="3:7" ht="24" x14ac:dyDescent="0.2">
      <c r="C118" s="231" t="s">
        <v>148</v>
      </c>
      <c r="D118" s="436">
        <v>320</v>
      </c>
      <c r="E118" s="264"/>
      <c r="F118" s="518"/>
    </row>
    <row r="119" spans="3:7" ht="24" x14ac:dyDescent="0.2">
      <c r="C119" s="231" t="s">
        <v>149</v>
      </c>
      <c r="D119" s="429">
        <v>331</v>
      </c>
      <c r="E119" s="355" t="s">
        <v>388</v>
      </c>
      <c r="F119" s="463">
        <f>'T4 Sch 4 Loss Cfwd'!I15</f>
        <v>0</v>
      </c>
    </row>
    <row r="120" spans="3:7" ht="24" x14ac:dyDescent="0.2">
      <c r="C120" s="231" t="s">
        <v>150</v>
      </c>
      <c r="D120" s="429">
        <v>332</v>
      </c>
      <c r="E120" s="479" t="s">
        <v>388</v>
      </c>
      <c r="F120" s="463">
        <f>'T4 Sch 4 Loss Cfwd'!G25*-1</f>
        <v>0</v>
      </c>
    </row>
    <row r="121" spans="3:7" ht="24" x14ac:dyDescent="0.2">
      <c r="C121" s="231" t="s">
        <v>72</v>
      </c>
      <c r="D121" s="428">
        <v>335</v>
      </c>
      <c r="E121" s="181"/>
      <c r="F121" s="518"/>
    </row>
    <row r="122" spans="3:7" ht="13.5" thickBot="1" x14ac:dyDescent="0.25">
      <c r="C122" s="500"/>
      <c r="D122" s="499"/>
      <c r="E122" s="366"/>
      <c r="F122" s="501"/>
    </row>
    <row r="123" spans="3:7" ht="13.5" thickBot="1" x14ac:dyDescent="0.25">
      <c r="C123" s="188" t="s">
        <v>226</v>
      </c>
      <c r="D123" s="437"/>
      <c r="E123" s="369" t="s">
        <v>384</v>
      </c>
      <c r="F123" s="207">
        <f>IF(F115&lt;0,F115,F115-SUM(F117:F122))</f>
        <v>265179.73456413439</v>
      </c>
      <c r="G123" s="337" t="s">
        <v>373</v>
      </c>
    </row>
    <row r="124" spans="3:7" x14ac:dyDescent="0.2">
      <c r="D124" s="438"/>
      <c r="E124" s="9"/>
    </row>
  </sheetData>
  <sheetProtection algorithmName="SHA-512" hashValue="SmmygYZHNKaar+3JV/tPpk0IYHiGCSw6RSIlaHvl1E0Ct+PWqHIdBkay5GgiGeB1x1JhnTa0knEOm54bv79v6w==" saltValue="C9BYVXmRtxj4noSzzYMHUw==" spinCount="100000" sheet="1" objects="1" scenarios="1"/>
  <mergeCells count="4">
    <mergeCell ref="C1:F1"/>
    <mergeCell ref="C2:J2"/>
    <mergeCell ref="C3:J3"/>
    <mergeCell ref="C4:J4"/>
  </mergeCells>
  <conditionalFormatting sqref="F123">
    <cfRule type="cellIs" dxfId="56" priority="43" stopIfTrue="1" operator="lessThan">
      <formula>0</formula>
    </cfRule>
  </conditionalFormatting>
  <conditionalFormatting sqref="F117:F121 C60:C74 F35:F36 C105:C112 F79 F58:F60 F62:F64 F66:F74 F84:F85 F100:F104 F106:F112">
    <cfRule type="expression" dxfId="55" priority="44" stopIfTrue="1">
      <formula>ISBLANK(C35)</formula>
    </cfRule>
  </conditionalFormatting>
  <conditionalFormatting sqref="H60:H74">
    <cfRule type="cellIs" dxfId="54" priority="45" stopIfTrue="1" operator="lessThan">
      <formula>0</formula>
    </cfRule>
  </conditionalFormatting>
  <conditionalFormatting sqref="F16:F34">
    <cfRule type="expression" dxfId="53" priority="42" stopIfTrue="1">
      <formula>ISBLANK(F16)</formula>
    </cfRule>
  </conditionalFormatting>
  <conditionalFormatting sqref="F61">
    <cfRule type="expression" dxfId="52" priority="40" stopIfTrue="1">
      <formula>ISBLANK(F61)</formula>
    </cfRule>
  </conditionalFormatting>
  <conditionalFormatting sqref="F65">
    <cfRule type="expression" dxfId="51" priority="39" stopIfTrue="1">
      <formula>ISBLANK(F65)</formula>
    </cfRule>
  </conditionalFormatting>
  <conditionalFormatting sqref="F77:F78">
    <cfRule type="expression" dxfId="50" priority="38" stopIfTrue="1">
      <formula>ISBLANK(F77)</formula>
    </cfRule>
  </conditionalFormatting>
  <conditionalFormatting sqref="F95:F99">
    <cfRule type="expression" dxfId="49" priority="36" stopIfTrue="1">
      <formula>ISBLANK(F95)</formula>
    </cfRule>
  </conditionalFormatting>
  <conditionalFormatting sqref="F105">
    <cfRule type="expression" dxfId="48" priority="35" stopIfTrue="1">
      <formula>ISBLANK(F105)</formula>
    </cfRule>
  </conditionalFormatting>
  <conditionalFormatting sqref="F37">
    <cfRule type="expression" dxfId="47" priority="34" stopIfTrue="1">
      <formula>ISBLANK(F37)</formula>
    </cfRule>
  </conditionalFormatting>
  <conditionalFormatting sqref="F38">
    <cfRule type="expression" dxfId="46" priority="33" stopIfTrue="1">
      <formula>ISBLANK(F38)</formula>
    </cfRule>
  </conditionalFormatting>
  <conditionalFormatting sqref="F39">
    <cfRule type="expression" dxfId="45" priority="32" stopIfTrue="1">
      <formula>ISBLANK(F39)</formula>
    </cfRule>
  </conditionalFormatting>
  <conditionalFormatting sqref="F40">
    <cfRule type="expression" dxfId="44" priority="31" stopIfTrue="1">
      <formula>ISBLANK(F40)</formula>
    </cfRule>
  </conditionalFormatting>
  <conditionalFormatting sqref="F41">
    <cfRule type="expression" dxfId="43" priority="30" stopIfTrue="1">
      <formula>ISBLANK(F41)</formula>
    </cfRule>
  </conditionalFormatting>
  <conditionalFormatting sqref="F42">
    <cfRule type="expression" dxfId="42" priority="29" stopIfTrue="1">
      <formula>ISBLANK(F42)</formula>
    </cfRule>
  </conditionalFormatting>
  <conditionalFormatting sqref="F43">
    <cfRule type="expression" dxfId="41" priority="28" stopIfTrue="1">
      <formula>ISBLANK(F43)</formula>
    </cfRule>
  </conditionalFormatting>
  <conditionalFormatting sqref="F44">
    <cfRule type="expression" dxfId="40" priority="27" stopIfTrue="1">
      <formula>ISBLANK(F44)</formula>
    </cfRule>
  </conditionalFormatting>
  <conditionalFormatting sqref="F45">
    <cfRule type="expression" dxfId="39" priority="26" stopIfTrue="1">
      <formula>ISBLANK(F45)</formula>
    </cfRule>
  </conditionalFormatting>
  <conditionalFormatting sqref="F46">
    <cfRule type="expression" dxfId="38" priority="25" stopIfTrue="1">
      <formula>ISBLANK(F46)</formula>
    </cfRule>
  </conditionalFormatting>
  <conditionalFormatting sqref="F47">
    <cfRule type="expression" dxfId="37" priority="24" stopIfTrue="1">
      <formula>ISBLANK(F47)</formula>
    </cfRule>
  </conditionalFormatting>
  <conditionalFormatting sqref="F48">
    <cfRule type="expression" dxfId="36" priority="23" stopIfTrue="1">
      <formula>ISBLANK(F48)</formula>
    </cfRule>
  </conditionalFormatting>
  <conditionalFormatting sqref="F49">
    <cfRule type="expression" dxfId="35" priority="22" stopIfTrue="1">
      <formula>ISBLANK(F49)</formula>
    </cfRule>
  </conditionalFormatting>
  <conditionalFormatting sqref="F50">
    <cfRule type="expression" dxfId="34" priority="21" stopIfTrue="1">
      <formula>ISBLANK(F50)</formula>
    </cfRule>
  </conditionalFormatting>
  <conditionalFormatting sqref="F51">
    <cfRule type="expression" dxfId="33" priority="20" stopIfTrue="1">
      <formula>ISBLANK(F51)</formula>
    </cfRule>
  </conditionalFormatting>
  <conditionalFormatting sqref="F52">
    <cfRule type="expression" dxfId="32" priority="19" stopIfTrue="1">
      <formula>ISBLANK(F52)</formula>
    </cfRule>
  </conditionalFormatting>
  <conditionalFormatting sqref="F53">
    <cfRule type="expression" dxfId="31" priority="18" stopIfTrue="1">
      <formula>ISBLANK(F53)</formula>
    </cfRule>
  </conditionalFormatting>
  <conditionalFormatting sqref="F54">
    <cfRule type="expression" dxfId="30" priority="17" stopIfTrue="1">
      <formula>ISBLANK(F54)</formula>
    </cfRule>
  </conditionalFormatting>
  <conditionalFormatting sqref="F55">
    <cfRule type="expression" dxfId="29" priority="16" stopIfTrue="1">
      <formula>ISBLANK(F55)</formula>
    </cfRule>
  </conditionalFormatting>
  <conditionalFormatting sqref="F56">
    <cfRule type="expression" dxfId="28" priority="15" stopIfTrue="1">
      <formula>ISBLANK(F56)</formula>
    </cfRule>
  </conditionalFormatting>
  <conditionalFormatting sqref="F57">
    <cfRule type="expression" dxfId="27" priority="14" stopIfTrue="1">
      <formula>ISBLANK(F57)</formula>
    </cfRule>
  </conditionalFormatting>
  <conditionalFormatting sqref="F80">
    <cfRule type="expression" dxfId="26" priority="13" stopIfTrue="1">
      <formula>ISBLANK(F80)</formula>
    </cfRule>
  </conditionalFormatting>
  <conditionalFormatting sqref="F81">
    <cfRule type="expression" dxfId="25" priority="12" stopIfTrue="1">
      <formula>ISBLANK(F81)</formula>
    </cfRule>
  </conditionalFormatting>
  <conditionalFormatting sqref="F82">
    <cfRule type="expression" dxfId="24" priority="11" stopIfTrue="1">
      <formula>ISBLANK(F82)</formula>
    </cfRule>
  </conditionalFormatting>
  <conditionalFormatting sqref="F83">
    <cfRule type="expression" dxfId="23" priority="10" stopIfTrue="1">
      <formula>ISBLANK(F83)</formula>
    </cfRule>
  </conditionalFormatting>
  <conditionalFormatting sqref="F86">
    <cfRule type="expression" dxfId="22" priority="9" stopIfTrue="1">
      <formula>ISBLANK(F86)</formula>
    </cfRule>
  </conditionalFormatting>
  <conditionalFormatting sqref="F87">
    <cfRule type="expression" dxfId="21" priority="8" stopIfTrue="1">
      <formula>ISBLANK(F87)</formula>
    </cfRule>
  </conditionalFormatting>
  <conditionalFormatting sqref="F88">
    <cfRule type="expression" dxfId="20" priority="7" stopIfTrue="1">
      <formula>ISBLANK(F88)</formula>
    </cfRule>
  </conditionalFormatting>
  <conditionalFormatting sqref="F89">
    <cfRule type="expression" dxfId="19" priority="6" stopIfTrue="1">
      <formula>ISBLANK(F89)</formula>
    </cfRule>
  </conditionalFormatting>
  <conditionalFormatting sqref="F90">
    <cfRule type="expression" dxfId="18" priority="5" stopIfTrue="1">
      <formula>ISBLANK(F90)</formula>
    </cfRule>
  </conditionalFormatting>
  <conditionalFormatting sqref="F91">
    <cfRule type="expression" dxfId="17" priority="4" stopIfTrue="1">
      <formula>ISBLANK(F91)</formula>
    </cfRule>
  </conditionalFormatting>
  <conditionalFormatting sqref="F92">
    <cfRule type="expression" dxfId="16" priority="3" stopIfTrue="1">
      <formula>ISBLANK(F92)</formula>
    </cfRule>
  </conditionalFormatting>
  <conditionalFormatting sqref="F93">
    <cfRule type="expression" dxfId="15" priority="2" stopIfTrue="1">
      <formula>ISBLANK(F93)</formula>
    </cfRule>
  </conditionalFormatting>
  <conditionalFormatting sqref="F94">
    <cfRule type="expression" dxfId="14" priority="1" stopIfTrue="1">
      <formula>ISBLANK(F94)</formula>
    </cfRule>
  </conditionalFormatting>
  <hyperlinks>
    <hyperlink ref="G123" location="'T0 PILs,Tax Provision '!A1" display="'T0" xr:uid="{00000000-0004-0000-1100-000000000000}"/>
    <hyperlink ref="E12" location="'A. Data Input Sheet'!A1" display="'A." xr:uid="{00000000-0004-0000-1100-000001000000}"/>
    <hyperlink ref="E35" location="'T13 Sch 13 Reserve Test Year'!A1" display="'T13" xr:uid="{00000000-0004-0000-1100-000002000000}"/>
    <hyperlink ref="E36" location="'T13 Sch 13 Reserve Test Year'!A1" display="'T13" xr:uid="{00000000-0004-0000-1100-000003000000}"/>
    <hyperlink ref="E79" location="'T8 Schedule 8 CCA Test Year  '!A1" display="'T8" xr:uid="{00000000-0004-0000-1100-000004000000}"/>
    <hyperlink ref="E84" location="'T13 Sch 13 Reserve Test Year'!A1" display="'T13" xr:uid="{00000000-0004-0000-1100-000005000000}"/>
    <hyperlink ref="E85" location="'T13 Sch 13 Reserve Test Year'!A1" display="'T13" xr:uid="{00000000-0004-0000-1100-000006000000}"/>
    <hyperlink ref="E119" location="'T4 Sch 4 Loss Cfwd'!A1" display="'T4" xr:uid="{00000000-0004-0000-1100-000007000000}"/>
    <hyperlink ref="E120" location="'T4 Sch 4 Loss Cfwd'!Print_Area" display="T4" xr:uid="{00000000-0004-0000-1100-000008000000}"/>
  </hyperlinks>
  <pageMargins left="0.7" right="0.7" top="0.75" bottom="0.75" header="0.3" footer="0.3"/>
  <pageSetup scale="63" fitToHeight="0" orientation="portrait"/>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pageSetUpPr fitToPage="1"/>
  </sheetPr>
  <dimension ref="A1:J28"/>
  <sheetViews>
    <sheetView zoomScaleNormal="100" workbookViewId="0">
      <selection activeCell="H14" sqref="H14"/>
    </sheetView>
  </sheetViews>
  <sheetFormatPr defaultRowHeight="12.75" x14ac:dyDescent="0.2"/>
  <cols>
    <col min="1" max="1" width="3" style="9" customWidth="1"/>
    <col min="2" max="2" width="3.28515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0" ht="21.75" x14ac:dyDescent="0.2">
      <c r="A1" s="242"/>
      <c r="C1" s="561"/>
      <c r="D1" s="561"/>
      <c r="E1" s="561"/>
      <c r="F1" s="483"/>
    </row>
    <row r="2" spans="1:10" ht="41.25" customHeight="1" x14ac:dyDescent="0.25">
      <c r="C2" s="562"/>
      <c r="D2" s="562"/>
      <c r="E2" s="562"/>
      <c r="F2" s="562"/>
      <c r="G2" s="562"/>
      <c r="H2" s="562"/>
      <c r="I2" s="562"/>
      <c r="J2" s="562"/>
    </row>
    <row r="3" spans="1:10" ht="41.25" customHeight="1" x14ac:dyDescent="0.25">
      <c r="C3" s="562"/>
      <c r="D3" s="562"/>
      <c r="E3" s="562"/>
      <c r="F3" s="562"/>
      <c r="G3" s="562"/>
      <c r="H3" s="562"/>
      <c r="I3" s="562"/>
      <c r="J3" s="562"/>
    </row>
    <row r="4" spans="1:10" ht="18" x14ac:dyDescent="0.25">
      <c r="C4" s="562"/>
      <c r="D4" s="562"/>
      <c r="E4" s="562"/>
      <c r="F4" s="562"/>
      <c r="G4" s="562"/>
      <c r="H4" s="562"/>
      <c r="I4" s="562"/>
      <c r="J4" s="562"/>
    </row>
    <row r="7" spans="1:10" ht="21.75" customHeight="1" x14ac:dyDescent="0.25">
      <c r="C7" s="284" t="s">
        <v>334</v>
      </c>
    </row>
    <row r="9" spans="1:10" ht="18" x14ac:dyDescent="0.2">
      <c r="C9" s="311" t="s">
        <v>326</v>
      </c>
    </row>
    <row r="11" spans="1:10" ht="36" x14ac:dyDescent="0.2">
      <c r="C11" s="574" t="s">
        <v>137</v>
      </c>
      <c r="D11" s="575"/>
      <c r="E11" s="576"/>
      <c r="F11" s="370" t="s">
        <v>380</v>
      </c>
      <c r="G11" s="37" t="s">
        <v>3</v>
      </c>
      <c r="H11" s="37" t="s">
        <v>210</v>
      </c>
      <c r="I11" s="37" t="s">
        <v>138</v>
      </c>
      <c r="J11" s="82"/>
    </row>
    <row r="12" spans="1:10" x14ac:dyDescent="0.2">
      <c r="C12" s="577" t="s">
        <v>472</v>
      </c>
      <c r="D12" s="578"/>
      <c r="E12" s="579"/>
      <c r="F12" s="357" t="s">
        <v>383</v>
      </c>
      <c r="G12" s="502">
        <f>'B4 Sch 4 Loss Cfwd Bridge'!G16</f>
        <v>0</v>
      </c>
      <c r="H12" s="323"/>
      <c r="I12" s="83">
        <f>G12-H12</f>
        <v>0</v>
      </c>
      <c r="J12" s="84"/>
    </row>
    <row r="13" spans="1:10" x14ac:dyDescent="0.2">
      <c r="C13" s="88" t="s">
        <v>441</v>
      </c>
      <c r="D13" s="86"/>
      <c r="E13" s="87"/>
      <c r="F13" s="358" t="s">
        <v>372</v>
      </c>
      <c r="G13" s="83">
        <f>IF('T1 Taxable Income Test Year'!F115&lt;0,0,IF('T1 Taxable Income Test Year'!F115&gt;G12,G12,'T1 Taxable Income Test Year'!F115))</f>
        <v>0</v>
      </c>
      <c r="H13" s="323"/>
      <c r="I13" s="83">
        <f>G13-H13</f>
        <v>0</v>
      </c>
      <c r="J13" s="84"/>
    </row>
    <row r="14" spans="1:10" x14ac:dyDescent="0.2">
      <c r="C14" s="85" t="s">
        <v>440</v>
      </c>
      <c r="D14" s="85"/>
      <c r="E14" s="85"/>
      <c r="F14" s="475"/>
      <c r="G14" s="323"/>
      <c r="H14" s="323"/>
      <c r="I14" s="323"/>
      <c r="J14" s="84"/>
    </row>
    <row r="15" spans="1:10" x14ac:dyDescent="0.2">
      <c r="C15" s="574" t="s">
        <v>139</v>
      </c>
      <c r="D15" s="575"/>
      <c r="E15" s="576"/>
      <c r="F15" s="359" t="s">
        <v>384</v>
      </c>
      <c r="G15" s="83">
        <f>IF(ISERROR(G13/G14),G13,G13/G14)</f>
        <v>0</v>
      </c>
      <c r="H15" s="323"/>
      <c r="I15" s="83">
        <f>G15-H15</f>
        <v>0</v>
      </c>
      <c r="J15" s="84"/>
    </row>
    <row r="16" spans="1:10" x14ac:dyDescent="0.2">
      <c r="C16" s="596" t="s">
        <v>471</v>
      </c>
      <c r="D16" s="596"/>
      <c r="E16" s="596"/>
      <c r="F16" s="358" t="s">
        <v>372</v>
      </c>
      <c r="G16" s="83">
        <f>IF('T1 Taxable Income Test Year'!F115&lt;0,'T1 Taxable Income Test Year'!F115*-1,0)</f>
        <v>0</v>
      </c>
      <c r="H16" s="323"/>
      <c r="I16" s="83">
        <f>G16-H16</f>
        <v>0</v>
      </c>
      <c r="J16" s="84"/>
    </row>
    <row r="17" spans="3:10" x14ac:dyDescent="0.2">
      <c r="C17" s="577" t="s">
        <v>106</v>
      </c>
      <c r="D17" s="578"/>
      <c r="E17" s="579"/>
      <c r="F17" s="357"/>
      <c r="G17" s="323"/>
      <c r="H17" s="323"/>
      <c r="I17" s="83">
        <f>G17-H17</f>
        <v>0</v>
      </c>
      <c r="J17" s="84"/>
    </row>
    <row r="18" spans="3:10" x14ac:dyDescent="0.2">
      <c r="C18" s="85" t="s">
        <v>437</v>
      </c>
      <c r="D18" s="86"/>
      <c r="E18" s="87"/>
      <c r="F18" s="359" t="s">
        <v>384</v>
      </c>
      <c r="G18" s="83">
        <f>G12-G13+G16+G17</f>
        <v>0</v>
      </c>
      <c r="H18" s="323"/>
      <c r="I18" s="83">
        <f>G18-H18</f>
        <v>0</v>
      </c>
      <c r="J18" s="84"/>
    </row>
    <row r="19" spans="3:10" x14ac:dyDescent="0.2">
      <c r="C19" s="450"/>
      <c r="D19" s="450"/>
      <c r="E19" s="450"/>
      <c r="F19" s="473"/>
      <c r="G19" s="474"/>
      <c r="H19" s="474"/>
      <c r="I19" s="474"/>
      <c r="J19" s="84"/>
    </row>
    <row r="20" spans="3:10" x14ac:dyDescent="0.2">
      <c r="C20" s="82"/>
      <c r="D20" s="82"/>
      <c r="E20" s="82"/>
      <c r="F20" s="82"/>
      <c r="G20" s="84"/>
      <c r="H20" s="84"/>
      <c r="I20" s="84"/>
      <c r="J20" s="84"/>
    </row>
    <row r="21" spans="3:10" ht="36" x14ac:dyDescent="0.2">
      <c r="C21" s="574" t="s">
        <v>140</v>
      </c>
      <c r="D21" s="575"/>
      <c r="E21" s="576"/>
      <c r="F21" s="486"/>
      <c r="G21" s="37" t="s">
        <v>3</v>
      </c>
      <c r="H21" s="37" t="s">
        <v>210</v>
      </c>
      <c r="I21" s="37" t="s">
        <v>138</v>
      </c>
      <c r="J21" s="84"/>
    </row>
    <row r="22" spans="3:10" x14ac:dyDescent="0.2">
      <c r="C22" s="577" t="s">
        <v>472</v>
      </c>
      <c r="D22" s="578"/>
      <c r="E22" s="579"/>
      <c r="F22" s="357" t="s">
        <v>383</v>
      </c>
      <c r="G22" s="502">
        <f>'B4 Sch 4 Loss Cfwd Bridge'!G23</f>
        <v>0</v>
      </c>
      <c r="H22" s="323"/>
      <c r="I22" s="83">
        <f>G22-H22</f>
        <v>0</v>
      </c>
      <c r="J22" s="84"/>
    </row>
    <row r="23" spans="3:10" x14ac:dyDescent="0.2">
      <c r="C23" s="88" t="s">
        <v>441</v>
      </c>
      <c r="D23" s="86"/>
      <c r="E23" s="87"/>
      <c r="F23" s="87"/>
      <c r="G23" s="323"/>
      <c r="H23" s="323"/>
      <c r="I23" s="83">
        <f>G23-H23</f>
        <v>0</v>
      </c>
      <c r="J23" s="84"/>
    </row>
    <row r="24" spans="3:10" x14ac:dyDescent="0.2">
      <c r="C24" s="85" t="s">
        <v>440</v>
      </c>
      <c r="D24" s="85"/>
      <c r="E24" s="85"/>
      <c r="F24" s="475"/>
      <c r="G24" s="323"/>
      <c r="H24" s="323"/>
      <c r="I24" s="323"/>
      <c r="J24" s="84"/>
    </row>
    <row r="25" spans="3:10" x14ac:dyDescent="0.2">
      <c r="C25" s="574" t="s">
        <v>139</v>
      </c>
      <c r="D25" s="575"/>
      <c r="E25" s="576"/>
      <c r="F25" s="480" t="s">
        <v>372</v>
      </c>
      <c r="G25" s="83">
        <f>IF(ISERROR(G23/G24),G23,G23/G24)</f>
        <v>0</v>
      </c>
      <c r="H25" s="503"/>
      <c r="I25" s="83">
        <f>G25-H25</f>
        <v>0</v>
      </c>
      <c r="J25" s="84"/>
    </row>
    <row r="26" spans="3:10" x14ac:dyDescent="0.2">
      <c r="C26" s="596" t="s">
        <v>471</v>
      </c>
      <c r="D26" s="596"/>
      <c r="E26" s="596"/>
      <c r="F26" s="476"/>
      <c r="G26" s="504"/>
      <c r="H26" s="504"/>
      <c r="I26" s="83">
        <f>G26-H26</f>
        <v>0</v>
      </c>
    </row>
    <row r="27" spans="3:10" x14ac:dyDescent="0.2">
      <c r="C27" s="577" t="s">
        <v>106</v>
      </c>
      <c r="D27" s="578"/>
      <c r="E27" s="579"/>
      <c r="F27" s="357"/>
      <c r="G27" s="323"/>
      <c r="H27" s="323"/>
      <c r="I27" s="83">
        <f>G27-H27</f>
        <v>0</v>
      </c>
      <c r="J27" s="84"/>
    </row>
    <row r="28" spans="3:10" x14ac:dyDescent="0.2">
      <c r="C28" s="85" t="s">
        <v>437</v>
      </c>
      <c r="D28" s="86"/>
      <c r="E28" s="87"/>
      <c r="F28" s="476"/>
      <c r="G28" s="477">
        <f>G22-G23+G26+G27</f>
        <v>0</v>
      </c>
      <c r="H28" s="504"/>
      <c r="I28" s="83">
        <f>G28-H28</f>
        <v>0</v>
      </c>
    </row>
  </sheetData>
  <sheetProtection algorithmName="SHA-512" hashValue="BQ9PqAK+xjqRodipo+w1hL6DHrTy7m2PCzsVTp+O8KjsBQES6vTlx2XPrwUuw/EyMrJJtoDEj/9+AgZYTle46w==" saltValue="R5yDt+L4RX3dtjMkZ0umFg==" spinCount="100000"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13" priority="7" stopIfTrue="1" operator="lessThan">
      <formula>0</formula>
    </cfRule>
  </conditionalFormatting>
  <conditionalFormatting sqref="G12:H13 G16:H17 G22:H23">
    <cfRule type="expression" dxfId="12" priority="8" stopIfTrue="1">
      <formula>ISBLANK(G12)</formula>
    </cfRule>
  </conditionalFormatting>
  <conditionalFormatting sqref="I15">
    <cfRule type="cellIs" dxfId="11" priority="6" stopIfTrue="1" operator="lessThan">
      <formula>0</formula>
    </cfRule>
  </conditionalFormatting>
  <conditionalFormatting sqref="I25">
    <cfRule type="cellIs" dxfId="10" priority="5" stopIfTrue="1" operator="lessThan">
      <formula>0</formula>
    </cfRule>
  </conditionalFormatting>
  <conditionalFormatting sqref="I26">
    <cfRule type="cellIs" dxfId="9" priority="4" stopIfTrue="1" operator="lessThan">
      <formula>0</formula>
    </cfRule>
  </conditionalFormatting>
  <conditionalFormatting sqref="I28">
    <cfRule type="cellIs" dxfId="8" priority="3" stopIfTrue="1" operator="lessThan">
      <formula>0</formula>
    </cfRule>
  </conditionalFormatting>
  <conditionalFormatting sqref="I27">
    <cfRule type="cellIs" dxfId="7" priority="1" stopIfTrue="1" operator="lessThan">
      <formula>0</formula>
    </cfRule>
  </conditionalFormatting>
  <conditionalFormatting sqref="G27:H27">
    <cfRule type="expression" dxfId="6" priority="2" stopIfTrue="1">
      <formula>ISBLANK(G27)</formula>
    </cfRule>
  </conditionalFormatting>
  <hyperlinks>
    <hyperlink ref="F12" location="'B4 Sch 4 Loss Cfwd Bridge'!A1" display="'B4" xr:uid="{00000000-0004-0000-1200-000000000000}"/>
    <hyperlink ref="F16" location="'T1 Taxable Income Test Year'!A1" display="'T1" xr:uid="{00000000-0004-0000-1200-000001000000}"/>
    <hyperlink ref="F22" location="'B4 Sch 4 Loss Cfwd Bridge'!A1" display="'B4" xr:uid="{00000000-0004-0000-1200-000002000000}"/>
    <hyperlink ref="F13" location="'T1 Taxable Income Test Year'!A1" display="'T1" xr:uid="{00000000-0004-0000-1200-000003000000}"/>
    <hyperlink ref="F25" location="'T1 Taxable Income Test Year'!A1" display="T1" xr:uid="{00000000-0004-0000-1200-000004000000}"/>
  </hyperlinks>
  <pageMargins left="0.75" right="0.75" top="1" bottom="1" header="0.5" footer="0.5"/>
  <pageSetup scale="78"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89"/>
  <sheetViews>
    <sheetView showGridLines="0" zoomScaleNormal="100" workbookViewId="0"/>
  </sheetViews>
  <sheetFormatPr defaultRowHeight="12.75" x14ac:dyDescent="0.2"/>
  <cols>
    <col min="1" max="2" width="3.5703125" style="398" customWidth="1"/>
    <col min="3" max="3" width="32.5703125" style="398" customWidth="1"/>
    <col min="4" max="4" width="16.5703125" style="398" customWidth="1"/>
    <col min="5" max="5" width="30.7109375" style="398" customWidth="1"/>
    <col min="6" max="6" width="17.7109375" style="398" customWidth="1"/>
    <col min="7" max="7" width="14.85546875" style="398" customWidth="1"/>
    <col min="8" max="8" width="7" style="398" customWidth="1"/>
    <col min="9" max="9" width="11.28515625" style="398" customWidth="1"/>
    <col min="10" max="16384" width="9.140625" style="398"/>
  </cols>
  <sheetData>
    <row r="1" spans="1:27" s="391" customFormat="1" ht="20.25" x14ac:dyDescent="0.2">
      <c r="A1" s="390"/>
      <c r="C1" s="558"/>
      <c r="D1" s="558"/>
      <c r="E1" s="558"/>
      <c r="F1" s="482"/>
      <c r="G1" s="482"/>
      <c r="H1" s="392"/>
      <c r="I1" s="392"/>
      <c r="AA1" s="391">
        <v>1</v>
      </c>
    </row>
    <row r="2" spans="1:27" s="391" customFormat="1" ht="18" x14ac:dyDescent="0.25">
      <c r="C2" s="120"/>
      <c r="D2" s="559"/>
      <c r="E2" s="559"/>
      <c r="F2" s="559"/>
      <c r="G2" s="559"/>
      <c r="H2" s="3"/>
      <c r="AA2" s="391">
        <v>2012</v>
      </c>
    </row>
    <row r="3" spans="1:27" s="391" customFormat="1" ht="18" x14ac:dyDescent="0.25">
      <c r="C3" s="120"/>
      <c r="D3" s="121"/>
      <c r="E3" s="121"/>
      <c r="F3" s="121"/>
      <c r="G3" s="121"/>
      <c r="H3" s="5"/>
      <c r="AA3" s="391">
        <v>2013</v>
      </c>
    </row>
    <row r="4" spans="1:27" s="391" customFormat="1" ht="18" x14ac:dyDescent="0.25">
      <c r="C4" s="120"/>
      <c r="D4" s="559"/>
      <c r="E4" s="559"/>
      <c r="F4" s="120"/>
      <c r="G4" s="120"/>
      <c r="I4" s="7"/>
      <c r="AA4" s="391">
        <v>2014</v>
      </c>
    </row>
    <row r="5" spans="1:27" s="391" customFormat="1" ht="18" x14ac:dyDescent="0.25">
      <c r="C5" s="120"/>
      <c r="D5" s="121"/>
      <c r="E5" s="121"/>
      <c r="F5" s="120"/>
      <c r="G5" s="120"/>
      <c r="I5" s="7"/>
      <c r="AA5" s="391">
        <v>2015</v>
      </c>
    </row>
    <row r="6" spans="1:27" s="391" customFormat="1" ht="18" x14ac:dyDescent="0.25">
      <c r="C6" s="120"/>
      <c r="D6" s="217"/>
      <c r="E6" s="120"/>
      <c r="F6" s="122"/>
      <c r="G6" s="123"/>
      <c r="AA6" s="391">
        <v>2016</v>
      </c>
    </row>
    <row r="7" spans="1:27" s="391" customFormat="1" ht="15.75" x14ac:dyDescent="0.25">
      <c r="C7" s="393"/>
      <c r="D7" s="393"/>
      <c r="E7" s="393"/>
      <c r="F7" s="124"/>
      <c r="G7" s="124"/>
    </row>
    <row r="8" spans="1:27" s="391" customFormat="1" x14ac:dyDescent="0.2"/>
    <row r="9" spans="1:27" s="391" customFormat="1" ht="18" x14ac:dyDescent="0.25">
      <c r="C9" s="560"/>
      <c r="D9" s="560"/>
      <c r="E9" s="560"/>
    </row>
    <row r="10" spans="1:27" s="391" customFormat="1" ht="18" x14ac:dyDescent="0.25">
      <c r="C10" s="394"/>
      <c r="D10" s="495" t="s">
        <v>311</v>
      </c>
      <c r="I10" s="395"/>
      <c r="J10" s="396"/>
    </row>
    <row r="11" spans="1:27" s="391" customFormat="1" ht="18" x14ac:dyDescent="0.25">
      <c r="C11" s="394"/>
      <c r="D11" s="495" t="s">
        <v>407</v>
      </c>
      <c r="I11" s="395"/>
      <c r="J11" s="396"/>
    </row>
    <row r="12" spans="1:27" s="391" customFormat="1" ht="18" x14ac:dyDescent="0.25">
      <c r="C12" s="394"/>
      <c r="D12" s="495" t="s">
        <v>214</v>
      </c>
      <c r="I12" s="395"/>
      <c r="J12" s="396"/>
    </row>
    <row r="13" spans="1:27" s="391" customFormat="1" ht="18" x14ac:dyDescent="0.25">
      <c r="C13" s="394"/>
      <c r="D13" s="495" t="s">
        <v>215</v>
      </c>
      <c r="I13" s="395"/>
      <c r="J13" s="396"/>
    </row>
    <row r="14" spans="1:27" s="391" customFormat="1" ht="18" x14ac:dyDescent="0.25">
      <c r="C14" s="495"/>
      <c r="D14" s="495"/>
      <c r="E14" s="495"/>
      <c r="I14" s="395"/>
      <c r="J14" s="396"/>
    </row>
    <row r="15" spans="1:27" s="391" customFormat="1" ht="18" x14ac:dyDescent="0.25">
      <c r="C15" s="394"/>
      <c r="I15" s="395"/>
      <c r="J15" s="396"/>
    </row>
    <row r="16" spans="1:27" s="391" customFormat="1" ht="18" x14ac:dyDescent="0.25">
      <c r="C16" s="394" t="s">
        <v>396</v>
      </c>
      <c r="D16" s="495" t="s">
        <v>398</v>
      </c>
      <c r="I16" s="395"/>
      <c r="J16" s="396"/>
    </row>
    <row r="17" spans="3:10" s="391" customFormat="1" ht="18" x14ac:dyDescent="0.25">
      <c r="C17" s="394"/>
      <c r="D17" s="495" t="s">
        <v>399</v>
      </c>
      <c r="I17" s="395"/>
      <c r="J17" s="396"/>
    </row>
    <row r="18" spans="3:10" s="391" customFormat="1" ht="18" x14ac:dyDescent="0.25">
      <c r="C18" s="394"/>
      <c r="D18" s="495" t="s">
        <v>400</v>
      </c>
      <c r="I18" s="395"/>
      <c r="J18" s="396"/>
    </row>
    <row r="19" spans="3:10" s="391" customFormat="1" ht="18" x14ac:dyDescent="0.25">
      <c r="C19" s="394"/>
      <c r="D19" s="495" t="s">
        <v>436</v>
      </c>
      <c r="I19" s="395"/>
      <c r="J19" s="396"/>
    </row>
    <row r="20" spans="3:10" s="391" customFormat="1" ht="18" x14ac:dyDescent="0.25">
      <c r="C20" s="394"/>
      <c r="D20" s="495" t="s">
        <v>401</v>
      </c>
      <c r="I20" s="395"/>
      <c r="J20" s="396"/>
    </row>
    <row r="21" spans="3:10" s="391" customFormat="1" ht="18" x14ac:dyDescent="0.25">
      <c r="C21" s="495"/>
      <c r="D21" s="495"/>
      <c r="I21" s="395"/>
      <c r="J21" s="396"/>
    </row>
    <row r="22" spans="3:10" s="391" customFormat="1" ht="18" x14ac:dyDescent="0.25">
      <c r="C22" s="394" t="s">
        <v>289</v>
      </c>
      <c r="D22" s="495" t="s">
        <v>402</v>
      </c>
      <c r="I22" s="395"/>
      <c r="J22" s="396"/>
    </row>
    <row r="23" spans="3:10" s="391" customFormat="1" ht="18" x14ac:dyDescent="0.25">
      <c r="C23" s="394"/>
      <c r="D23" s="495" t="s">
        <v>403</v>
      </c>
      <c r="I23" s="395"/>
      <c r="J23" s="396"/>
    </row>
    <row r="24" spans="3:10" s="391" customFormat="1" ht="18" x14ac:dyDescent="0.25">
      <c r="C24" s="394"/>
      <c r="D24" s="495" t="s">
        <v>404</v>
      </c>
      <c r="I24" s="395"/>
      <c r="J24" s="396"/>
    </row>
    <row r="25" spans="3:10" s="391" customFormat="1" ht="18" x14ac:dyDescent="0.25">
      <c r="C25" s="394"/>
      <c r="D25" s="495" t="s">
        <v>405</v>
      </c>
      <c r="I25" s="395"/>
      <c r="J25" s="396"/>
    </row>
    <row r="26" spans="3:10" s="391" customFormat="1" ht="18" x14ac:dyDescent="0.25">
      <c r="C26" s="394"/>
      <c r="D26" s="495" t="s">
        <v>406</v>
      </c>
      <c r="I26" s="395"/>
      <c r="J26" s="396"/>
    </row>
    <row r="27" spans="3:10" s="391" customFormat="1" ht="18" x14ac:dyDescent="0.25">
      <c r="C27" s="394"/>
      <c r="D27" s="495"/>
      <c r="I27" s="395"/>
      <c r="J27" s="396"/>
    </row>
    <row r="28" spans="3:10" s="391" customFormat="1" ht="18" x14ac:dyDescent="0.25">
      <c r="C28" s="394" t="s">
        <v>165</v>
      </c>
      <c r="D28" s="495" t="s">
        <v>393</v>
      </c>
      <c r="I28" s="397"/>
      <c r="J28" s="396"/>
    </row>
    <row r="29" spans="3:10" s="391" customFormat="1" ht="18" x14ac:dyDescent="0.25">
      <c r="D29" s="495" t="s">
        <v>391</v>
      </c>
      <c r="I29" s="397"/>
      <c r="J29" s="396"/>
    </row>
    <row r="30" spans="3:10" s="391" customFormat="1" ht="18" x14ac:dyDescent="0.25">
      <c r="C30" s="394"/>
      <c r="D30" s="495" t="s">
        <v>397</v>
      </c>
      <c r="I30" s="397"/>
      <c r="J30" s="396"/>
    </row>
    <row r="31" spans="3:10" s="391" customFormat="1" ht="18" x14ac:dyDescent="0.25">
      <c r="C31" s="394"/>
      <c r="D31" s="495" t="s">
        <v>392</v>
      </c>
      <c r="I31" s="395"/>
      <c r="J31" s="396"/>
    </row>
    <row r="32" spans="3:10" s="391" customFormat="1" ht="18" x14ac:dyDescent="0.25">
      <c r="C32" s="394"/>
      <c r="D32" s="495" t="s">
        <v>394</v>
      </c>
      <c r="I32" s="397"/>
      <c r="J32" s="396"/>
    </row>
    <row r="33" spans="3:256" s="391" customFormat="1" ht="18" x14ac:dyDescent="0.25">
      <c r="C33" s="394"/>
      <c r="D33" s="495"/>
      <c r="I33" s="397"/>
      <c r="J33" s="396"/>
    </row>
    <row r="34" spans="3:256" s="391" customFormat="1" ht="18" x14ac:dyDescent="0.25">
      <c r="C34" s="394"/>
      <c r="D34" s="495"/>
      <c r="I34" s="395"/>
      <c r="J34" s="396"/>
    </row>
    <row r="35" spans="3:256" s="391" customFormat="1" ht="18" x14ac:dyDescent="0.25">
      <c r="D35" s="495"/>
      <c r="I35" s="395"/>
      <c r="J35" s="396"/>
    </row>
    <row r="36" spans="3:256" s="391" customFormat="1" ht="15" x14ac:dyDescent="0.2">
      <c r="I36" s="397"/>
      <c r="J36" s="396"/>
    </row>
    <row r="37" spans="3:256" s="391" customFormat="1" ht="15" x14ac:dyDescent="0.2">
      <c r="I37" s="395"/>
      <c r="J37" s="396"/>
    </row>
    <row r="38" spans="3:256" ht="15.75" x14ac:dyDescent="0.25">
      <c r="C38" s="391"/>
      <c r="E38" s="114"/>
      <c r="F38" s="218"/>
      <c r="H38" s="218"/>
      <c r="I38" s="391"/>
    </row>
    <row r="39" spans="3:256" ht="15.75" x14ac:dyDescent="0.25">
      <c r="E39" s="114"/>
    </row>
    <row r="40" spans="3:256" ht="15.75" x14ac:dyDescent="0.25">
      <c r="AA40" s="399"/>
    </row>
    <row r="41" spans="3:256" ht="15.75" x14ac:dyDescent="0.25">
      <c r="J41" s="399"/>
      <c r="K41" s="399"/>
      <c r="L41" s="399"/>
      <c r="M41" s="399"/>
      <c r="N41" s="399"/>
      <c r="O41" s="399"/>
      <c r="P41" s="399"/>
      <c r="Q41" s="399"/>
      <c r="R41" s="399"/>
      <c r="S41" s="399"/>
      <c r="T41" s="399"/>
      <c r="U41" s="399"/>
      <c r="V41" s="399"/>
      <c r="W41" s="399"/>
      <c r="X41" s="399"/>
      <c r="Y41" s="399"/>
      <c r="Z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399"/>
      <c r="AZ41" s="399"/>
      <c r="BA41" s="399"/>
      <c r="BB41" s="399"/>
      <c r="BC41" s="399"/>
      <c r="BD41" s="399"/>
      <c r="BE41" s="399"/>
      <c r="BF41" s="399"/>
      <c r="BG41" s="399"/>
      <c r="BH41" s="399"/>
      <c r="BI41" s="399"/>
      <c r="BJ41" s="399"/>
      <c r="BK41" s="399"/>
      <c r="BL41" s="399"/>
      <c r="BM41" s="399"/>
      <c r="BN41" s="399"/>
      <c r="BO41" s="399"/>
      <c r="BP41" s="399"/>
      <c r="BQ41" s="399"/>
      <c r="BR41" s="399"/>
      <c r="BS41" s="399"/>
      <c r="BT41" s="399"/>
      <c r="BU41" s="399"/>
      <c r="BV41" s="399"/>
      <c r="BW41" s="399"/>
      <c r="BX41" s="399"/>
      <c r="BY41" s="399"/>
      <c r="BZ41" s="399"/>
      <c r="CA41" s="399"/>
      <c r="CB41" s="399"/>
      <c r="CC41" s="399"/>
      <c r="CD41" s="399"/>
      <c r="CE41" s="399"/>
      <c r="CF41" s="399"/>
      <c r="CG41" s="399"/>
      <c r="CH41" s="399"/>
      <c r="CI41" s="399"/>
      <c r="CJ41" s="399"/>
      <c r="CK41" s="399"/>
      <c r="CL41" s="399"/>
      <c r="CM41" s="399"/>
      <c r="CN41" s="399"/>
      <c r="CO41" s="399"/>
      <c r="CP41" s="399"/>
      <c r="CQ41" s="399"/>
      <c r="CR41" s="399"/>
      <c r="CS41" s="399"/>
      <c r="CT41" s="399"/>
      <c r="CU41" s="399"/>
      <c r="CV41" s="399"/>
      <c r="CW41" s="399"/>
      <c r="CX41" s="399"/>
      <c r="CY41" s="399"/>
      <c r="CZ41" s="399"/>
      <c r="DA41" s="399"/>
      <c r="DB41" s="399"/>
      <c r="DC41" s="399"/>
      <c r="DD41" s="399"/>
      <c r="DE41" s="399"/>
      <c r="DF41" s="399"/>
      <c r="DG41" s="399"/>
      <c r="DH41" s="399"/>
      <c r="DI41" s="399"/>
      <c r="DJ41" s="399"/>
      <c r="DK41" s="399"/>
      <c r="DL41" s="399"/>
      <c r="DM41" s="399"/>
      <c r="DN41" s="399"/>
      <c r="DO41" s="399"/>
      <c r="DP41" s="399"/>
      <c r="DQ41" s="399"/>
      <c r="DR41" s="399"/>
      <c r="DS41" s="399"/>
      <c r="DT41" s="399"/>
      <c r="DU41" s="399"/>
      <c r="DV41" s="399"/>
      <c r="DW41" s="399"/>
      <c r="DX41" s="399"/>
      <c r="DY41" s="399"/>
      <c r="DZ41" s="399"/>
      <c r="EA41" s="399"/>
      <c r="EB41" s="399"/>
      <c r="EC41" s="399"/>
      <c r="ED41" s="399"/>
      <c r="EE41" s="399"/>
      <c r="EF41" s="399"/>
      <c r="EG41" s="399"/>
      <c r="EH41" s="399"/>
      <c r="EI41" s="399"/>
      <c r="EJ41" s="399"/>
      <c r="EK41" s="399"/>
      <c r="EL41" s="399"/>
      <c r="EM41" s="399"/>
      <c r="EN41" s="399"/>
      <c r="EO41" s="399"/>
      <c r="EP41" s="399"/>
      <c r="EQ41" s="399"/>
      <c r="ER41" s="399"/>
      <c r="ES41" s="399"/>
      <c r="ET41" s="399"/>
      <c r="EU41" s="399"/>
      <c r="EV41" s="399"/>
      <c r="EW41" s="399"/>
      <c r="EX41" s="399"/>
      <c r="EY41" s="399"/>
      <c r="EZ41" s="399"/>
      <c r="FA41" s="399"/>
      <c r="FB41" s="399"/>
      <c r="FC41" s="399"/>
      <c r="FD41" s="399"/>
      <c r="FE41" s="399"/>
      <c r="FF41" s="399"/>
      <c r="FG41" s="399"/>
      <c r="FH41" s="399"/>
      <c r="FI41" s="399"/>
      <c r="FJ41" s="399"/>
      <c r="FK41" s="399"/>
      <c r="FL41" s="399"/>
      <c r="FM41" s="399"/>
      <c r="FN41" s="399"/>
      <c r="FO41" s="399"/>
      <c r="FP41" s="399"/>
      <c r="FQ41" s="399"/>
      <c r="FR41" s="399"/>
      <c r="FS41" s="399"/>
      <c r="FT41" s="399"/>
      <c r="FU41" s="399"/>
      <c r="FV41" s="399"/>
      <c r="FW41" s="399"/>
      <c r="FX41" s="399"/>
      <c r="FY41" s="399"/>
      <c r="FZ41" s="399"/>
      <c r="GA41" s="399"/>
      <c r="GB41" s="399"/>
      <c r="GC41" s="399"/>
      <c r="GD41" s="399"/>
      <c r="GE41" s="399"/>
      <c r="GF41" s="399"/>
      <c r="GG41" s="399"/>
      <c r="GH41" s="399"/>
      <c r="GI41" s="399"/>
      <c r="GJ41" s="399"/>
      <c r="GK41" s="399"/>
      <c r="GL41" s="399"/>
      <c r="GM41" s="399"/>
      <c r="GN41" s="399"/>
      <c r="GO41" s="399"/>
      <c r="GP41" s="399"/>
      <c r="GQ41" s="399"/>
      <c r="GR41" s="399"/>
      <c r="GS41" s="399"/>
      <c r="GT41" s="399"/>
      <c r="GU41" s="399"/>
      <c r="GV41" s="399"/>
      <c r="GW41" s="399"/>
      <c r="GX41" s="399"/>
      <c r="GY41" s="399"/>
      <c r="GZ41" s="399"/>
      <c r="HA41" s="399"/>
      <c r="HB41" s="399"/>
      <c r="HC41" s="399"/>
      <c r="HD41" s="399"/>
      <c r="HE41" s="399"/>
      <c r="HF41" s="399"/>
      <c r="HG41" s="399"/>
      <c r="HH41" s="399"/>
      <c r="HI41" s="399"/>
      <c r="HJ41" s="399"/>
      <c r="HK41" s="399"/>
      <c r="HL41" s="399"/>
      <c r="HM41" s="399"/>
      <c r="HN41" s="399"/>
      <c r="HO41" s="399"/>
      <c r="HP41" s="399"/>
      <c r="HQ41" s="399"/>
      <c r="HR41" s="399"/>
      <c r="HS41" s="399"/>
      <c r="HT41" s="399"/>
      <c r="HU41" s="399"/>
      <c r="HV41" s="399"/>
      <c r="HW41" s="399"/>
      <c r="HX41" s="399"/>
      <c r="HY41" s="399"/>
      <c r="HZ41" s="399"/>
      <c r="IA41" s="399"/>
      <c r="IB41" s="399"/>
      <c r="IC41" s="399"/>
      <c r="ID41" s="399"/>
      <c r="IE41" s="399"/>
      <c r="IF41" s="399"/>
      <c r="IG41" s="399"/>
      <c r="IH41" s="399"/>
      <c r="II41" s="399"/>
      <c r="IJ41" s="399"/>
      <c r="IK41" s="399"/>
      <c r="IL41" s="399"/>
      <c r="IM41" s="399"/>
      <c r="IN41" s="399"/>
      <c r="IO41" s="399"/>
      <c r="IP41" s="399"/>
      <c r="IQ41" s="399"/>
      <c r="IR41" s="399"/>
      <c r="IS41" s="399"/>
      <c r="IT41" s="399"/>
      <c r="IU41" s="399"/>
      <c r="IV41" s="399"/>
    </row>
    <row r="42" spans="3:256" x14ac:dyDescent="0.2">
      <c r="F42" s="400"/>
      <c r="G42" s="400"/>
      <c r="H42" s="400"/>
      <c r="I42" s="400"/>
    </row>
    <row r="81" spans="1:7" ht="15.75" x14ac:dyDescent="0.25">
      <c r="A81" s="399"/>
      <c r="B81" s="399"/>
      <c r="C81" s="399"/>
      <c r="D81" s="399"/>
      <c r="E81" s="399"/>
      <c r="F81" s="399"/>
      <c r="G81" s="399"/>
    </row>
    <row r="82" spans="1:7" x14ac:dyDescent="0.2">
      <c r="A82" s="557"/>
      <c r="B82" s="557"/>
      <c r="C82" s="557"/>
      <c r="D82" s="557"/>
      <c r="E82" s="557"/>
      <c r="F82" s="557"/>
      <c r="G82" s="557"/>
    </row>
    <row r="83" spans="1:7" x14ac:dyDescent="0.2">
      <c r="A83" s="557"/>
      <c r="B83" s="557"/>
      <c r="C83" s="557"/>
      <c r="D83" s="557"/>
      <c r="E83" s="557"/>
      <c r="F83" s="557"/>
      <c r="G83" s="557"/>
    </row>
    <row r="84" spans="1:7" x14ac:dyDescent="0.2">
      <c r="A84" s="557"/>
      <c r="B84" s="557"/>
      <c r="C84" s="557"/>
      <c r="D84" s="557"/>
      <c r="E84" s="557"/>
      <c r="F84" s="557"/>
      <c r="G84" s="557"/>
    </row>
    <row r="85" spans="1:7" x14ac:dyDescent="0.2">
      <c r="A85" s="557"/>
      <c r="B85" s="557"/>
      <c r="C85" s="557"/>
      <c r="D85" s="557"/>
      <c r="E85" s="557"/>
      <c r="F85" s="557"/>
      <c r="G85" s="557"/>
    </row>
    <row r="86" spans="1:7" x14ac:dyDescent="0.2">
      <c r="A86" s="557"/>
      <c r="B86" s="557"/>
      <c r="C86" s="557"/>
      <c r="D86" s="557"/>
      <c r="E86" s="557"/>
      <c r="F86" s="557"/>
      <c r="G86" s="557"/>
    </row>
    <row r="87" spans="1:7" x14ac:dyDescent="0.2">
      <c r="A87" s="557"/>
      <c r="B87" s="557"/>
      <c r="C87" s="557"/>
      <c r="D87" s="557"/>
      <c r="E87" s="557"/>
      <c r="F87" s="557"/>
      <c r="G87" s="557"/>
    </row>
    <row r="88" spans="1:7" x14ac:dyDescent="0.2">
      <c r="A88" s="557"/>
      <c r="B88" s="557"/>
      <c r="C88" s="557"/>
      <c r="D88" s="557"/>
      <c r="E88" s="557"/>
      <c r="F88" s="557"/>
      <c r="G88" s="557"/>
    </row>
    <row r="89" spans="1:7" x14ac:dyDescent="0.2">
      <c r="A89" s="557"/>
      <c r="B89" s="557"/>
      <c r="C89" s="557"/>
      <c r="D89" s="557"/>
      <c r="E89" s="557"/>
      <c r="F89" s="557"/>
      <c r="G89" s="557"/>
    </row>
  </sheetData>
  <sheetProtection algorithmName="SHA-512" hashValue="S6+WPxY4h6ktAmRNY2Kn0EHV0diLYS1NtnJXhU+5oBd9C++Q3Jf1VVau1+eQxYwk4UsD6bwLU4xh3jaCql3SGw==" saltValue="Btrr4uVhOw6M9C18J7r5xw==" spinCount="100000" sheet="1" objects="1" scenarios="1"/>
  <mergeCells count="5">
    <mergeCell ref="A82:G89"/>
    <mergeCell ref="C1:E1"/>
    <mergeCell ref="D2:G2"/>
    <mergeCell ref="D4:E4"/>
    <mergeCell ref="C9:E9"/>
  </mergeCells>
  <phoneticPr fontId="3" type="noConversion"/>
  <hyperlinks>
    <hyperlink ref="D10" location="Start_1" display="1. Info" xr:uid="{00000000-0004-0000-0100-000000000000}"/>
    <hyperlink ref="D12" location="Start_4" display="A. Data Input Sheet" xr:uid="{00000000-0004-0000-0100-000001000000}"/>
    <hyperlink ref="D13" location="Start_5" display="B. Tax Rates &amp; Exemptions" xr:uid="{00000000-0004-0000-0100-000002000000}"/>
    <hyperlink ref="D29" location="'T1 Taxable Income Test Year'!A1" display="'T1 Taxable Income Test Year" xr:uid="{00000000-0004-0000-0100-000003000000}"/>
    <hyperlink ref="D30" location="'T4 Sch 4 Loss Cfwd'!A1" display="T4 Schedule 4 Loss Carry Forward Test Year" xr:uid="{00000000-0004-0000-0100-000004000000}"/>
    <hyperlink ref="D31" location="'T8 Schedule 8 CCA Test Year  '!A1" display="'T8 Schedule 8 CCA Test Year" xr:uid="{00000000-0004-0000-0100-000005000000}"/>
    <hyperlink ref="D28" location="'T0 PILs,Tax Provision '!A1" display="'T0 PILs, Tax Provision Test Year" xr:uid="{00000000-0004-0000-0100-000006000000}"/>
    <hyperlink ref="D32" location="'T13 Sch 13 Reserve Test Year'!A1" display="'T13 Schedule 13 Reserve Test Year" xr:uid="{00000000-0004-0000-0100-000007000000}"/>
    <hyperlink ref="D16" location="'H0 PILs,Tax Provision Historic'!A1" display="H0 - PILs, Tax Provision Historical Year" xr:uid="{00000000-0004-0000-0100-000008000000}"/>
    <hyperlink ref="D17" location="'H1 Adj. Taxable Income Historic'!A1" display="H1 - Adj. Taxable Income Historical Year" xr:uid="{00000000-0004-0000-0100-000009000000}"/>
    <hyperlink ref="D18" location="'H4 Sch 4 Loss Cfwd Hist'!A1" display="H4 - Schedule 4 Loss Carry Forward Historical Year" xr:uid="{00000000-0004-0000-0100-00000A000000}"/>
    <hyperlink ref="D19" location="'H8 Sch 8 Historical'!A1" display="H8 - Schedule 8 Historical" xr:uid="{00000000-0004-0000-0100-00000B000000}"/>
    <hyperlink ref="D20" location="'H13 Sch 13 Tax Reserves Histori'!A1" display="'H13 - Schedule 13 Tax Reserves Historical" xr:uid="{00000000-0004-0000-0100-00000C000000}"/>
    <hyperlink ref="D22" location="'B0 PILs,Tax Provision Bridge'!A1" display="'B0 - PILs,Tax Provision Bridge Year" xr:uid="{00000000-0004-0000-0100-00000D000000}"/>
    <hyperlink ref="D23" location="'B1 Adj. Taxable Income Bridge'!A1" display="'B1 - Adj. Taxable Income Bridge Year" xr:uid="{00000000-0004-0000-0100-00000E000000}"/>
    <hyperlink ref="D24" location="'B4 Sch 4 Loss Cfwd Bridge'!A1" display="'B4 - Schedule 4 Loss Carry Forward Bridge Year" xr:uid="{00000000-0004-0000-0100-00000F000000}"/>
    <hyperlink ref="D25" location="'B8 Schedule 8 CCA Bridge Year'!A1" display="'B8 - Schedule 8 CCA Bridge Year" xr:uid="{00000000-0004-0000-0100-000010000000}"/>
    <hyperlink ref="D26" location="'B13 Sch 13 Tax Reserves Bridge'!A1" display="'B13 - Schedule 13 Tax Reserves Bridge Year" xr:uid="{00000000-0004-0000-0100-000011000000}"/>
    <hyperlink ref="D11" location="'S. Summary '!A1" display="'S. Summary" xr:uid="{00000000-0004-0000-0100-000012000000}"/>
  </hyperlinks>
  <pageMargins left="0.74803149606299213" right="0.74803149606299213" top="0.98425196850393704" bottom="0.98425196850393704" header="0.51181102362204722" footer="0.51181102362204722"/>
  <pageSetup scale="72" orientation="portrait" horizontalDpi="4294967293"/>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pageSetUpPr fitToPage="1"/>
  </sheetPr>
  <dimension ref="A1:P48"/>
  <sheetViews>
    <sheetView topLeftCell="A10" zoomScaleNormal="100" workbookViewId="0">
      <selection activeCell="G35" sqref="G35:H35"/>
    </sheetView>
  </sheetViews>
  <sheetFormatPr defaultRowHeight="12.75" x14ac:dyDescent="0.2"/>
  <cols>
    <col min="1" max="1" width="3.5703125" style="9" customWidth="1"/>
    <col min="2" max="2" width="4.140625" style="9" customWidth="1"/>
    <col min="3" max="3" width="11.5703125" style="9" bestFit="1" customWidth="1"/>
    <col min="4" max="4" width="63.140625" style="9" customWidth="1"/>
    <col min="5" max="5" width="16.140625" style="275" customWidth="1"/>
    <col min="6" max="13" width="15.28515625" style="9" customWidth="1"/>
    <col min="14" max="14" width="7.85546875" style="9" customWidth="1"/>
    <col min="15" max="15" width="15.28515625" style="9" customWidth="1"/>
    <col min="16" max="16384" width="9.140625" style="9"/>
  </cols>
  <sheetData>
    <row r="1" spans="1:16" ht="21.75" x14ac:dyDescent="0.2">
      <c r="A1" s="242"/>
      <c r="C1" s="561"/>
      <c r="D1" s="561"/>
      <c r="E1" s="561"/>
      <c r="F1" s="561"/>
      <c r="G1" s="483"/>
      <c r="H1" s="483"/>
    </row>
    <row r="2" spans="1:16" ht="18" x14ac:dyDescent="0.25">
      <c r="C2" s="562"/>
      <c r="D2" s="562"/>
      <c r="E2" s="562"/>
      <c r="F2" s="562"/>
      <c r="G2" s="562"/>
      <c r="H2" s="562"/>
      <c r="I2" s="562"/>
      <c r="J2" s="562"/>
    </row>
    <row r="3" spans="1:16" ht="18" x14ac:dyDescent="0.25">
      <c r="C3" s="562"/>
      <c r="D3" s="562"/>
      <c r="E3" s="562"/>
      <c r="F3" s="562"/>
      <c r="G3" s="562"/>
      <c r="H3" s="562"/>
      <c r="I3" s="562"/>
      <c r="J3" s="562"/>
    </row>
    <row r="4" spans="1:16" ht="27.75" customHeight="1" x14ac:dyDescent="0.25">
      <c r="C4" s="562"/>
      <c r="D4" s="562"/>
      <c r="E4" s="562"/>
      <c r="F4" s="562"/>
      <c r="G4" s="562"/>
      <c r="H4" s="562"/>
      <c r="I4" s="562"/>
      <c r="J4" s="562"/>
    </row>
    <row r="5" spans="1:16" ht="27.75" customHeight="1" x14ac:dyDescent="0.2"/>
    <row r="6" spans="1:16" ht="38.25" customHeight="1" x14ac:dyDescent="0.2"/>
    <row r="7" spans="1:16" ht="27.75" customHeight="1" x14ac:dyDescent="0.3">
      <c r="B7" s="319" t="s">
        <v>332</v>
      </c>
      <c r="E7" s="9"/>
    </row>
    <row r="8" spans="1:16" ht="23.25" x14ac:dyDescent="0.35">
      <c r="D8" s="222"/>
      <c r="E8" s="9"/>
    </row>
    <row r="10" spans="1:16" ht="36" x14ac:dyDescent="0.2">
      <c r="C10" s="45" t="s">
        <v>74</v>
      </c>
      <c r="D10" s="36" t="s">
        <v>75</v>
      </c>
      <c r="E10" s="350" t="s">
        <v>380</v>
      </c>
      <c r="F10" s="37" t="s">
        <v>77</v>
      </c>
      <c r="G10" s="37" t="s">
        <v>105</v>
      </c>
      <c r="H10" s="37" t="s">
        <v>308</v>
      </c>
      <c r="I10" s="37" t="s">
        <v>98</v>
      </c>
      <c r="J10" s="37" t="s">
        <v>99</v>
      </c>
      <c r="K10" s="37" t="s">
        <v>100</v>
      </c>
      <c r="L10" s="46" t="s">
        <v>101</v>
      </c>
      <c r="M10" s="37" t="s">
        <v>102</v>
      </c>
      <c r="N10" s="37"/>
      <c r="O10" s="37" t="s">
        <v>103</v>
      </c>
      <c r="P10" s="353"/>
    </row>
    <row r="11" spans="1:16" x14ac:dyDescent="0.2">
      <c r="C11" s="115">
        <f>IF(ISBLANK('B8 Schedule 8 CCA Bridge Year'!C10), "", 'B8 Schedule 8 CCA Bridge Year'!C10)</f>
        <v>1</v>
      </c>
      <c r="D11" s="205" t="str">
        <f>IF(ISBLANK('B8 Schedule 8 CCA Bridge Year'!D10), "", 'B8 Schedule 8 CCA Bridge Year'!D10)</f>
        <v>Distribution System - post 1987</v>
      </c>
      <c r="E11" s="349" t="s">
        <v>379</v>
      </c>
      <c r="F11" s="215">
        <f>IF(ISBLANK('B8 Schedule 8 CCA Bridge Year'!O10), "", 'B8 Schedule 8 CCA Bridge Year'!O10)</f>
        <v>7856134.0800000001</v>
      </c>
      <c r="G11" s="550">
        <v>0</v>
      </c>
      <c r="H11" s="550">
        <v>0</v>
      </c>
      <c r="I11" s="206">
        <f t="shared" ref="I11:I42" si="0">MAX((SUM(F11:H11)),0)</f>
        <v>7856134.0800000001</v>
      </c>
      <c r="J11" s="206">
        <f>IF((G11+H11)&lt;=0, 0,(G11+H11)*0.5)</f>
        <v>0</v>
      </c>
      <c r="K11" s="206">
        <f t="shared" ref="K11:K42" si="1">+I11-J11</f>
        <v>7856134.0800000001</v>
      </c>
      <c r="L11" s="453">
        <f>'B8 Schedule 8 CCA Bridge Year'!L10</f>
        <v>0.04</v>
      </c>
      <c r="M11" s="206">
        <f t="shared" ref="M11:M23" si="2">IF(+K11&lt;0,+K11,+K11*L11)</f>
        <v>314245.36320000002</v>
      </c>
      <c r="N11" s="206"/>
      <c r="O11" s="206">
        <f t="shared" ref="O11:O42" si="3">MAX(0,+I11-M11)</f>
        <v>7541888.7168000005</v>
      </c>
      <c r="P11" s="337"/>
    </row>
    <row r="12" spans="1:16" x14ac:dyDescent="0.2">
      <c r="C12" s="115" t="str">
        <f>IF(ISBLANK('B8 Schedule 8 CCA Bridge Year'!C11), "", 'B8 Schedule 8 CCA Bridge Year'!C11)</f>
        <v>1 Enhanced</v>
      </c>
      <c r="D12" s="205" t="str">
        <f>IF(ISBLANK('B8 Schedule 8 CCA Bridge Year'!D11), "", 'B8 Schedule 8 CCA Bridge Year'!D11)</f>
        <v xml:space="preserve">Non-residential Buildings Reg. 1100(1)(a.1) election </v>
      </c>
      <c r="E12" s="349" t="s">
        <v>379</v>
      </c>
      <c r="F12" s="215">
        <f>IF(ISBLANK('B8 Schedule 8 CCA Bridge Year'!O11), "", 'B8 Schedule 8 CCA Bridge Year'!O11)</f>
        <v>116577.89700000001</v>
      </c>
      <c r="G12" s="550">
        <v>23150</v>
      </c>
      <c r="H12" s="550">
        <v>0</v>
      </c>
      <c r="I12" s="206">
        <f t="shared" si="0"/>
        <v>139727.897</v>
      </c>
      <c r="J12" s="206">
        <f t="shared" ref="J12:J42" si="4">IF((G12+H12)&lt;=0, 0,(G12+H12)*0.5)</f>
        <v>11575</v>
      </c>
      <c r="K12" s="206">
        <f t="shared" si="1"/>
        <v>128152.897</v>
      </c>
      <c r="L12" s="453">
        <f>'B8 Schedule 8 CCA Bridge Year'!L11</f>
        <v>0.06</v>
      </c>
      <c r="M12" s="206">
        <f t="shared" si="2"/>
        <v>7689.17382</v>
      </c>
      <c r="N12" s="206"/>
      <c r="O12" s="206">
        <f t="shared" si="3"/>
        <v>132038.72318</v>
      </c>
      <c r="P12" s="337"/>
    </row>
    <row r="13" spans="1:16" x14ac:dyDescent="0.2">
      <c r="C13" s="115">
        <f>IF(ISBLANK('B8 Schedule 8 CCA Bridge Year'!C12), "", 'B8 Schedule 8 CCA Bridge Year'!C12)</f>
        <v>2</v>
      </c>
      <c r="D13" s="205" t="str">
        <f>IF(ISBLANK('B8 Schedule 8 CCA Bridge Year'!D12), "", 'B8 Schedule 8 CCA Bridge Year'!D12)</f>
        <v>Distribution System - pre 1988</v>
      </c>
      <c r="E13" s="349" t="s">
        <v>379</v>
      </c>
      <c r="F13" s="215">
        <f>IF(ISBLANK('B8 Schedule 8 CCA Bridge Year'!O12), "", 'B8 Schedule 8 CCA Bridge Year'!O12)</f>
        <v>2311041.7000000002</v>
      </c>
      <c r="G13" s="550">
        <v>0</v>
      </c>
      <c r="H13" s="550">
        <v>0</v>
      </c>
      <c r="I13" s="206">
        <f t="shared" si="0"/>
        <v>2311041.7000000002</v>
      </c>
      <c r="J13" s="206">
        <f t="shared" si="4"/>
        <v>0</v>
      </c>
      <c r="K13" s="206">
        <f t="shared" si="1"/>
        <v>2311041.7000000002</v>
      </c>
      <c r="L13" s="453">
        <f>'B8 Schedule 8 CCA Bridge Year'!L12</f>
        <v>0.06</v>
      </c>
      <c r="M13" s="206">
        <f t="shared" si="2"/>
        <v>138662.50200000001</v>
      </c>
      <c r="N13" s="206"/>
      <c r="O13" s="206">
        <f t="shared" si="3"/>
        <v>2172379.1980000003</v>
      </c>
      <c r="P13" s="337"/>
    </row>
    <row r="14" spans="1:16" x14ac:dyDescent="0.2">
      <c r="C14" s="115">
        <f>IF(ISBLANK('B8 Schedule 8 CCA Bridge Year'!C13), "", 'B8 Schedule 8 CCA Bridge Year'!C13)</f>
        <v>8</v>
      </c>
      <c r="D14" s="205" t="str">
        <f>IF(ISBLANK('B8 Schedule 8 CCA Bridge Year'!D13), "", 'B8 Schedule 8 CCA Bridge Year'!D13)</f>
        <v>General Office/Stores Equip</v>
      </c>
      <c r="E14" s="349" t="s">
        <v>379</v>
      </c>
      <c r="F14" s="215">
        <f>IF(ISBLANK('B8 Schedule 8 CCA Bridge Year'!O13), "", 'B8 Schedule 8 CCA Bridge Year'!O13)</f>
        <v>462267.55699999997</v>
      </c>
      <c r="G14" s="550">
        <v>10000</v>
      </c>
      <c r="H14" s="550">
        <v>0</v>
      </c>
      <c r="I14" s="206">
        <f t="shared" si="0"/>
        <v>472267.55699999997</v>
      </c>
      <c r="J14" s="206">
        <f t="shared" si="4"/>
        <v>5000</v>
      </c>
      <c r="K14" s="206">
        <f t="shared" si="1"/>
        <v>467267.55699999997</v>
      </c>
      <c r="L14" s="453">
        <f>'B8 Schedule 8 CCA Bridge Year'!L13</f>
        <v>0.2</v>
      </c>
      <c r="M14" s="206">
        <f t="shared" si="2"/>
        <v>93453.511400000003</v>
      </c>
      <c r="N14" s="206"/>
      <c r="O14" s="206">
        <f t="shared" si="3"/>
        <v>378814.04559999995</v>
      </c>
      <c r="P14" s="337"/>
    </row>
    <row r="15" spans="1:16" x14ac:dyDescent="0.2">
      <c r="C15" s="115">
        <f>IF(ISBLANK('B8 Schedule 8 CCA Bridge Year'!C14), "", 'B8 Schedule 8 CCA Bridge Year'!C14)</f>
        <v>10</v>
      </c>
      <c r="D15" s="205" t="str">
        <f>IF(ISBLANK('B8 Schedule 8 CCA Bridge Year'!D14), "", 'B8 Schedule 8 CCA Bridge Year'!D14)</f>
        <v>Computer Hardware/  Vehicles</v>
      </c>
      <c r="E15" s="349" t="s">
        <v>379</v>
      </c>
      <c r="F15" s="215">
        <f>IF(ISBLANK('B8 Schedule 8 CCA Bridge Year'!O14), "", 'B8 Schedule 8 CCA Bridge Year'!O14)</f>
        <v>399121.68649999995</v>
      </c>
      <c r="G15" s="550">
        <v>30000</v>
      </c>
      <c r="H15" s="550">
        <v>0</v>
      </c>
      <c r="I15" s="206">
        <f t="shared" si="0"/>
        <v>429121.68649999995</v>
      </c>
      <c r="J15" s="206">
        <f t="shared" si="4"/>
        <v>15000</v>
      </c>
      <c r="K15" s="206">
        <f t="shared" si="1"/>
        <v>414121.68649999995</v>
      </c>
      <c r="L15" s="453">
        <f>'B8 Schedule 8 CCA Bridge Year'!L14</f>
        <v>0.3</v>
      </c>
      <c r="M15" s="206">
        <f t="shared" si="2"/>
        <v>124236.50594999998</v>
      </c>
      <c r="N15" s="206"/>
      <c r="O15" s="206">
        <f t="shared" si="3"/>
        <v>304885.18054999999</v>
      </c>
      <c r="P15" s="337"/>
    </row>
    <row r="16" spans="1:16" x14ac:dyDescent="0.2">
      <c r="C16" s="115">
        <f>IF(ISBLANK('B8 Schedule 8 CCA Bridge Year'!C15), "", 'B8 Schedule 8 CCA Bridge Year'!C15)</f>
        <v>10.1</v>
      </c>
      <c r="D16" s="205" t="str">
        <f>IF(ISBLANK('B8 Schedule 8 CCA Bridge Year'!D15), "", 'B8 Schedule 8 CCA Bridge Year'!D15)</f>
        <v>Certain Automobiles</v>
      </c>
      <c r="E16" s="349" t="s">
        <v>379</v>
      </c>
      <c r="F16" s="215">
        <f>IF(ISBLANK('B8 Schedule 8 CCA Bridge Year'!O15), "", 'B8 Schedule 8 CCA Bridge Year'!O15)</f>
        <v>0</v>
      </c>
      <c r="G16" s="550">
        <v>0</v>
      </c>
      <c r="H16" s="550">
        <v>0</v>
      </c>
      <c r="I16" s="206">
        <f t="shared" si="0"/>
        <v>0</v>
      </c>
      <c r="J16" s="206">
        <f t="shared" si="4"/>
        <v>0</v>
      </c>
      <c r="K16" s="206">
        <f t="shared" si="1"/>
        <v>0</v>
      </c>
      <c r="L16" s="453">
        <f>'B8 Schedule 8 CCA Bridge Year'!L15</f>
        <v>0.3</v>
      </c>
      <c r="M16" s="206">
        <f t="shared" si="2"/>
        <v>0</v>
      </c>
      <c r="N16" s="206"/>
      <c r="O16" s="206">
        <f t="shared" si="3"/>
        <v>0</v>
      </c>
      <c r="P16" s="337"/>
    </row>
    <row r="17" spans="3:16" x14ac:dyDescent="0.2">
      <c r="C17" s="115">
        <f>IF(ISBLANK('B8 Schedule 8 CCA Bridge Year'!C16), "", 'B8 Schedule 8 CCA Bridge Year'!C16)</f>
        <v>12</v>
      </c>
      <c r="D17" s="205" t="str">
        <f>IF(ISBLANK('B8 Schedule 8 CCA Bridge Year'!D16), "", 'B8 Schedule 8 CCA Bridge Year'!D16)</f>
        <v>Computer Software</v>
      </c>
      <c r="E17" s="349" t="s">
        <v>379</v>
      </c>
      <c r="F17" s="215">
        <f>IF(ISBLANK('B8 Schedule 8 CCA Bridge Year'!O16), "", 'B8 Schedule 8 CCA Bridge Year'!O16)</f>
        <v>8438.75</v>
      </c>
      <c r="G17" s="550">
        <v>5150</v>
      </c>
      <c r="H17" s="550">
        <v>0</v>
      </c>
      <c r="I17" s="206">
        <f t="shared" si="0"/>
        <v>13588.75</v>
      </c>
      <c r="J17" s="206">
        <f t="shared" si="4"/>
        <v>2575</v>
      </c>
      <c r="K17" s="206">
        <f t="shared" si="1"/>
        <v>11013.75</v>
      </c>
      <c r="L17" s="453">
        <f>'B8 Schedule 8 CCA Bridge Year'!L16</f>
        <v>1</v>
      </c>
      <c r="M17" s="206">
        <f t="shared" si="2"/>
        <v>11013.75</v>
      </c>
      <c r="N17" s="206"/>
      <c r="O17" s="206">
        <f t="shared" si="3"/>
        <v>2575</v>
      </c>
      <c r="P17" s="337"/>
    </row>
    <row r="18" spans="3:16" x14ac:dyDescent="0.2">
      <c r="C18" s="115" t="str">
        <f>IF(ISBLANK('B8 Schedule 8 CCA Bridge Year'!C17), "", 'B8 Schedule 8 CCA Bridge Year'!C17)</f>
        <v>13 1</v>
      </c>
      <c r="D18" s="205" t="str">
        <f>IF(ISBLANK('B8 Schedule 8 CCA Bridge Year'!D17), "", 'B8 Schedule 8 CCA Bridge Year'!D17)</f>
        <v>Lease # 1</v>
      </c>
      <c r="E18" s="349" t="s">
        <v>379</v>
      </c>
      <c r="F18" s="215">
        <f>IF(ISBLANK('B8 Schedule 8 CCA Bridge Year'!O17), "", 'B8 Schedule 8 CCA Bridge Year'!O17)</f>
        <v>0</v>
      </c>
      <c r="G18" s="550">
        <v>0</v>
      </c>
      <c r="H18" s="550">
        <v>0</v>
      </c>
      <c r="I18" s="206">
        <f t="shared" si="0"/>
        <v>0</v>
      </c>
      <c r="J18" s="206">
        <f t="shared" si="4"/>
        <v>0</v>
      </c>
      <c r="K18" s="206">
        <f t="shared" si="1"/>
        <v>0</v>
      </c>
      <c r="L18" s="326"/>
      <c r="M18" s="206">
        <f t="shared" si="2"/>
        <v>0</v>
      </c>
      <c r="N18" s="206"/>
      <c r="O18" s="206">
        <f t="shared" si="3"/>
        <v>0</v>
      </c>
      <c r="P18" s="337"/>
    </row>
    <row r="19" spans="3:16" x14ac:dyDescent="0.2">
      <c r="C19" s="115" t="str">
        <f>IF(ISBLANK('B8 Schedule 8 CCA Bridge Year'!C18), "", 'B8 Schedule 8 CCA Bridge Year'!C18)</f>
        <v>13 2</v>
      </c>
      <c r="D19" s="205" t="str">
        <f>IF(ISBLANK('B8 Schedule 8 CCA Bridge Year'!D18), "", 'B8 Schedule 8 CCA Bridge Year'!D18)</f>
        <v>Lease #2</v>
      </c>
      <c r="E19" s="349" t="s">
        <v>379</v>
      </c>
      <c r="F19" s="215">
        <f>IF(ISBLANK('B8 Schedule 8 CCA Bridge Year'!O18), "", 'B8 Schedule 8 CCA Bridge Year'!O18)</f>
        <v>0</v>
      </c>
      <c r="G19" s="550">
        <v>0</v>
      </c>
      <c r="H19" s="550">
        <v>0</v>
      </c>
      <c r="I19" s="206">
        <f t="shared" si="0"/>
        <v>0</v>
      </c>
      <c r="J19" s="206">
        <f t="shared" si="4"/>
        <v>0</v>
      </c>
      <c r="K19" s="206">
        <f t="shared" si="1"/>
        <v>0</v>
      </c>
      <c r="L19" s="326"/>
      <c r="M19" s="206">
        <f t="shared" si="2"/>
        <v>0</v>
      </c>
      <c r="N19" s="206"/>
      <c r="O19" s="206">
        <f t="shared" si="3"/>
        <v>0</v>
      </c>
      <c r="P19" s="337"/>
    </row>
    <row r="20" spans="3:16" x14ac:dyDescent="0.2">
      <c r="C20" s="115" t="str">
        <f>IF(ISBLANK('B8 Schedule 8 CCA Bridge Year'!C19), "", 'B8 Schedule 8 CCA Bridge Year'!C19)</f>
        <v>13 3</v>
      </c>
      <c r="D20" s="205" t="str">
        <f>IF(ISBLANK('B8 Schedule 8 CCA Bridge Year'!D19), "", 'B8 Schedule 8 CCA Bridge Year'!D19)</f>
        <v>Lease # 3</v>
      </c>
      <c r="E20" s="349" t="s">
        <v>379</v>
      </c>
      <c r="F20" s="215">
        <f>IF(ISBLANK('B8 Schedule 8 CCA Bridge Year'!O19), "", 'B8 Schedule 8 CCA Bridge Year'!O19)</f>
        <v>0</v>
      </c>
      <c r="G20" s="550">
        <v>0</v>
      </c>
      <c r="H20" s="550">
        <v>0</v>
      </c>
      <c r="I20" s="206">
        <f t="shared" si="0"/>
        <v>0</v>
      </c>
      <c r="J20" s="206">
        <f t="shared" si="4"/>
        <v>0</v>
      </c>
      <c r="K20" s="206">
        <f t="shared" si="1"/>
        <v>0</v>
      </c>
      <c r="L20" s="326"/>
      <c r="M20" s="206">
        <f t="shared" si="2"/>
        <v>0</v>
      </c>
      <c r="N20" s="206"/>
      <c r="O20" s="206">
        <f t="shared" si="3"/>
        <v>0</v>
      </c>
      <c r="P20" s="337"/>
    </row>
    <row r="21" spans="3:16" x14ac:dyDescent="0.2">
      <c r="C21" s="115" t="str">
        <f>IF(ISBLANK('B8 Schedule 8 CCA Bridge Year'!C20), "", 'B8 Schedule 8 CCA Bridge Year'!C20)</f>
        <v>13 4</v>
      </c>
      <c r="D21" s="205" t="str">
        <f>IF(ISBLANK('B8 Schedule 8 CCA Bridge Year'!D20), "", 'B8 Schedule 8 CCA Bridge Year'!D20)</f>
        <v>Lease # 4</v>
      </c>
      <c r="E21" s="349" t="s">
        <v>379</v>
      </c>
      <c r="F21" s="215">
        <f>IF(ISBLANK('B8 Schedule 8 CCA Bridge Year'!O20), "", 'B8 Schedule 8 CCA Bridge Year'!O20)</f>
        <v>0</v>
      </c>
      <c r="G21" s="550">
        <v>0</v>
      </c>
      <c r="H21" s="550">
        <v>0</v>
      </c>
      <c r="I21" s="206">
        <f t="shared" si="0"/>
        <v>0</v>
      </c>
      <c r="J21" s="206">
        <f t="shared" si="4"/>
        <v>0</v>
      </c>
      <c r="K21" s="206">
        <f t="shared" si="1"/>
        <v>0</v>
      </c>
      <c r="L21" s="326"/>
      <c r="M21" s="206">
        <f t="shared" si="2"/>
        <v>0</v>
      </c>
      <c r="N21" s="206"/>
      <c r="O21" s="206">
        <f t="shared" si="3"/>
        <v>0</v>
      </c>
      <c r="P21" s="337"/>
    </row>
    <row r="22" spans="3:16" x14ac:dyDescent="0.2">
      <c r="C22" s="115">
        <f>IF(ISBLANK('B8 Schedule 8 CCA Bridge Year'!C21), "", 'B8 Schedule 8 CCA Bridge Year'!C21)</f>
        <v>14</v>
      </c>
      <c r="D22" s="205" t="str">
        <f>IF(ISBLANK('B8 Schedule 8 CCA Bridge Year'!D21), "", 'B8 Schedule 8 CCA Bridge Year'!D21)</f>
        <v>Franchise</v>
      </c>
      <c r="E22" s="349" t="s">
        <v>379</v>
      </c>
      <c r="F22" s="215">
        <f>IF(ISBLANK('B8 Schedule 8 CCA Bridge Year'!O21), "", 'B8 Schedule 8 CCA Bridge Year'!O21)</f>
        <v>0</v>
      </c>
      <c r="G22" s="550">
        <v>0</v>
      </c>
      <c r="H22" s="550">
        <v>0</v>
      </c>
      <c r="I22" s="206">
        <f t="shared" si="0"/>
        <v>0</v>
      </c>
      <c r="J22" s="206">
        <f t="shared" si="4"/>
        <v>0</v>
      </c>
      <c r="K22" s="206">
        <f t="shared" si="1"/>
        <v>0</v>
      </c>
      <c r="L22" s="326"/>
      <c r="M22" s="206">
        <f t="shared" si="2"/>
        <v>0</v>
      </c>
      <c r="N22" s="206"/>
      <c r="O22" s="206">
        <f t="shared" si="3"/>
        <v>0</v>
      </c>
      <c r="P22" s="337"/>
    </row>
    <row r="23" spans="3:16" x14ac:dyDescent="0.2">
      <c r="C23" s="115">
        <f>IF(ISBLANK('B8 Schedule 8 CCA Bridge Year'!C22), "", 'B8 Schedule 8 CCA Bridge Year'!C22)</f>
        <v>17</v>
      </c>
      <c r="D23" s="205" t="str">
        <f>IF(ISBLANK('B8 Schedule 8 CCA Bridge Year'!D22), "", 'B8 Schedule 8 CCA Bridge Year'!D22)</f>
        <v>New Electrical Generating Equipment Acq'd after Feb 27/00 Other Than Bldgs</v>
      </c>
      <c r="E23" s="349" t="s">
        <v>379</v>
      </c>
      <c r="F23" s="215">
        <f>IF(ISBLANK('B8 Schedule 8 CCA Bridge Year'!O22), "", 'B8 Schedule 8 CCA Bridge Year'!O22)</f>
        <v>15327.2</v>
      </c>
      <c r="G23" s="550">
        <v>0</v>
      </c>
      <c r="H23" s="550">
        <v>0</v>
      </c>
      <c r="I23" s="206">
        <f t="shared" si="0"/>
        <v>15327.2</v>
      </c>
      <c r="J23" s="206">
        <f t="shared" si="4"/>
        <v>0</v>
      </c>
      <c r="K23" s="206">
        <f t="shared" si="1"/>
        <v>15327.2</v>
      </c>
      <c r="L23" s="453">
        <f>'B8 Schedule 8 CCA Bridge Year'!L22</f>
        <v>0.08</v>
      </c>
      <c r="M23" s="206">
        <f t="shared" si="2"/>
        <v>1226.1760000000002</v>
      </c>
      <c r="N23" s="206"/>
      <c r="O23" s="206">
        <f t="shared" si="3"/>
        <v>14101.024000000001</v>
      </c>
      <c r="P23" s="337"/>
    </row>
    <row r="24" spans="3:16" x14ac:dyDescent="0.2">
      <c r="C24" s="115">
        <f>IF(ISBLANK('B8 Schedule 8 CCA Bridge Year'!C23), "", 'B8 Schedule 8 CCA Bridge Year'!C23)</f>
        <v>42</v>
      </c>
      <c r="D24" s="205" t="str">
        <f>IF(ISBLANK('B8 Schedule 8 CCA Bridge Year'!D23), "", 'B8 Schedule 8 CCA Bridge Year'!D23)</f>
        <v>Fibre Optic Cable</v>
      </c>
      <c r="E24" s="349" t="s">
        <v>379</v>
      </c>
      <c r="F24" s="215">
        <f>IF(ISBLANK('B8 Schedule 8 CCA Bridge Year'!O23), "", 'B8 Schedule 8 CCA Bridge Year'!O23)</f>
        <v>0</v>
      </c>
      <c r="G24" s="550">
        <v>0</v>
      </c>
      <c r="H24" s="550">
        <v>0</v>
      </c>
      <c r="I24" s="206">
        <f t="shared" si="0"/>
        <v>0</v>
      </c>
      <c r="J24" s="206">
        <f t="shared" si="4"/>
        <v>0</v>
      </c>
      <c r="K24" s="206">
        <f t="shared" si="1"/>
        <v>0</v>
      </c>
      <c r="L24" s="453">
        <f>'B8 Schedule 8 CCA Bridge Year'!L23</f>
        <v>0.12</v>
      </c>
      <c r="M24" s="206">
        <f t="shared" ref="M24:M42" si="5">IF(+K24&lt;0,+K24,+K24*L24)</f>
        <v>0</v>
      </c>
      <c r="N24" s="206"/>
      <c r="O24" s="206">
        <f t="shared" si="3"/>
        <v>0</v>
      </c>
      <c r="P24" s="337"/>
    </row>
    <row r="25" spans="3:16" x14ac:dyDescent="0.2">
      <c r="C25" s="115">
        <f>IF(ISBLANK('B8 Schedule 8 CCA Bridge Year'!C24), "", 'B8 Schedule 8 CCA Bridge Year'!C24)</f>
        <v>43.1</v>
      </c>
      <c r="D25" s="205" t="str">
        <f>IF(ISBLANK('B8 Schedule 8 CCA Bridge Year'!D24), "", 'B8 Schedule 8 CCA Bridge Year'!D24)</f>
        <v>Certain Energy-Efficient Electrical Generating Equipment</v>
      </c>
      <c r="E25" s="349" t="s">
        <v>379</v>
      </c>
      <c r="F25" s="215">
        <f>IF(ISBLANK('B8 Schedule 8 CCA Bridge Year'!O24), "", 'B8 Schedule 8 CCA Bridge Year'!O24)</f>
        <v>0</v>
      </c>
      <c r="G25" s="550">
        <v>298204</v>
      </c>
      <c r="H25" s="550">
        <v>0</v>
      </c>
      <c r="I25" s="206">
        <f t="shared" si="0"/>
        <v>298204</v>
      </c>
      <c r="J25" s="206">
        <f t="shared" si="4"/>
        <v>149102</v>
      </c>
      <c r="K25" s="206">
        <f t="shared" si="1"/>
        <v>149102</v>
      </c>
      <c r="L25" s="453">
        <f>'B8 Schedule 8 CCA Bridge Year'!L24</f>
        <v>0.3</v>
      </c>
      <c r="M25" s="206">
        <f t="shared" si="5"/>
        <v>44730.6</v>
      </c>
      <c r="N25" s="206"/>
      <c r="O25" s="206">
        <f t="shared" si="3"/>
        <v>253473.4</v>
      </c>
      <c r="P25" s="337"/>
    </row>
    <row r="26" spans="3:16" x14ac:dyDescent="0.2">
      <c r="C26" s="115">
        <f>IF(ISBLANK('B8 Schedule 8 CCA Bridge Year'!C25), "", 'B8 Schedule 8 CCA Bridge Year'!C25)</f>
        <v>43.2</v>
      </c>
      <c r="D26" s="205" t="str">
        <f>IF(ISBLANK('B8 Schedule 8 CCA Bridge Year'!D25), "", 'B8 Schedule 8 CCA Bridge Year'!D25)</f>
        <v xml:space="preserve">Certain Clean Energy Generation Equipment </v>
      </c>
      <c r="E26" s="349" t="s">
        <v>379</v>
      </c>
      <c r="F26" s="215">
        <f>IF(ISBLANK('B8 Schedule 8 CCA Bridge Year'!O25), "", 'B8 Schedule 8 CCA Bridge Year'!O25)</f>
        <v>0</v>
      </c>
      <c r="G26" s="550">
        <v>0</v>
      </c>
      <c r="H26" s="550">
        <v>0</v>
      </c>
      <c r="I26" s="206">
        <f t="shared" si="0"/>
        <v>0</v>
      </c>
      <c r="J26" s="206">
        <f t="shared" si="4"/>
        <v>0</v>
      </c>
      <c r="K26" s="206">
        <f t="shared" si="1"/>
        <v>0</v>
      </c>
      <c r="L26" s="453">
        <f>'B8 Schedule 8 CCA Bridge Year'!L25</f>
        <v>0.5</v>
      </c>
      <c r="M26" s="206">
        <f t="shared" si="5"/>
        <v>0</v>
      </c>
      <c r="N26" s="206"/>
      <c r="O26" s="206">
        <f t="shared" si="3"/>
        <v>0</v>
      </c>
      <c r="P26" s="337"/>
    </row>
    <row r="27" spans="3:16" x14ac:dyDescent="0.2">
      <c r="C27" s="115">
        <f>IF(ISBLANK('B8 Schedule 8 CCA Bridge Year'!C26), "", 'B8 Schedule 8 CCA Bridge Year'!C26)</f>
        <v>45</v>
      </c>
      <c r="D27" s="205" t="str">
        <f>IF(ISBLANK('B8 Schedule 8 CCA Bridge Year'!D26), "", 'B8 Schedule 8 CCA Bridge Year'!D26)</f>
        <v>Computers &amp; Systems Software acq'd post Mar 22/04</v>
      </c>
      <c r="E27" s="349" t="s">
        <v>379</v>
      </c>
      <c r="F27" s="215">
        <f>IF(ISBLANK('B8 Schedule 8 CCA Bridge Year'!O26), "", 'B8 Schedule 8 CCA Bridge Year'!O26)</f>
        <v>443.3</v>
      </c>
      <c r="G27" s="550">
        <v>0</v>
      </c>
      <c r="H27" s="550">
        <v>0</v>
      </c>
      <c r="I27" s="206">
        <f t="shared" si="0"/>
        <v>443.3</v>
      </c>
      <c r="J27" s="206">
        <f t="shared" si="4"/>
        <v>0</v>
      </c>
      <c r="K27" s="206">
        <f t="shared" si="1"/>
        <v>443.3</v>
      </c>
      <c r="L27" s="453">
        <f>'B8 Schedule 8 CCA Bridge Year'!L26</f>
        <v>0.45</v>
      </c>
      <c r="M27" s="206">
        <f t="shared" si="5"/>
        <v>199.48500000000001</v>
      </c>
      <c r="N27" s="206"/>
      <c r="O27" s="206">
        <f t="shared" si="3"/>
        <v>243.815</v>
      </c>
      <c r="P27" s="337"/>
    </row>
    <row r="28" spans="3:16" x14ac:dyDescent="0.2">
      <c r="C28" s="115">
        <f>IF(ISBLANK('B8 Schedule 8 CCA Bridge Year'!C27), "", 'B8 Schedule 8 CCA Bridge Year'!C27)</f>
        <v>46</v>
      </c>
      <c r="D28" s="205" t="str">
        <f>IF(ISBLANK('B8 Schedule 8 CCA Bridge Year'!D27), "", 'B8 Schedule 8 CCA Bridge Year'!D27)</f>
        <v>Data Network Infrastructure Equipment (acq'd post Mar 22/04)</v>
      </c>
      <c r="E28" s="349" t="s">
        <v>379</v>
      </c>
      <c r="F28" s="215">
        <f>IF(ISBLANK('B8 Schedule 8 CCA Bridge Year'!O27), "", 'B8 Schedule 8 CCA Bridge Year'!O27)</f>
        <v>0</v>
      </c>
      <c r="G28" s="550">
        <v>0</v>
      </c>
      <c r="H28" s="550">
        <v>0</v>
      </c>
      <c r="I28" s="206">
        <f t="shared" si="0"/>
        <v>0</v>
      </c>
      <c r="J28" s="206">
        <f t="shared" si="4"/>
        <v>0</v>
      </c>
      <c r="K28" s="206">
        <f t="shared" si="1"/>
        <v>0</v>
      </c>
      <c r="L28" s="453">
        <f>'B8 Schedule 8 CCA Bridge Year'!L27</f>
        <v>0.3</v>
      </c>
      <c r="M28" s="206">
        <f t="shared" si="5"/>
        <v>0</v>
      </c>
      <c r="N28" s="206"/>
      <c r="O28" s="206">
        <f t="shared" si="3"/>
        <v>0</v>
      </c>
      <c r="P28" s="337"/>
    </row>
    <row r="29" spans="3:16" x14ac:dyDescent="0.2">
      <c r="C29" s="115">
        <f>IF(ISBLANK('B8 Schedule 8 CCA Bridge Year'!C28), "", 'B8 Schedule 8 CCA Bridge Year'!C28)</f>
        <v>47</v>
      </c>
      <c r="D29" s="205" t="str">
        <f>IF(ISBLANK('B8 Schedule 8 CCA Bridge Year'!D28), "", 'B8 Schedule 8 CCA Bridge Year'!D28)</f>
        <v>Distribution System - post February 2005</v>
      </c>
      <c r="E29" s="349" t="s">
        <v>379</v>
      </c>
      <c r="F29" s="215">
        <f>IF(ISBLANK('B8 Schedule 8 CCA Bridge Year'!O28), "", 'B8 Schedule 8 CCA Bridge Year'!O28)</f>
        <v>12989885.004800001</v>
      </c>
      <c r="G29" s="550">
        <v>4679500</v>
      </c>
      <c r="H29" s="550">
        <v>0</v>
      </c>
      <c r="I29" s="206">
        <f t="shared" si="0"/>
        <v>17669385.004799999</v>
      </c>
      <c r="J29" s="206">
        <f t="shared" si="4"/>
        <v>2339750</v>
      </c>
      <c r="K29" s="206">
        <f t="shared" si="1"/>
        <v>15329635.004799999</v>
      </c>
      <c r="L29" s="453">
        <f>'B8 Schedule 8 CCA Bridge Year'!L28</f>
        <v>0.08</v>
      </c>
      <c r="M29" s="206">
        <f t="shared" si="5"/>
        <v>1226370.8003839999</v>
      </c>
      <c r="N29" s="206"/>
      <c r="O29" s="206">
        <f t="shared" si="3"/>
        <v>16443014.204415999</v>
      </c>
      <c r="P29" s="337"/>
    </row>
    <row r="30" spans="3:16" x14ac:dyDescent="0.2">
      <c r="C30" s="115">
        <f>IF(ISBLANK('B8 Schedule 8 CCA Bridge Year'!C29), "", 'B8 Schedule 8 CCA Bridge Year'!C29)</f>
        <v>50</v>
      </c>
      <c r="D30" s="205" t="str">
        <f>IF(ISBLANK('B8 Schedule 8 CCA Bridge Year'!D29), "", 'B8 Schedule 8 CCA Bridge Year'!D29)</f>
        <v>Data Network Infrastructure Equipment - post Mar 2007</v>
      </c>
      <c r="E30" s="349" t="s">
        <v>379</v>
      </c>
      <c r="F30" s="215">
        <f>IF(ISBLANK('B8 Schedule 8 CCA Bridge Year'!O29), "", 'B8 Schedule 8 CCA Bridge Year'!O29)</f>
        <v>39730.549999999996</v>
      </c>
      <c r="G30" s="550">
        <v>15450</v>
      </c>
      <c r="H30" s="550">
        <v>0</v>
      </c>
      <c r="I30" s="206">
        <f t="shared" si="0"/>
        <v>55180.549999999996</v>
      </c>
      <c r="J30" s="206">
        <f t="shared" si="4"/>
        <v>7725</v>
      </c>
      <c r="K30" s="206">
        <f t="shared" si="1"/>
        <v>47455.549999999996</v>
      </c>
      <c r="L30" s="453">
        <f>'B8 Schedule 8 CCA Bridge Year'!L29</f>
        <v>0.55000000000000004</v>
      </c>
      <c r="M30" s="206">
        <f t="shared" si="5"/>
        <v>26100.552499999998</v>
      </c>
      <c r="N30" s="206"/>
      <c r="O30" s="206">
        <f t="shared" si="3"/>
        <v>29079.997499999998</v>
      </c>
      <c r="P30" s="337"/>
    </row>
    <row r="31" spans="3:16" x14ac:dyDescent="0.2">
      <c r="C31" s="115">
        <f>IF(ISBLANK('B8 Schedule 8 CCA Bridge Year'!C30), "", 'B8 Schedule 8 CCA Bridge Year'!C30)</f>
        <v>52</v>
      </c>
      <c r="D31" s="205" t="str">
        <f>IF(ISBLANK('B8 Schedule 8 CCA Bridge Year'!D30), "", 'B8 Schedule 8 CCA Bridge Year'!D30)</f>
        <v xml:space="preserve">Computer Hardware and system software </v>
      </c>
      <c r="E31" s="349" t="s">
        <v>379</v>
      </c>
      <c r="F31" s="215">
        <f>IF(ISBLANK('B8 Schedule 8 CCA Bridge Year'!O30), "", 'B8 Schedule 8 CCA Bridge Year'!O30)</f>
        <v>0</v>
      </c>
      <c r="G31" s="550"/>
      <c r="H31" s="550"/>
      <c r="I31" s="206">
        <f t="shared" si="0"/>
        <v>0</v>
      </c>
      <c r="J31" s="206">
        <f t="shared" si="4"/>
        <v>0</v>
      </c>
      <c r="K31" s="206">
        <f t="shared" si="1"/>
        <v>0</v>
      </c>
      <c r="L31" s="453">
        <f>'B8 Schedule 8 CCA Bridge Year'!L30</f>
        <v>1</v>
      </c>
      <c r="M31" s="206">
        <f t="shared" si="5"/>
        <v>0</v>
      </c>
      <c r="N31" s="206"/>
      <c r="O31" s="206">
        <f t="shared" si="3"/>
        <v>0</v>
      </c>
      <c r="P31" s="337"/>
    </row>
    <row r="32" spans="3:16" x14ac:dyDescent="0.2">
      <c r="C32" s="115">
        <f>IF(ISBLANK('B8 Schedule 8 CCA Bridge Year'!C31), "", 'B8 Schedule 8 CCA Bridge Year'!C31)</f>
        <v>95</v>
      </c>
      <c r="D32" s="205" t="str">
        <f>IF(ISBLANK('B8 Schedule 8 CCA Bridge Year'!D31), "", 'B8 Schedule 8 CCA Bridge Year'!D31)</f>
        <v>CWIP</v>
      </c>
      <c r="E32" s="349" t="s">
        <v>379</v>
      </c>
      <c r="F32" s="215">
        <f>IF(ISBLANK('B8 Schedule 8 CCA Bridge Year'!O31), "", 'B8 Schedule 8 CCA Bridge Year'!O31)</f>
        <v>0</v>
      </c>
      <c r="G32" s="550"/>
      <c r="H32" s="550"/>
      <c r="I32" s="206">
        <f t="shared" si="0"/>
        <v>0</v>
      </c>
      <c r="J32" s="206">
        <f t="shared" si="4"/>
        <v>0</v>
      </c>
      <c r="K32" s="206">
        <f t="shared" si="1"/>
        <v>0</v>
      </c>
      <c r="L32" s="453">
        <f>'B8 Schedule 8 CCA Bridge Year'!L31</f>
        <v>0</v>
      </c>
      <c r="M32" s="206">
        <f t="shared" si="5"/>
        <v>0</v>
      </c>
      <c r="N32" s="206"/>
      <c r="O32" s="206">
        <f t="shared" si="3"/>
        <v>0</v>
      </c>
      <c r="P32" s="337"/>
    </row>
    <row r="33" spans="3:15" x14ac:dyDescent="0.2">
      <c r="C33" s="115">
        <f>IF(ISBLANK('B8 Schedule 8 CCA Bridge Year'!C32), "", 'B8 Schedule 8 CCA Bridge Year'!C32)</f>
        <v>14.1</v>
      </c>
      <c r="D33" s="205" t="str">
        <f>IF(ISBLANK('B8 Schedule 8 CCA Bridge Year'!D32), "", 'B8 Schedule 8 CCA Bridge Year'!D32)</f>
        <v>Eligible Capital Property (acq'd pre Jan 1, 2017)1</v>
      </c>
      <c r="E33" s="349" t="s">
        <v>379</v>
      </c>
      <c r="F33" s="215">
        <f>IF(ISBLANK('B8 Schedule 8 CCA Bridge Year'!O32), "", 'B8 Schedule 8 CCA Bridge Year'!O32)</f>
        <v>6834.57</v>
      </c>
      <c r="G33" s="505"/>
      <c r="H33" s="317"/>
      <c r="I33" s="206">
        <f t="shared" si="0"/>
        <v>6834.57</v>
      </c>
      <c r="J33" s="206">
        <f t="shared" si="4"/>
        <v>0</v>
      </c>
      <c r="K33" s="206">
        <f t="shared" si="1"/>
        <v>6834.57</v>
      </c>
      <c r="L33" s="453">
        <f>'B8 Schedule 8 CCA Bridge Year'!L32</f>
        <v>7.0000000000000007E-2</v>
      </c>
      <c r="M33" s="206">
        <f t="shared" si="5"/>
        <v>478.41990000000004</v>
      </c>
      <c r="N33" s="206"/>
      <c r="O33" s="206">
        <f t="shared" si="3"/>
        <v>6356.1500999999998</v>
      </c>
    </row>
    <row r="34" spans="3:15" x14ac:dyDescent="0.2">
      <c r="C34" s="115">
        <f>IF(ISBLANK('B8 Schedule 8 CCA Bridge Year'!C33), "", 'B8 Schedule 8 CCA Bridge Year'!C33)</f>
        <v>14.1</v>
      </c>
      <c r="D34" s="205" t="str">
        <f>IF(ISBLANK('B8 Schedule 8 CCA Bridge Year'!D33), "", 'B8 Schedule 8 CCA Bridge Year'!D33)</f>
        <v/>
      </c>
      <c r="E34" s="349" t="s">
        <v>379</v>
      </c>
      <c r="F34" s="215">
        <f>IF(ISBLANK('B8 Schedule 8 CCA Bridge Year'!O33), "", 'B8 Schedule 8 CCA Bridge Year'!O33)</f>
        <v>0</v>
      </c>
      <c r="G34" s="317"/>
      <c r="H34" s="317"/>
      <c r="I34" s="206">
        <f t="shared" si="0"/>
        <v>0</v>
      </c>
      <c r="J34" s="206">
        <f t="shared" si="4"/>
        <v>0</v>
      </c>
      <c r="K34" s="206">
        <f t="shared" si="1"/>
        <v>0</v>
      </c>
      <c r="L34" s="453">
        <f>'B8 Schedule 8 CCA Bridge Year'!L33</f>
        <v>0.05</v>
      </c>
      <c r="M34" s="206">
        <f t="shared" si="5"/>
        <v>0</v>
      </c>
      <c r="N34" s="206"/>
      <c r="O34" s="206">
        <f t="shared" si="3"/>
        <v>0</v>
      </c>
    </row>
    <row r="35" spans="3:15" x14ac:dyDescent="0.2">
      <c r="C35" s="285">
        <f>IF(ISBLANK('B8 Schedule 8 CCA Bridge Year'!C34), "", 'B8 Schedule 8 CCA Bridge Year'!C34)</f>
        <v>6</v>
      </c>
      <c r="D35" s="286" t="str">
        <f>IF(ISBLANK('B8 Schedule 8 CCA Bridge Year'!D34), "", 'B8 Schedule 8 CCA Bridge Year'!D34)</f>
        <v>Fencing</v>
      </c>
      <c r="E35" s="203"/>
      <c r="F35" s="215">
        <f>IF(ISBLANK('B8 Schedule 8 CCA Bridge Year'!O34), "", 'B8 Schedule 8 CCA Bridge Year'!O34)</f>
        <v>1950.3</v>
      </c>
      <c r="G35" s="550">
        <v>0</v>
      </c>
      <c r="H35" s="550">
        <v>0</v>
      </c>
      <c r="I35" s="206">
        <f t="shared" si="0"/>
        <v>1950.3</v>
      </c>
      <c r="J35" s="206">
        <f t="shared" si="4"/>
        <v>0</v>
      </c>
      <c r="K35" s="206">
        <f t="shared" si="1"/>
        <v>1950.3</v>
      </c>
      <c r="L35" s="453">
        <f>'B8 Schedule 8 CCA Bridge Year'!L34</f>
        <v>0.1</v>
      </c>
      <c r="M35" s="206">
        <f t="shared" si="5"/>
        <v>195.03</v>
      </c>
      <c r="N35" s="206"/>
      <c r="O35" s="206">
        <f t="shared" si="3"/>
        <v>1755.27</v>
      </c>
    </row>
    <row r="36" spans="3:15" x14ac:dyDescent="0.2">
      <c r="C36" s="285" t="str">
        <f>IF(ISBLANK('B8 Schedule 8 CCA Bridge Year'!C35), "", 'B8 Schedule 8 CCA Bridge Year'!C35)</f>
        <v/>
      </c>
      <c r="D36" s="286" t="str">
        <f>IF(ISBLANK('B8 Schedule 8 CCA Bridge Year'!D35), "", 'B8 Schedule 8 CCA Bridge Year'!D35)</f>
        <v/>
      </c>
      <c r="E36" s="203"/>
      <c r="F36" s="215">
        <f>IF(ISBLANK('B8 Schedule 8 CCA Bridge Year'!O35), "", 'B8 Schedule 8 CCA Bridge Year'!O35)</f>
        <v>0</v>
      </c>
      <c r="G36" s="317"/>
      <c r="H36" s="317"/>
      <c r="I36" s="206">
        <f>MAX((SUM(F36:H36)),0)</f>
        <v>0</v>
      </c>
      <c r="J36" s="206">
        <f t="shared" si="4"/>
        <v>0</v>
      </c>
      <c r="K36" s="206">
        <f>+I36-J36</f>
        <v>0</v>
      </c>
      <c r="L36" s="453">
        <f>'B8 Schedule 8 CCA Bridge Year'!L35</f>
        <v>0</v>
      </c>
      <c r="M36" s="206">
        <f>IF(+K36&lt;0,+K36,+K36*L36)</f>
        <v>0</v>
      </c>
      <c r="N36" s="206"/>
      <c r="O36" s="206">
        <f t="shared" si="3"/>
        <v>0</v>
      </c>
    </row>
    <row r="37" spans="3:15" x14ac:dyDescent="0.2">
      <c r="C37" s="285" t="str">
        <f>IF(ISBLANK('B8 Schedule 8 CCA Bridge Year'!C36), "", 'B8 Schedule 8 CCA Bridge Year'!C36)</f>
        <v/>
      </c>
      <c r="D37" s="286" t="str">
        <f>IF(ISBLANK('B8 Schedule 8 CCA Bridge Year'!D36), "", 'B8 Schedule 8 CCA Bridge Year'!D36)</f>
        <v/>
      </c>
      <c r="E37" s="203"/>
      <c r="F37" s="215">
        <f>IF(ISBLANK('B8 Schedule 8 CCA Bridge Year'!O36), "", 'B8 Schedule 8 CCA Bridge Year'!O36)</f>
        <v>0</v>
      </c>
      <c r="G37" s="317"/>
      <c r="H37" s="317"/>
      <c r="I37" s="206">
        <f>MAX((SUM(F37:H37)),0)</f>
        <v>0</v>
      </c>
      <c r="J37" s="206">
        <f t="shared" si="4"/>
        <v>0</v>
      </c>
      <c r="K37" s="206">
        <f>+I37-J37</f>
        <v>0</v>
      </c>
      <c r="L37" s="453">
        <f>'B8 Schedule 8 CCA Bridge Year'!L36</f>
        <v>0</v>
      </c>
      <c r="M37" s="206">
        <f>IF(+K37&lt;0,+K37,+K37*L37)</f>
        <v>0</v>
      </c>
      <c r="N37" s="206"/>
      <c r="O37" s="206">
        <f t="shared" si="3"/>
        <v>0</v>
      </c>
    </row>
    <row r="38" spans="3:15" x14ac:dyDescent="0.2">
      <c r="C38" s="285" t="str">
        <f>IF(ISBLANK('B8 Schedule 8 CCA Bridge Year'!C37), "", 'B8 Schedule 8 CCA Bridge Year'!C37)</f>
        <v/>
      </c>
      <c r="D38" s="286" t="str">
        <f>IF(ISBLANK('B8 Schedule 8 CCA Bridge Year'!D37), "", 'B8 Schedule 8 CCA Bridge Year'!D37)</f>
        <v/>
      </c>
      <c r="E38" s="203"/>
      <c r="F38" s="215">
        <f>IF(ISBLANK('B8 Schedule 8 CCA Bridge Year'!O37), "", 'B8 Schedule 8 CCA Bridge Year'!O37)</f>
        <v>0</v>
      </c>
      <c r="G38" s="317"/>
      <c r="H38" s="317"/>
      <c r="I38" s="206">
        <f>MAX((SUM(F38:H38)),0)</f>
        <v>0</v>
      </c>
      <c r="J38" s="206">
        <f t="shared" si="4"/>
        <v>0</v>
      </c>
      <c r="K38" s="206">
        <f>+I38-J38</f>
        <v>0</v>
      </c>
      <c r="L38" s="453">
        <f>'B8 Schedule 8 CCA Bridge Year'!L37</f>
        <v>0</v>
      </c>
      <c r="M38" s="206">
        <f>IF(+K38&lt;0,+K38,+K38*L38)</f>
        <v>0</v>
      </c>
      <c r="N38" s="206"/>
      <c r="O38" s="206">
        <f t="shared" si="3"/>
        <v>0</v>
      </c>
    </row>
    <row r="39" spans="3:15" x14ac:dyDescent="0.2">
      <c r="C39" s="285" t="str">
        <f>IF(ISBLANK('B8 Schedule 8 CCA Bridge Year'!C38), "", 'B8 Schedule 8 CCA Bridge Year'!C38)</f>
        <v/>
      </c>
      <c r="D39" s="286" t="str">
        <f>IF(ISBLANK('B8 Schedule 8 CCA Bridge Year'!D38), "", 'B8 Schedule 8 CCA Bridge Year'!D38)</f>
        <v/>
      </c>
      <c r="E39" s="203"/>
      <c r="F39" s="215">
        <f>IF(ISBLANK('B8 Schedule 8 CCA Bridge Year'!O38), "", 'B8 Schedule 8 CCA Bridge Year'!O38)</f>
        <v>0</v>
      </c>
      <c r="G39" s="317"/>
      <c r="H39" s="317"/>
      <c r="I39" s="206">
        <f t="shared" si="0"/>
        <v>0</v>
      </c>
      <c r="J39" s="206">
        <f t="shared" si="4"/>
        <v>0</v>
      </c>
      <c r="K39" s="206">
        <f t="shared" si="1"/>
        <v>0</v>
      </c>
      <c r="L39" s="453">
        <f>'B8 Schedule 8 CCA Bridge Year'!L38</f>
        <v>0</v>
      </c>
      <c r="M39" s="206">
        <f t="shared" si="5"/>
        <v>0</v>
      </c>
      <c r="N39" s="206"/>
      <c r="O39" s="206">
        <f t="shared" si="3"/>
        <v>0</v>
      </c>
    </row>
    <row r="40" spans="3:15" x14ac:dyDescent="0.2">
      <c r="C40" s="285" t="str">
        <f>IF(ISBLANK('B8 Schedule 8 CCA Bridge Year'!C39), "", 'B8 Schedule 8 CCA Bridge Year'!C39)</f>
        <v/>
      </c>
      <c r="D40" s="286" t="str">
        <f>IF(ISBLANK('B8 Schedule 8 CCA Bridge Year'!D39), "", 'B8 Schedule 8 CCA Bridge Year'!D39)</f>
        <v/>
      </c>
      <c r="E40" s="203"/>
      <c r="F40" s="215">
        <f>IF(ISBLANK('B8 Schedule 8 CCA Bridge Year'!O39), "", 'B8 Schedule 8 CCA Bridge Year'!O39)</f>
        <v>0</v>
      </c>
      <c r="G40" s="317"/>
      <c r="H40" s="317"/>
      <c r="I40" s="206">
        <f t="shared" si="0"/>
        <v>0</v>
      </c>
      <c r="J40" s="206">
        <f t="shared" si="4"/>
        <v>0</v>
      </c>
      <c r="K40" s="206">
        <f t="shared" si="1"/>
        <v>0</v>
      </c>
      <c r="L40" s="453">
        <f>'B8 Schedule 8 CCA Bridge Year'!L39</f>
        <v>0</v>
      </c>
      <c r="M40" s="206">
        <f t="shared" si="5"/>
        <v>0</v>
      </c>
      <c r="N40" s="206"/>
      <c r="O40" s="206">
        <f t="shared" si="3"/>
        <v>0</v>
      </c>
    </row>
    <row r="41" spans="3:15" x14ac:dyDescent="0.2">
      <c r="C41" s="285" t="str">
        <f>IF(ISBLANK('B8 Schedule 8 CCA Bridge Year'!C40), "", 'B8 Schedule 8 CCA Bridge Year'!C40)</f>
        <v/>
      </c>
      <c r="D41" s="286" t="str">
        <f>IF(ISBLANK('B8 Schedule 8 CCA Bridge Year'!D40), "", 'B8 Schedule 8 CCA Bridge Year'!D40)</f>
        <v/>
      </c>
      <c r="E41" s="203"/>
      <c r="F41" s="215">
        <f>IF(ISBLANK('B8 Schedule 8 CCA Bridge Year'!O40), "", 'B8 Schedule 8 CCA Bridge Year'!O40)</f>
        <v>0</v>
      </c>
      <c r="G41" s="317"/>
      <c r="H41" s="317"/>
      <c r="I41" s="206">
        <f t="shared" si="0"/>
        <v>0</v>
      </c>
      <c r="J41" s="206">
        <f t="shared" si="4"/>
        <v>0</v>
      </c>
      <c r="K41" s="206">
        <f t="shared" si="1"/>
        <v>0</v>
      </c>
      <c r="L41" s="453">
        <f>'B8 Schedule 8 CCA Bridge Year'!L40</f>
        <v>0</v>
      </c>
      <c r="M41" s="206">
        <f t="shared" si="5"/>
        <v>0</v>
      </c>
      <c r="N41" s="206"/>
      <c r="O41" s="206">
        <f t="shared" si="3"/>
        <v>0</v>
      </c>
    </row>
    <row r="42" spans="3:15" ht="13.5" thickBot="1" x14ac:dyDescent="0.25">
      <c r="C42" s="285" t="str">
        <f>IF(ISBLANK('B8 Schedule 8 CCA Bridge Year'!C41), "", 'B8 Schedule 8 CCA Bridge Year'!C41)</f>
        <v/>
      </c>
      <c r="D42" s="286" t="str">
        <f>IF(ISBLANK('B8 Schedule 8 CCA Bridge Year'!D41), "", 'B8 Schedule 8 CCA Bridge Year'!D41)</f>
        <v/>
      </c>
      <c r="E42" s="203"/>
      <c r="F42" s="215">
        <f>IF(ISBLANK('B8 Schedule 8 CCA Bridge Year'!O41), "", 'B8 Schedule 8 CCA Bridge Year'!O41)</f>
        <v>0</v>
      </c>
      <c r="G42" s="317"/>
      <c r="H42" s="317"/>
      <c r="I42" s="206">
        <f t="shared" si="0"/>
        <v>0</v>
      </c>
      <c r="J42" s="206">
        <f t="shared" si="4"/>
        <v>0</v>
      </c>
      <c r="K42" s="206">
        <f t="shared" si="1"/>
        <v>0</v>
      </c>
      <c r="L42" s="453">
        <f>'B8 Schedule 8 CCA Bridge Year'!L41</f>
        <v>0</v>
      </c>
      <c r="M42" s="206">
        <f t="shared" si="5"/>
        <v>0</v>
      </c>
      <c r="N42" s="206"/>
      <c r="O42" s="206">
        <f t="shared" si="3"/>
        <v>0</v>
      </c>
    </row>
    <row r="43" spans="3:15" ht="13.5" thickBot="1" x14ac:dyDescent="0.25">
      <c r="C43" s="47"/>
      <c r="D43" s="318" t="s">
        <v>104</v>
      </c>
      <c r="E43" s="318"/>
      <c r="F43" s="299">
        <f t="shared" ref="F43:K43" si="6">SUM(F11:F42)</f>
        <v>24207752.595300004</v>
      </c>
      <c r="G43" s="299">
        <f t="shared" si="6"/>
        <v>5061454</v>
      </c>
      <c r="H43" s="299">
        <f t="shared" si="6"/>
        <v>0</v>
      </c>
      <c r="I43" s="299">
        <f t="shared" si="6"/>
        <v>29269206.595300004</v>
      </c>
      <c r="J43" s="299">
        <f t="shared" si="6"/>
        <v>2530727</v>
      </c>
      <c r="K43" s="299">
        <f t="shared" si="6"/>
        <v>26738479.595300004</v>
      </c>
      <c r="L43" s="300"/>
      <c r="M43" s="301">
        <f>SUM(M11:M42)</f>
        <v>1988601.8701539999</v>
      </c>
      <c r="N43" s="371" t="s">
        <v>372</v>
      </c>
      <c r="O43" s="301">
        <f>SUM(O11:O42)</f>
        <v>27280604.725145999</v>
      </c>
    </row>
    <row r="45" spans="3:15" hidden="1" x14ac:dyDescent="0.2">
      <c r="C45" s="580" t="s">
        <v>435</v>
      </c>
      <c r="D45" s="580"/>
      <c r="E45" s="580"/>
      <c r="F45" s="580"/>
      <c r="G45" s="580"/>
      <c r="H45" s="580"/>
      <c r="I45" s="580"/>
      <c r="J45" s="580"/>
      <c r="K45" s="580"/>
      <c r="L45" s="580"/>
      <c r="M45" s="580"/>
      <c r="N45" s="580"/>
      <c r="O45" s="580"/>
    </row>
    <row r="46" spans="3:15" hidden="1" x14ac:dyDescent="0.2">
      <c r="C46" s="580"/>
      <c r="D46" s="580"/>
      <c r="E46" s="580"/>
      <c r="F46" s="580"/>
      <c r="G46" s="580"/>
      <c r="H46" s="580"/>
      <c r="I46" s="580"/>
      <c r="J46" s="580"/>
      <c r="K46" s="580"/>
      <c r="L46" s="580"/>
      <c r="M46" s="580"/>
      <c r="N46" s="580"/>
      <c r="O46" s="580"/>
    </row>
    <row r="47" spans="3:15" hidden="1" x14ac:dyDescent="0.2">
      <c r="C47" s="580"/>
      <c r="D47" s="580"/>
      <c r="E47" s="580"/>
      <c r="F47" s="580"/>
      <c r="G47" s="580"/>
      <c r="H47" s="580"/>
      <c r="I47" s="580"/>
      <c r="J47" s="580"/>
      <c r="K47" s="580"/>
      <c r="L47" s="580"/>
      <c r="M47" s="580"/>
      <c r="N47" s="580"/>
      <c r="O47" s="580"/>
    </row>
    <row r="48" spans="3:15" x14ac:dyDescent="0.2">
      <c r="C48" s="333" t="s">
        <v>439</v>
      </c>
    </row>
  </sheetData>
  <sheetProtection algorithmName="SHA-512" hashValue="tz5Uiyr9gIRuG4Rn0aUSw2WhWf3HD0AREdXJMlV9jgvqeiYJRWo/w4JeX0PWBgV8+j4jzxV01cUrz3uwH5HtcQ==" saltValue="cikpL209SamYpBpHNinrbw==" spinCount="100000" sheet="1" objects="1" scenarios="1"/>
  <mergeCells count="5">
    <mergeCell ref="C1:F1"/>
    <mergeCell ref="C2:J2"/>
    <mergeCell ref="C3:J3"/>
    <mergeCell ref="C4:J4"/>
    <mergeCell ref="C45:O47"/>
  </mergeCells>
  <phoneticPr fontId="3" type="noConversion"/>
  <conditionalFormatting sqref="C33:H34 C11:F32 C36:H42 C35:F35">
    <cfRule type="expression" dxfId="5" priority="3" stopIfTrue="1">
      <formula>LEN(C11)&gt;0</formula>
    </cfRule>
  </conditionalFormatting>
  <conditionalFormatting sqref="G11:H32">
    <cfRule type="expression" dxfId="4" priority="2" stopIfTrue="1">
      <formula>LEN(G11)&gt;0</formula>
    </cfRule>
  </conditionalFormatting>
  <conditionalFormatting sqref="G35:H35">
    <cfRule type="expression" dxfId="3" priority="1" stopIfTrue="1">
      <formula>LEN(G35)&gt;0</formula>
    </cfRule>
  </conditionalFormatting>
  <hyperlinks>
    <hyperlink ref="E11" location="'B8 Schedule 8 CCA Bridge Year'!A1" display="'B8" xr:uid="{00000000-0004-0000-1300-000000000000}"/>
    <hyperlink ref="E12" location="'B8 Schedule 8 CCA Bridge Year'!A1" display="'B8" xr:uid="{00000000-0004-0000-1300-000001000000}"/>
    <hyperlink ref="E13:E32" location="'B8 Schedule 8 CCA Bridge Year'!A1" display="'B8" xr:uid="{00000000-0004-0000-1300-000002000000}"/>
    <hyperlink ref="N43" location="'T1 Taxable Income Test Year'!A1" display="'T1" xr:uid="{00000000-0004-0000-1300-000003000000}"/>
    <hyperlink ref="E33" location="'B8 Schedule 8 CCA Bridge Year'!A1" display="'B8" xr:uid="{00000000-0004-0000-1300-000004000000}"/>
    <hyperlink ref="E34" location="'B8 Schedule 8 CCA Bridge Year'!A1" display="'B8" xr:uid="{00000000-0004-0000-1300-000005000000}"/>
  </hyperlinks>
  <pageMargins left="0.35433070866141736" right="0.15748031496062992" top="0.39370078740157483" bottom="0.39370078740157483" header="0.51181102362204722" footer="0.51181102362204722"/>
  <pageSetup scale="53" orientation="landscape"/>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N44"/>
  <sheetViews>
    <sheetView zoomScaleNormal="100" workbookViewId="0"/>
  </sheetViews>
  <sheetFormatPr defaultRowHeight="12.75" x14ac:dyDescent="0.2"/>
  <cols>
    <col min="1" max="1" width="3.42578125" style="9" customWidth="1"/>
    <col min="2" max="2" width="3.7109375" style="9" customWidth="1"/>
    <col min="3" max="3" width="56.42578125" style="9" customWidth="1"/>
    <col min="4" max="4" width="17.28515625" style="9" customWidth="1"/>
    <col min="5" max="7" width="18.28515625" style="9" customWidth="1"/>
    <col min="8" max="8" width="5.7109375" style="9" customWidth="1"/>
    <col min="9" max="11" width="18.28515625" style="9" customWidth="1"/>
    <col min="12" max="12" width="5.7109375" style="9" customWidth="1"/>
    <col min="13" max="14" width="18.28515625" style="9" customWidth="1"/>
    <col min="15" max="16384" width="9.140625" style="9"/>
  </cols>
  <sheetData>
    <row r="1" spans="1:14" ht="21.75" x14ac:dyDescent="0.2">
      <c r="A1" s="242"/>
      <c r="C1" s="483"/>
      <c r="D1" s="483"/>
    </row>
    <row r="2" spans="1:14" ht="30" customHeight="1" x14ac:dyDescent="0.25">
      <c r="C2" s="562"/>
      <c r="D2" s="562"/>
      <c r="E2" s="562"/>
      <c r="F2" s="562"/>
      <c r="G2" s="562"/>
      <c r="H2" s="562"/>
      <c r="I2" s="562"/>
      <c r="J2" s="562"/>
      <c r="K2" s="562"/>
      <c r="L2" s="484"/>
    </row>
    <row r="3" spans="1:14" ht="30" customHeight="1" x14ac:dyDescent="0.25">
      <c r="C3" s="562"/>
      <c r="D3" s="562"/>
      <c r="E3" s="562"/>
      <c r="F3" s="562"/>
      <c r="G3" s="562"/>
      <c r="H3" s="562"/>
      <c r="I3" s="562"/>
      <c r="J3" s="562"/>
      <c r="K3" s="562"/>
      <c r="L3" s="484"/>
    </row>
    <row r="4" spans="1:14" ht="18" x14ac:dyDescent="0.25">
      <c r="C4" s="562"/>
      <c r="D4" s="562"/>
      <c r="E4" s="562"/>
      <c r="F4" s="562"/>
      <c r="G4" s="562"/>
      <c r="H4" s="562"/>
      <c r="I4" s="562"/>
      <c r="J4" s="562"/>
      <c r="K4" s="562"/>
      <c r="L4" s="484"/>
    </row>
    <row r="5" spans="1:14" ht="40.5" customHeight="1" x14ac:dyDescent="0.2"/>
    <row r="7" spans="1:14" ht="20.25" x14ac:dyDescent="0.3">
      <c r="C7" s="292" t="s">
        <v>333</v>
      </c>
      <c r="D7" s="292"/>
    </row>
    <row r="8" spans="1:14" ht="23.25" x14ac:dyDescent="0.35">
      <c r="C8" s="222"/>
      <c r="D8" s="222"/>
    </row>
    <row r="9" spans="1:14" ht="18.75" thickBot="1" x14ac:dyDescent="0.25">
      <c r="C9" s="303" t="s">
        <v>325</v>
      </c>
      <c r="D9" s="303"/>
      <c r="F9" s="52"/>
      <c r="G9" s="52"/>
      <c r="H9" s="52"/>
      <c r="I9" s="52"/>
      <c r="J9" s="52"/>
      <c r="K9" s="53"/>
      <c r="L9" s="53"/>
      <c r="M9" s="53"/>
      <c r="N9" s="53"/>
    </row>
    <row r="10" spans="1:14" ht="13.5" thickBot="1" x14ac:dyDescent="0.25">
      <c r="C10" s="54"/>
      <c r="D10" s="54"/>
      <c r="E10" s="52"/>
      <c r="F10" s="52"/>
      <c r="G10" s="52"/>
      <c r="H10" s="52"/>
      <c r="I10" s="598" t="s">
        <v>290</v>
      </c>
      <c r="J10" s="599"/>
      <c r="K10" s="53"/>
      <c r="L10" s="53"/>
      <c r="M10" s="53"/>
      <c r="N10" s="53"/>
    </row>
    <row r="11" spans="1:14" ht="27.75" thickBot="1" x14ac:dyDescent="0.25">
      <c r="C11" s="55" t="s">
        <v>107</v>
      </c>
      <c r="D11" s="339" t="s">
        <v>380</v>
      </c>
      <c r="E11" s="56" t="s">
        <v>289</v>
      </c>
      <c r="F11" s="57" t="s">
        <v>206</v>
      </c>
      <c r="G11" s="58" t="s">
        <v>207</v>
      </c>
      <c r="H11" s="362"/>
      <c r="I11" s="56" t="s">
        <v>105</v>
      </c>
      <c r="J11" s="56" t="s">
        <v>109</v>
      </c>
      <c r="K11" s="58" t="s">
        <v>291</v>
      </c>
      <c r="L11" s="360"/>
      <c r="M11" s="55" t="s">
        <v>110</v>
      </c>
      <c r="N11" s="58" t="s">
        <v>111</v>
      </c>
    </row>
    <row r="12" spans="1:14" x14ac:dyDescent="0.2">
      <c r="C12" s="173"/>
      <c r="D12" s="340"/>
      <c r="E12" s="174"/>
      <c r="F12" s="59"/>
      <c r="G12" s="59"/>
      <c r="H12" s="59"/>
      <c r="I12" s="59"/>
      <c r="J12" s="60"/>
      <c r="K12" s="174"/>
      <c r="L12" s="174"/>
      <c r="M12" s="174"/>
      <c r="N12" s="175"/>
    </row>
    <row r="13" spans="1:14" x14ac:dyDescent="0.2">
      <c r="C13" s="131" t="s">
        <v>112</v>
      </c>
      <c r="D13" s="347" t="s">
        <v>381</v>
      </c>
      <c r="E13" s="61">
        <f>'B13 Sch 13 Tax Reserves Bridge'!K13</f>
        <v>0</v>
      </c>
      <c r="F13" s="62"/>
      <c r="G13" s="62">
        <f>SUM(E13:F13)</f>
        <v>0</v>
      </c>
      <c r="H13" s="62"/>
      <c r="I13" s="307"/>
      <c r="J13" s="307"/>
      <c r="K13" s="61">
        <f>G13+I13-J13</f>
        <v>0</v>
      </c>
      <c r="L13" s="61"/>
      <c r="M13" s="61">
        <f>+K13-G13</f>
        <v>0</v>
      </c>
      <c r="N13" s="62"/>
    </row>
    <row r="14" spans="1:14" x14ac:dyDescent="0.2">
      <c r="C14" s="176" t="s">
        <v>113</v>
      </c>
      <c r="D14" s="488"/>
      <c r="E14" s="600"/>
      <c r="F14" s="601"/>
      <c r="G14" s="601"/>
      <c r="H14" s="601"/>
      <c r="I14" s="601"/>
      <c r="J14" s="601"/>
      <c r="K14" s="601"/>
      <c r="L14" s="601"/>
      <c r="M14" s="601"/>
      <c r="N14" s="602"/>
    </row>
    <row r="15" spans="1:14" x14ac:dyDescent="0.2">
      <c r="C15" s="133" t="s">
        <v>114</v>
      </c>
      <c r="D15" s="347" t="s">
        <v>381</v>
      </c>
      <c r="E15" s="61">
        <f>'B13 Sch 13 Tax Reserves Bridge'!K15</f>
        <v>0</v>
      </c>
      <c r="F15" s="62"/>
      <c r="G15" s="63">
        <f t="shared" ref="G15:G21" si="0">SUM(E15:F15)</f>
        <v>0</v>
      </c>
      <c r="H15" s="63"/>
      <c r="I15" s="307">
        <v>0</v>
      </c>
      <c r="J15" s="307">
        <v>0</v>
      </c>
      <c r="K15" s="61">
        <f t="shared" ref="K15:K21" si="1">G15+I15-J15</f>
        <v>0</v>
      </c>
      <c r="L15" s="61"/>
      <c r="M15" s="61">
        <f t="shared" ref="M15:M21" si="2">+K15-G15</f>
        <v>0</v>
      </c>
      <c r="N15" s="62"/>
    </row>
    <row r="16" spans="1:14" x14ac:dyDescent="0.2">
      <c r="C16" s="131" t="s">
        <v>115</v>
      </c>
      <c r="D16" s="347" t="s">
        <v>381</v>
      </c>
      <c r="E16" s="61">
        <f>'B13 Sch 13 Tax Reserves Bridge'!K16</f>
        <v>0</v>
      </c>
      <c r="F16" s="62"/>
      <c r="G16" s="62">
        <f t="shared" si="0"/>
        <v>0</v>
      </c>
      <c r="H16" s="62"/>
      <c r="I16" s="307"/>
      <c r="J16" s="307"/>
      <c r="K16" s="61">
        <f t="shared" si="1"/>
        <v>0</v>
      </c>
      <c r="L16" s="61"/>
      <c r="M16" s="61">
        <f t="shared" si="2"/>
        <v>0</v>
      </c>
      <c r="N16" s="62"/>
    </row>
    <row r="17" spans="3:14" x14ac:dyDescent="0.2">
      <c r="C17" s="131" t="s">
        <v>116</v>
      </c>
      <c r="D17" s="347" t="s">
        <v>381</v>
      </c>
      <c r="E17" s="61">
        <f>'B13 Sch 13 Tax Reserves Bridge'!K17</f>
        <v>0</v>
      </c>
      <c r="F17" s="62"/>
      <c r="G17" s="62">
        <f t="shared" si="0"/>
        <v>0</v>
      </c>
      <c r="H17" s="62"/>
      <c r="I17" s="307"/>
      <c r="J17" s="307"/>
      <c r="K17" s="61">
        <f t="shared" si="1"/>
        <v>0</v>
      </c>
      <c r="L17" s="61"/>
      <c r="M17" s="61">
        <f t="shared" si="2"/>
        <v>0</v>
      </c>
      <c r="N17" s="62"/>
    </row>
    <row r="18" spans="3:14" x14ac:dyDescent="0.2">
      <c r="C18" s="131" t="s">
        <v>117</v>
      </c>
      <c r="D18" s="347" t="s">
        <v>381</v>
      </c>
      <c r="E18" s="61">
        <f>'B13 Sch 13 Tax Reserves Bridge'!K18</f>
        <v>0</v>
      </c>
      <c r="F18" s="62"/>
      <c r="G18" s="62">
        <f t="shared" si="0"/>
        <v>0</v>
      </c>
      <c r="H18" s="62"/>
      <c r="I18" s="307"/>
      <c r="J18" s="307"/>
      <c r="K18" s="61">
        <f t="shared" si="1"/>
        <v>0</v>
      </c>
      <c r="L18" s="61"/>
      <c r="M18" s="61">
        <f t="shared" si="2"/>
        <v>0</v>
      </c>
      <c r="N18" s="62"/>
    </row>
    <row r="19" spans="3:14" x14ac:dyDescent="0.2">
      <c r="C19" s="131" t="s">
        <v>118</v>
      </c>
      <c r="D19" s="347" t="s">
        <v>381</v>
      </c>
      <c r="E19" s="61">
        <f>'B13 Sch 13 Tax Reserves Bridge'!K19</f>
        <v>0</v>
      </c>
      <c r="F19" s="62"/>
      <c r="G19" s="62">
        <f t="shared" si="0"/>
        <v>0</v>
      </c>
      <c r="H19" s="62"/>
      <c r="I19" s="307"/>
      <c r="J19" s="307"/>
      <c r="K19" s="61">
        <f t="shared" si="1"/>
        <v>0</v>
      </c>
      <c r="L19" s="61"/>
      <c r="M19" s="61">
        <f t="shared" si="2"/>
        <v>0</v>
      </c>
      <c r="N19" s="62"/>
    </row>
    <row r="20" spans="3:14" x14ac:dyDescent="0.2">
      <c r="C20" s="304"/>
      <c r="D20" s="342"/>
      <c r="E20" s="61">
        <f>'B13 Sch 13 Tax Reserves Bridge'!K20</f>
        <v>0</v>
      </c>
      <c r="F20" s="62"/>
      <c r="G20" s="62">
        <f t="shared" si="0"/>
        <v>0</v>
      </c>
      <c r="H20" s="62"/>
      <c r="I20" s="307"/>
      <c r="J20" s="307"/>
      <c r="K20" s="61">
        <f t="shared" si="1"/>
        <v>0</v>
      </c>
      <c r="L20" s="61"/>
      <c r="M20" s="61">
        <f t="shared" si="2"/>
        <v>0</v>
      </c>
      <c r="N20" s="62"/>
    </row>
    <row r="21" spans="3:14" ht="16.5" thickBot="1" x14ac:dyDescent="0.25">
      <c r="C21" s="305"/>
      <c r="D21" s="343"/>
      <c r="E21" s="61">
        <f>'B13 Sch 13 Tax Reserves Bridge'!K21</f>
        <v>0</v>
      </c>
      <c r="F21" s="62"/>
      <c r="G21" s="62">
        <f t="shared" si="0"/>
        <v>0</v>
      </c>
      <c r="H21" s="62"/>
      <c r="I21" s="307"/>
      <c r="J21" s="307"/>
      <c r="K21" s="61">
        <f t="shared" si="1"/>
        <v>0</v>
      </c>
      <c r="L21" s="61"/>
      <c r="M21" s="61">
        <f t="shared" si="2"/>
        <v>0</v>
      </c>
      <c r="N21" s="62"/>
    </row>
    <row r="22" spans="3:14" ht="19.5" thickBot="1" x14ac:dyDescent="0.25">
      <c r="C22" s="66" t="s">
        <v>3</v>
      </c>
      <c r="D22" s="344"/>
      <c r="E22" s="67">
        <f t="shared" ref="E22:N22" si="3">SUM(E15:E21)</f>
        <v>0</v>
      </c>
      <c r="F22" s="67">
        <f t="shared" si="3"/>
        <v>0</v>
      </c>
      <c r="G22" s="67">
        <f t="shared" si="3"/>
        <v>0</v>
      </c>
      <c r="H22" s="363" t="s">
        <v>372</v>
      </c>
      <c r="I22" s="67">
        <f t="shared" si="3"/>
        <v>0</v>
      </c>
      <c r="J22" s="67">
        <f t="shared" si="3"/>
        <v>0</v>
      </c>
      <c r="K22" s="67">
        <f t="shared" si="3"/>
        <v>0</v>
      </c>
      <c r="L22" s="363" t="s">
        <v>372</v>
      </c>
      <c r="M22" s="67">
        <f t="shared" si="3"/>
        <v>0</v>
      </c>
      <c r="N22" s="68">
        <f t="shared" si="3"/>
        <v>0</v>
      </c>
    </row>
    <row r="23" spans="3:14" x14ac:dyDescent="0.2">
      <c r="C23" s="134"/>
      <c r="D23" s="345"/>
      <c r="E23" s="69">
        <v>0</v>
      </c>
      <c r="F23" s="70"/>
      <c r="G23" s="70"/>
      <c r="H23" s="70"/>
      <c r="I23" s="70"/>
      <c r="J23" s="71"/>
      <c r="K23" s="72"/>
      <c r="L23" s="72"/>
      <c r="M23" s="72"/>
      <c r="N23" s="177"/>
    </row>
    <row r="24" spans="3:14" x14ac:dyDescent="0.2">
      <c r="C24" s="176" t="s">
        <v>119</v>
      </c>
      <c r="D24" s="341"/>
      <c r="E24" s="61"/>
      <c r="F24" s="63"/>
      <c r="G24" s="63"/>
      <c r="H24" s="63"/>
      <c r="I24" s="63"/>
      <c r="J24" s="64"/>
      <c r="K24" s="65"/>
      <c r="L24" s="65"/>
      <c r="M24" s="61"/>
      <c r="N24" s="132"/>
    </row>
    <row r="25" spans="3:14" x14ac:dyDescent="0.2">
      <c r="C25" s="131" t="s">
        <v>120</v>
      </c>
      <c r="D25" s="347" t="s">
        <v>381</v>
      </c>
      <c r="E25" s="61">
        <f>'B13 Sch 13 Tax Reserves Bridge'!K25</f>
        <v>0</v>
      </c>
      <c r="F25" s="62"/>
      <c r="G25" s="62">
        <f t="shared" ref="G25:G42" si="4">SUM(E25:F25)</f>
        <v>0</v>
      </c>
      <c r="H25" s="62"/>
      <c r="I25" s="307"/>
      <c r="J25" s="307"/>
      <c r="K25" s="61">
        <f t="shared" ref="K25:K42" si="5">G25+I25-J25</f>
        <v>0</v>
      </c>
      <c r="L25" s="61"/>
      <c r="M25" s="61">
        <f t="shared" ref="M25:M42" si="6">+K25-G25</f>
        <v>0</v>
      </c>
      <c r="N25" s="62"/>
    </row>
    <row r="26" spans="3:14" x14ac:dyDescent="0.2">
      <c r="C26" s="131" t="s">
        <v>121</v>
      </c>
      <c r="D26" s="347" t="s">
        <v>381</v>
      </c>
      <c r="E26" s="61">
        <f>'B13 Sch 13 Tax Reserves Bridge'!K26</f>
        <v>95418</v>
      </c>
      <c r="F26" s="62"/>
      <c r="G26" s="62">
        <f t="shared" si="4"/>
        <v>95418</v>
      </c>
      <c r="H26" s="62"/>
      <c r="I26" s="307"/>
      <c r="J26" s="307"/>
      <c r="K26" s="61">
        <f t="shared" si="5"/>
        <v>95418</v>
      </c>
      <c r="L26" s="61"/>
      <c r="M26" s="61">
        <f t="shared" si="6"/>
        <v>0</v>
      </c>
      <c r="N26" s="62"/>
    </row>
    <row r="27" spans="3:14" x14ac:dyDescent="0.2">
      <c r="C27" s="131" t="s">
        <v>122</v>
      </c>
      <c r="D27" s="347" t="s">
        <v>381</v>
      </c>
      <c r="E27" s="61">
        <f>'B13 Sch 13 Tax Reserves Bridge'!K27</f>
        <v>0</v>
      </c>
      <c r="F27" s="62"/>
      <c r="G27" s="62">
        <f t="shared" si="4"/>
        <v>0</v>
      </c>
      <c r="H27" s="62"/>
      <c r="I27" s="307"/>
      <c r="J27" s="307"/>
      <c r="K27" s="61">
        <f t="shared" si="5"/>
        <v>0</v>
      </c>
      <c r="L27" s="61"/>
      <c r="M27" s="61">
        <f t="shared" si="6"/>
        <v>0</v>
      </c>
      <c r="N27" s="62"/>
    </row>
    <row r="28" spans="3:14" x14ac:dyDescent="0.2">
      <c r="C28" s="178" t="s">
        <v>123</v>
      </c>
      <c r="D28" s="347" t="s">
        <v>381</v>
      </c>
      <c r="E28" s="61">
        <f>'B13 Sch 13 Tax Reserves Bridge'!K28</f>
        <v>0</v>
      </c>
      <c r="F28" s="62"/>
      <c r="G28" s="62">
        <f t="shared" si="4"/>
        <v>0</v>
      </c>
      <c r="H28" s="62"/>
      <c r="I28" s="307"/>
      <c r="J28" s="307"/>
      <c r="K28" s="61">
        <f t="shared" si="5"/>
        <v>0</v>
      </c>
      <c r="L28" s="61"/>
      <c r="M28" s="61">
        <f t="shared" si="6"/>
        <v>0</v>
      </c>
      <c r="N28" s="62"/>
    </row>
    <row r="29" spans="3:14" x14ac:dyDescent="0.2">
      <c r="C29" s="178" t="s">
        <v>124</v>
      </c>
      <c r="D29" s="347" t="s">
        <v>381</v>
      </c>
      <c r="E29" s="61">
        <f>'B13 Sch 13 Tax Reserves Bridge'!K29</f>
        <v>0</v>
      </c>
      <c r="F29" s="62"/>
      <c r="G29" s="62">
        <f t="shared" si="4"/>
        <v>0</v>
      </c>
      <c r="H29" s="62"/>
      <c r="I29" s="307"/>
      <c r="J29" s="307"/>
      <c r="K29" s="61">
        <f t="shared" si="5"/>
        <v>0</v>
      </c>
      <c r="L29" s="61"/>
      <c r="M29" s="61">
        <f t="shared" si="6"/>
        <v>0</v>
      </c>
      <c r="N29" s="62"/>
    </row>
    <row r="30" spans="3:14" x14ac:dyDescent="0.2">
      <c r="C30" s="178" t="s">
        <v>125</v>
      </c>
      <c r="D30" s="347" t="s">
        <v>381</v>
      </c>
      <c r="E30" s="61">
        <f>'B13 Sch 13 Tax Reserves Bridge'!K30</f>
        <v>0</v>
      </c>
      <c r="F30" s="62"/>
      <c r="G30" s="62">
        <f t="shared" si="4"/>
        <v>0</v>
      </c>
      <c r="H30" s="62"/>
      <c r="I30" s="307"/>
      <c r="J30" s="307"/>
      <c r="K30" s="61">
        <f t="shared" si="5"/>
        <v>0</v>
      </c>
      <c r="L30" s="61"/>
      <c r="M30" s="61">
        <f t="shared" si="6"/>
        <v>0</v>
      </c>
      <c r="N30" s="62"/>
    </row>
    <row r="31" spans="3:14" x14ac:dyDescent="0.2">
      <c r="C31" s="178" t="s">
        <v>126</v>
      </c>
      <c r="D31" s="347" t="s">
        <v>381</v>
      </c>
      <c r="E31" s="61">
        <f>'B13 Sch 13 Tax Reserves Bridge'!K31</f>
        <v>0</v>
      </c>
      <c r="F31" s="62"/>
      <c r="G31" s="62">
        <f t="shared" si="4"/>
        <v>0</v>
      </c>
      <c r="H31" s="62"/>
      <c r="I31" s="307"/>
      <c r="J31" s="307"/>
      <c r="K31" s="61">
        <f t="shared" si="5"/>
        <v>0</v>
      </c>
      <c r="L31" s="61"/>
      <c r="M31" s="61">
        <f t="shared" si="6"/>
        <v>0</v>
      </c>
      <c r="N31" s="62"/>
    </row>
    <row r="32" spans="3:14" x14ac:dyDescent="0.2">
      <c r="C32" s="178" t="s">
        <v>127</v>
      </c>
      <c r="D32" s="347" t="s">
        <v>381</v>
      </c>
      <c r="E32" s="61">
        <f>'B13 Sch 13 Tax Reserves Bridge'!K32</f>
        <v>506322</v>
      </c>
      <c r="F32" s="62"/>
      <c r="G32" s="62">
        <f t="shared" si="4"/>
        <v>506322</v>
      </c>
      <c r="H32" s="62"/>
      <c r="I32" s="307">
        <v>28464</v>
      </c>
      <c r="J32" s="307"/>
      <c r="K32" s="61">
        <f t="shared" si="5"/>
        <v>534786</v>
      </c>
      <c r="L32" s="61"/>
      <c r="M32" s="61">
        <f t="shared" si="6"/>
        <v>28464</v>
      </c>
      <c r="N32" s="62"/>
    </row>
    <row r="33" spans="3:14" x14ac:dyDescent="0.2">
      <c r="C33" s="131" t="s">
        <v>128</v>
      </c>
      <c r="D33" s="347" t="s">
        <v>381</v>
      </c>
      <c r="E33" s="61">
        <f>'B13 Sch 13 Tax Reserves Bridge'!K33</f>
        <v>0</v>
      </c>
      <c r="F33" s="62"/>
      <c r="G33" s="62">
        <f t="shared" si="4"/>
        <v>0</v>
      </c>
      <c r="H33" s="62"/>
      <c r="I33" s="307"/>
      <c r="J33" s="307"/>
      <c r="K33" s="61">
        <f t="shared" si="5"/>
        <v>0</v>
      </c>
      <c r="L33" s="61"/>
      <c r="M33" s="61">
        <f t="shared" si="6"/>
        <v>0</v>
      </c>
      <c r="N33" s="62"/>
    </row>
    <row r="34" spans="3:14" x14ac:dyDescent="0.2">
      <c r="C34" s="131" t="s">
        <v>129</v>
      </c>
      <c r="D34" s="347" t="s">
        <v>381</v>
      </c>
      <c r="E34" s="61">
        <f>'B13 Sch 13 Tax Reserves Bridge'!K34</f>
        <v>0</v>
      </c>
      <c r="F34" s="62"/>
      <c r="G34" s="62">
        <f t="shared" si="4"/>
        <v>0</v>
      </c>
      <c r="H34" s="62"/>
      <c r="I34" s="307"/>
      <c r="J34" s="307"/>
      <c r="K34" s="61">
        <f t="shared" si="5"/>
        <v>0</v>
      </c>
      <c r="L34" s="61"/>
      <c r="M34" s="61">
        <f t="shared" si="6"/>
        <v>0</v>
      </c>
      <c r="N34" s="62"/>
    </row>
    <row r="35" spans="3:14" x14ac:dyDescent="0.2">
      <c r="C35" s="131" t="s">
        <v>130</v>
      </c>
      <c r="D35" s="347" t="s">
        <v>381</v>
      </c>
      <c r="E35" s="61">
        <f>'B13 Sch 13 Tax Reserves Bridge'!K35</f>
        <v>0</v>
      </c>
      <c r="F35" s="62"/>
      <c r="G35" s="62">
        <f t="shared" si="4"/>
        <v>0</v>
      </c>
      <c r="H35" s="62"/>
      <c r="I35" s="307"/>
      <c r="J35" s="307"/>
      <c r="K35" s="61">
        <f t="shared" si="5"/>
        <v>0</v>
      </c>
      <c r="L35" s="61"/>
      <c r="M35" s="61">
        <f t="shared" si="6"/>
        <v>0</v>
      </c>
      <c r="N35" s="62"/>
    </row>
    <row r="36" spans="3:14" x14ac:dyDescent="0.2">
      <c r="C36" s="131" t="s">
        <v>131</v>
      </c>
      <c r="D36" s="347" t="s">
        <v>381</v>
      </c>
      <c r="E36" s="61">
        <f>'B13 Sch 13 Tax Reserves Bridge'!K36</f>
        <v>0</v>
      </c>
      <c r="F36" s="62"/>
      <c r="G36" s="62">
        <f t="shared" si="4"/>
        <v>0</v>
      </c>
      <c r="H36" s="62"/>
      <c r="I36" s="307"/>
      <c r="J36" s="307"/>
      <c r="K36" s="61">
        <f t="shared" si="5"/>
        <v>0</v>
      </c>
      <c r="L36" s="61"/>
      <c r="M36" s="61">
        <f t="shared" si="6"/>
        <v>0</v>
      </c>
      <c r="N36" s="62"/>
    </row>
    <row r="37" spans="3:14" x14ac:dyDescent="0.2">
      <c r="C37" s="131" t="s">
        <v>132</v>
      </c>
      <c r="D37" s="347" t="s">
        <v>381</v>
      </c>
      <c r="E37" s="61">
        <f>'B13 Sch 13 Tax Reserves Bridge'!K37</f>
        <v>0</v>
      </c>
      <c r="F37" s="62"/>
      <c r="G37" s="62">
        <f t="shared" si="4"/>
        <v>0</v>
      </c>
      <c r="H37" s="62"/>
      <c r="I37" s="307"/>
      <c r="J37" s="307"/>
      <c r="K37" s="61">
        <f t="shared" si="5"/>
        <v>0</v>
      </c>
      <c r="L37" s="61"/>
      <c r="M37" s="61">
        <f t="shared" si="6"/>
        <v>0</v>
      </c>
      <c r="N37" s="62"/>
    </row>
    <row r="38" spans="3:14" ht="24" x14ac:dyDescent="0.2">
      <c r="C38" s="131" t="s">
        <v>133</v>
      </c>
      <c r="D38" s="347" t="s">
        <v>381</v>
      </c>
      <c r="E38" s="61">
        <f>'B13 Sch 13 Tax Reserves Bridge'!K38</f>
        <v>0</v>
      </c>
      <c r="F38" s="62"/>
      <c r="G38" s="62">
        <f t="shared" si="4"/>
        <v>0</v>
      </c>
      <c r="H38" s="62"/>
      <c r="I38" s="307"/>
      <c r="J38" s="307"/>
      <c r="K38" s="61">
        <f t="shared" si="5"/>
        <v>0</v>
      </c>
      <c r="L38" s="61"/>
      <c r="M38" s="61">
        <f t="shared" si="6"/>
        <v>0</v>
      </c>
      <c r="N38" s="62"/>
    </row>
    <row r="39" spans="3:14" ht="24" x14ac:dyDescent="0.2">
      <c r="C39" s="131" t="s">
        <v>134</v>
      </c>
      <c r="D39" s="347" t="s">
        <v>381</v>
      </c>
      <c r="E39" s="61">
        <f>'B13 Sch 13 Tax Reserves Bridge'!K39</f>
        <v>0</v>
      </c>
      <c r="F39" s="62"/>
      <c r="G39" s="62">
        <f t="shared" si="4"/>
        <v>0</v>
      </c>
      <c r="H39" s="62"/>
      <c r="I39" s="307"/>
      <c r="J39" s="307"/>
      <c r="K39" s="61">
        <f t="shared" si="5"/>
        <v>0</v>
      </c>
      <c r="L39" s="61"/>
      <c r="M39" s="61">
        <f t="shared" si="6"/>
        <v>0</v>
      </c>
      <c r="N39" s="62"/>
    </row>
    <row r="40" spans="3:14" x14ac:dyDescent="0.2">
      <c r="C40" s="131" t="s">
        <v>135</v>
      </c>
      <c r="D40" s="347" t="s">
        <v>381</v>
      </c>
      <c r="E40" s="61">
        <f>'B13 Sch 13 Tax Reserves Bridge'!K40</f>
        <v>0</v>
      </c>
      <c r="F40" s="62"/>
      <c r="G40" s="62">
        <f t="shared" si="4"/>
        <v>0</v>
      </c>
      <c r="H40" s="62"/>
      <c r="I40" s="307"/>
      <c r="J40" s="307"/>
      <c r="K40" s="61">
        <f t="shared" si="5"/>
        <v>0</v>
      </c>
      <c r="L40" s="61"/>
      <c r="M40" s="61">
        <f t="shared" si="6"/>
        <v>0</v>
      </c>
      <c r="N40" s="62"/>
    </row>
    <row r="41" spans="3:14" x14ac:dyDescent="0.2">
      <c r="C41" s="304"/>
      <c r="D41" s="342"/>
      <c r="E41" s="61">
        <f>'B13 Sch 13 Tax Reserves Bridge'!K41</f>
        <v>0</v>
      </c>
      <c r="F41" s="62"/>
      <c r="G41" s="62">
        <f t="shared" si="4"/>
        <v>0</v>
      </c>
      <c r="H41" s="62"/>
      <c r="I41" s="307"/>
      <c r="J41" s="307"/>
      <c r="K41" s="61">
        <f t="shared" si="5"/>
        <v>0</v>
      </c>
      <c r="L41" s="61"/>
      <c r="M41" s="61">
        <f t="shared" si="6"/>
        <v>0</v>
      </c>
      <c r="N41" s="62"/>
    </row>
    <row r="42" spans="3:14" ht="13.5" thickBot="1" x14ac:dyDescent="0.25">
      <c r="C42" s="306"/>
      <c r="D42" s="346"/>
      <c r="E42" s="61">
        <f>'B13 Sch 13 Tax Reserves Bridge'!K42</f>
        <v>0</v>
      </c>
      <c r="F42" s="62"/>
      <c r="G42" s="62">
        <f t="shared" si="4"/>
        <v>0</v>
      </c>
      <c r="H42" s="62"/>
      <c r="I42" s="307"/>
      <c r="J42" s="307"/>
      <c r="K42" s="61">
        <f t="shared" si="5"/>
        <v>0</v>
      </c>
      <c r="L42" s="61"/>
      <c r="M42" s="61">
        <f t="shared" si="6"/>
        <v>0</v>
      </c>
      <c r="N42" s="62"/>
    </row>
    <row r="43" spans="3:14" ht="19.5" thickBot="1" x14ac:dyDescent="0.25">
      <c r="C43" s="66" t="s">
        <v>136</v>
      </c>
      <c r="D43" s="344"/>
      <c r="E43" s="73">
        <f t="shared" ref="E43:N43" si="7">SUM(E25:E42)</f>
        <v>601740</v>
      </c>
      <c r="F43" s="73">
        <f t="shared" si="7"/>
        <v>0</v>
      </c>
      <c r="G43" s="73">
        <f t="shared" si="7"/>
        <v>601740</v>
      </c>
      <c r="H43" s="363" t="s">
        <v>372</v>
      </c>
      <c r="I43" s="73">
        <f t="shared" si="7"/>
        <v>28464</v>
      </c>
      <c r="J43" s="73">
        <f t="shared" si="7"/>
        <v>0</v>
      </c>
      <c r="K43" s="73">
        <f t="shared" si="7"/>
        <v>630204</v>
      </c>
      <c r="L43" s="363" t="s">
        <v>372</v>
      </c>
      <c r="M43" s="73">
        <f t="shared" si="7"/>
        <v>28464</v>
      </c>
      <c r="N43" s="74">
        <f t="shared" si="7"/>
        <v>0</v>
      </c>
    </row>
    <row r="44" spans="3:14" ht="15.75" x14ac:dyDescent="0.2">
      <c r="C44" s="75"/>
      <c r="D44" s="75"/>
      <c r="E44" s="76">
        <v>0</v>
      </c>
      <c r="F44" s="77"/>
      <c r="G44" s="77"/>
      <c r="H44" s="77"/>
      <c r="I44" s="77"/>
      <c r="J44" s="78"/>
      <c r="K44" s="79"/>
      <c r="L44" s="79"/>
      <c r="M44" s="79"/>
      <c r="N44" s="79"/>
    </row>
  </sheetData>
  <sheetProtection algorithmName="SHA-512" hashValue="YcxpvzIwe+6Jed2/bZBEunxmrJ7L6sE+lt63HDaC35H5fBrGcU9Z+Yeahsav2egHnnJEC53rDBFFr6lKZLJP5g==" saltValue="YhpQpoEqQDaYCiyvpVmlwQ==" spinCount="100000"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Tax Reserves Bridge'!A1" display="'B13" xr:uid="{00000000-0004-0000-1400-000000000000}"/>
    <hyperlink ref="D15:D19" location="'B13 Sch 13 Tax Reserves Bridge'!A1" display="'B13" xr:uid="{00000000-0004-0000-1400-000001000000}"/>
    <hyperlink ref="D25:D40" location="'B13 Sch 13 Tax Reserves Bridge'!A1" display="'B13" xr:uid="{00000000-0004-0000-1400-000002000000}"/>
    <hyperlink ref="H43" location="'T1 Taxable Income Test Year'!A1" display="'T1" xr:uid="{00000000-0004-0000-1400-000003000000}"/>
    <hyperlink ref="L43" location="'T1 Taxable Income Test Year'!A1" display="'T1" xr:uid="{00000000-0004-0000-1400-000004000000}"/>
    <hyperlink ref="L22" location="'T1 Taxable Income Test Year'!A1" display="'T1" xr:uid="{00000000-0004-0000-1400-000005000000}"/>
    <hyperlink ref="H22" location="'T1 Taxable Income Test Year'!A1" display="'T1" xr:uid="{00000000-0004-0000-1400-000006000000}"/>
  </hyperlinks>
  <pageMargins left="0.35433070866141736" right="0.35433070866141736" top="0.39370078740157483" bottom="0.39370078740157483" header="0.51181102362204722" footer="0.51181102362204722"/>
  <pageSetup scale="56"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pageSetUpPr fitToPage="1"/>
  </sheetPr>
  <dimension ref="A1:K25"/>
  <sheetViews>
    <sheetView zoomScaleNormal="100" workbookViewId="0"/>
  </sheetViews>
  <sheetFormatPr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28515625" style="9" customWidth="1"/>
    <col min="7" max="7" width="15.28515625" style="9" customWidth="1"/>
    <col min="8" max="8" width="15.7109375" style="9" customWidth="1"/>
    <col min="9" max="9" width="20.42578125" style="9" customWidth="1"/>
    <col min="10" max="11" width="18.140625" style="9" customWidth="1"/>
    <col min="12" max="12" width="2.7109375" style="9" customWidth="1"/>
    <col min="13" max="13" width="7.7109375" style="9" customWidth="1"/>
    <col min="14" max="14" width="18" style="9" customWidth="1"/>
    <col min="15" max="16384" width="9.140625" style="9"/>
  </cols>
  <sheetData>
    <row r="1" spans="1:11" ht="21.75" x14ac:dyDescent="0.2">
      <c r="A1" s="241"/>
      <c r="B1" s="2"/>
      <c r="C1" s="561"/>
      <c r="D1" s="561"/>
      <c r="E1" s="561"/>
      <c r="F1" s="561"/>
      <c r="G1" s="561"/>
      <c r="H1" s="1"/>
    </row>
    <row r="2" spans="1:11" ht="18" x14ac:dyDescent="0.25">
      <c r="A2" s="2"/>
      <c r="B2" s="2"/>
      <c r="C2" s="562"/>
      <c r="D2" s="562"/>
      <c r="E2" s="562"/>
      <c r="F2" s="562"/>
      <c r="G2" s="562"/>
      <c r="H2" s="562"/>
      <c r="I2" s="562"/>
      <c r="J2" s="562"/>
      <c r="K2" s="562"/>
    </row>
    <row r="3" spans="1:11" ht="18" x14ac:dyDescent="0.25">
      <c r="A3" s="2"/>
      <c r="B3" s="2"/>
      <c r="C3" s="562"/>
      <c r="D3" s="562"/>
      <c r="E3" s="562"/>
      <c r="F3" s="562"/>
      <c r="G3" s="562"/>
      <c r="H3" s="562"/>
      <c r="I3" s="562"/>
      <c r="J3" s="562"/>
      <c r="K3" s="562"/>
    </row>
    <row r="4" spans="1:11" ht="18" x14ac:dyDescent="0.25">
      <c r="A4" s="2"/>
      <c r="B4" s="2"/>
      <c r="C4" s="562"/>
      <c r="D4" s="562"/>
      <c r="E4" s="562"/>
      <c r="F4" s="562"/>
      <c r="G4" s="562"/>
      <c r="H4" s="562"/>
      <c r="I4" s="562"/>
      <c r="J4" s="562"/>
      <c r="K4" s="562"/>
    </row>
    <row r="5" spans="1:11" ht="18" x14ac:dyDescent="0.25">
      <c r="A5" s="2"/>
      <c r="B5" s="2"/>
      <c r="C5" s="6"/>
      <c r="D5" s="6"/>
      <c r="E5" s="6"/>
      <c r="G5" s="4"/>
      <c r="H5" s="6"/>
    </row>
    <row r="6" spans="1:11" ht="61.5" customHeight="1" x14ac:dyDescent="0.25">
      <c r="A6" s="2"/>
      <c r="B6" s="2"/>
      <c r="F6" s="4"/>
      <c r="G6" s="4"/>
    </row>
    <row r="7" spans="1:11" ht="18" x14ac:dyDescent="0.25">
      <c r="B7" s="51" t="s">
        <v>421</v>
      </c>
      <c r="C7" s="485"/>
      <c r="D7" s="485"/>
      <c r="E7" s="485"/>
      <c r="F7" s="4"/>
      <c r="G7" s="4"/>
    </row>
    <row r="9" spans="1:11" ht="20.25" x14ac:dyDescent="0.2">
      <c r="D9" s="376" t="s">
        <v>417</v>
      </c>
      <c r="E9" s="376"/>
      <c r="F9" s="376"/>
    </row>
    <row r="10" spans="1:11" x14ac:dyDescent="0.2">
      <c r="D10" s="380" t="s">
        <v>418</v>
      </c>
      <c r="E10" s="380"/>
      <c r="F10" s="333"/>
    </row>
    <row r="12" spans="1:11" ht="26.25" thickBot="1" x14ac:dyDescent="0.25">
      <c r="D12" s="383" t="s">
        <v>409</v>
      </c>
      <c r="E12" s="383"/>
      <c r="F12" s="377"/>
      <c r="G12" s="378" t="s">
        <v>380</v>
      </c>
      <c r="H12" s="379"/>
    </row>
    <row r="13" spans="1:11" x14ac:dyDescent="0.2">
      <c r="D13" s="96"/>
      <c r="E13" s="96"/>
      <c r="F13" s="96"/>
    </row>
    <row r="14" spans="1:11" x14ac:dyDescent="0.2">
      <c r="D14" s="96" t="s">
        <v>410</v>
      </c>
      <c r="E14" s="96"/>
      <c r="F14" s="96"/>
      <c r="G14" s="384" t="s">
        <v>414</v>
      </c>
      <c r="H14" s="49">
        <f>+H25</f>
        <v>-831847.24437337066</v>
      </c>
    </row>
    <row r="15" spans="1:11" x14ac:dyDescent="0.2">
      <c r="D15" s="96" t="s">
        <v>408</v>
      </c>
      <c r="E15" s="96"/>
      <c r="F15" s="96"/>
      <c r="G15" s="386" t="s">
        <v>373</v>
      </c>
      <c r="H15" s="375">
        <f>+'T0 PILs,Tax Provision '!J25</f>
        <v>70272.629659495622</v>
      </c>
    </row>
    <row r="16" spans="1:11" x14ac:dyDescent="0.2">
      <c r="D16" s="96" t="s">
        <v>395</v>
      </c>
      <c r="E16" s="96"/>
      <c r="F16" s="96"/>
      <c r="G16" s="386" t="s">
        <v>373</v>
      </c>
      <c r="H16" s="375">
        <f>+'T0 PILs,Tax Provision '!J30</f>
        <v>95609.019944892003</v>
      </c>
    </row>
    <row r="17" spans="4:9" x14ac:dyDescent="0.2">
      <c r="D17" s="96" t="s">
        <v>426</v>
      </c>
      <c r="E17" s="96"/>
      <c r="F17" s="96"/>
      <c r="G17" s="386" t="s">
        <v>373</v>
      </c>
      <c r="H17" s="385">
        <f>+'T0 PILs,Tax Provision '!G14</f>
        <v>0.15000000000000002</v>
      </c>
    </row>
    <row r="18" spans="4:9" x14ac:dyDescent="0.2">
      <c r="D18" s="96" t="s">
        <v>220</v>
      </c>
      <c r="E18" s="96"/>
      <c r="F18" s="96"/>
      <c r="G18" s="386" t="s">
        <v>373</v>
      </c>
      <c r="H18" s="385">
        <f>+'T0 PILs,Tax Provision '!G13</f>
        <v>0.115</v>
      </c>
    </row>
    <row r="19" spans="4:9" x14ac:dyDescent="0.2">
      <c r="D19" s="333"/>
      <c r="E19" s="333"/>
      <c r="F19" s="333"/>
      <c r="G19" s="333"/>
      <c r="H19" s="333"/>
    </row>
    <row r="20" spans="4:9" x14ac:dyDescent="0.2">
      <c r="D20" s="333"/>
      <c r="E20" s="333"/>
      <c r="F20" s="333"/>
      <c r="G20" s="333"/>
      <c r="H20" s="333"/>
    </row>
    <row r="21" spans="4:9" x14ac:dyDescent="0.2">
      <c r="D21" s="333"/>
      <c r="E21" s="333"/>
      <c r="F21" s="333"/>
      <c r="G21" s="333"/>
      <c r="H21" s="333"/>
    </row>
    <row r="22" spans="4:9" x14ac:dyDescent="0.2">
      <c r="D22" s="382" t="s">
        <v>416</v>
      </c>
      <c r="E22" s="382"/>
      <c r="F22" s="382"/>
      <c r="G22" s="333"/>
      <c r="H22" s="333"/>
    </row>
    <row r="23" spans="4:9" x14ac:dyDescent="0.2">
      <c r="D23" s="333" t="s">
        <v>412</v>
      </c>
      <c r="E23" s="333"/>
      <c r="F23" s="333"/>
      <c r="G23" s="386" t="s">
        <v>372</v>
      </c>
      <c r="H23" s="387">
        <f>'T1 Taxable Income Test Year'!F12</f>
        <v>1097026.978937505</v>
      </c>
    </row>
    <row r="24" spans="4:9" x14ac:dyDescent="0.2">
      <c r="D24" s="333" t="s">
        <v>411</v>
      </c>
      <c r="E24" s="333"/>
      <c r="F24" s="333"/>
      <c r="G24" s="386" t="s">
        <v>372</v>
      </c>
      <c r="H24" s="388">
        <f>'T1 Taxable Income Test Year'!F123</f>
        <v>265179.73456413439</v>
      </c>
    </row>
    <row r="25" spans="4:9" x14ac:dyDescent="0.2">
      <c r="D25" s="333" t="s">
        <v>413</v>
      </c>
      <c r="E25" s="333"/>
      <c r="F25" s="333"/>
      <c r="G25" s="381" t="s">
        <v>384</v>
      </c>
      <c r="H25" s="389">
        <f>+H24-H23</f>
        <v>-831847.24437337066</v>
      </c>
      <c r="I25" s="380" t="s">
        <v>415</v>
      </c>
    </row>
  </sheetData>
  <sheetProtection algorithmName="SHA-512" hashValue="fLfhHjBIuo7FXjINnjhbDyTWJtSY7a+uj8ZTU51gMDU2mpc/qahDwlkvfLBrcyOeuNMMB9XhZ6QEBNM9ZAT3/Q==" saltValue="7fxBJfA8q24D1wzM5/eV4A==" spinCount="100000" sheet="1" objects="1" scenarios="1"/>
  <mergeCells count="4">
    <mergeCell ref="C1:G1"/>
    <mergeCell ref="C2:K2"/>
    <mergeCell ref="C3:K3"/>
    <mergeCell ref="C4:K4"/>
  </mergeCells>
  <hyperlinks>
    <hyperlink ref="G16" location="'T0 PILs,Tax Provision '!A1" display="'T0" xr:uid="{00000000-0004-0000-0200-000000000000}"/>
    <hyperlink ref="G15" location="'T0 PILs,Tax Provision '!A1" display="'T0" xr:uid="{00000000-0004-0000-0200-000001000000}"/>
    <hyperlink ref="G14" location="'T1 Taxable Income Test Year'!A1" display="'T1" xr:uid="{00000000-0004-0000-0200-000002000000}"/>
    <hyperlink ref="G24" location="'T1 Taxable Income Test Year'!A1" display="'T1" xr:uid="{00000000-0004-0000-0200-000003000000}"/>
    <hyperlink ref="G23" location="'T1 Taxable Income Test Year'!A1" display="'T1" xr:uid="{00000000-0004-0000-0200-000004000000}"/>
    <hyperlink ref="G17" location="'T0 PILs,Tax Provision '!A1" display="'T0" xr:uid="{00000000-0004-0000-0200-000005000000}"/>
    <hyperlink ref="G18" location="'T0 PILs,Tax Provision '!A1" display="'T0" xr:uid="{00000000-0004-0000-0200-000006000000}"/>
  </hyperlinks>
  <pageMargins left="0.35433070866141736" right="0.35433070866141736" top="0.59055118110236227" bottom="0.59055118110236227" header="0.51181102362204722" footer="0.51181102362204722"/>
  <pageSetup scale="61" orientation="portrait"/>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1:F24"/>
  <sheetViews>
    <sheetView workbookViewId="0"/>
  </sheetViews>
  <sheetFormatPr defaultRowHeight="15" x14ac:dyDescent="0.2"/>
  <cols>
    <col min="1" max="1" width="9.140625" style="525"/>
    <col min="2" max="2" width="141.140625" style="524" customWidth="1"/>
    <col min="3" max="3" width="19.7109375" style="525" customWidth="1"/>
    <col min="4" max="4" width="79.42578125" style="525" customWidth="1"/>
    <col min="5" max="16384" width="9.140625" style="525"/>
  </cols>
  <sheetData>
    <row r="11" spans="1:6" ht="15.75" x14ac:dyDescent="0.2">
      <c r="A11" s="523" t="s">
        <v>442</v>
      </c>
    </row>
    <row r="13" spans="1:6" x14ac:dyDescent="0.2">
      <c r="A13" s="563" t="s">
        <v>452</v>
      </c>
      <c r="B13" s="563"/>
      <c r="C13" s="563"/>
      <c r="D13" s="563"/>
      <c r="E13" s="526"/>
      <c r="F13" s="526"/>
    </row>
    <row r="14" spans="1:6" ht="30" customHeight="1" thickBot="1" x14ac:dyDescent="0.25">
      <c r="B14" s="527"/>
      <c r="C14" s="527"/>
      <c r="D14" s="527"/>
      <c r="E14" s="527"/>
      <c r="F14" s="527"/>
    </row>
    <row r="15" spans="1:6" s="531" customFormat="1" ht="48" thickBot="1" x14ac:dyDescent="0.3">
      <c r="A15" s="528"/>
      <c r="B15" s="529" t="s">
        <v>409</v>
      </c>
      <c r="C15" s="529" t="s">
        <v>473</v>
      </c>
      <c r="D15" s="530" t="s">
        <v>361</v>
      </c>
    </row>
    <row r="16" spans="1:6" ht="30" x14ac:dyDescent="0.2">
      <c r="A16" s="532">
        <v>1</v>
      </c>
      <c r="B16" s="533" t="s">
        <v>443</v>
      </c>
      <c r="C16" s="540" t="s">
        <v>490</v>
      </c>
      <c r="D16" s="541"/>
    </row>
    <row r="17" spans="1:4" x14ac:dyDescent="0.2">
      <c r="A17" s="534">
        <v>2</v>
      </c>
      <c r="B17" s="535" t="s">
        <v>444</v>
      </c>
      <c r="C17" s="540" t="s">
        <v>490</v>
      </c>
      <c r="D17" s="541"/>
    </row>
    <row r="18" spans="1:4" ht="45" x14ac:dyDescent="0.2">
      <c r="A18" s="534">
        <v>3</v>
      </c>
      <c r="B18" s="535" t="s">
        <v>445</v>
      </c>
      <c r="C18" s="542" t="s">
        <v>490</v>
      </c>
      <c r="D18" s="543"/>
    </row>
    <row r="19" spans="1:4" ht="30" x14ac:dyDescent="0.2">
      <c r="A19" s="534">
        <v>4</v>
      </c>
      <c r="B19" s="535" t="s">
        <v>446</v>
      </c>
      <c r="C19" s="542" t="s">
        <v>490</v>
      </c>
      <c r="D19" s="543"/>
    </row>
    <row r="20" spans="1:4" x14ac:dyDescent="0.2">
      <c r="A20" s="534">
        <v>5</v>
      </c>
      <c r="B20" s="536" t="s">
        <v>447</v>
      </c>
      <c r="C20" s="542" t="s">
        <v>490</v>
      </c>
      <c r="D20" s="543"/>
    </row>
    <row r="21" spans="1:4" x14ac:dyDescent="0.2">
      <c r="A21" s="534">
        <v>6</v>
      </c>
      <c r="B21" s="536" t="s">
        <v>449</v>
      </c>
      <c r="C21" s="542" t="s">
        <v>490</v>
      </c>
      <c r="D21" s="543"/>
    </row>
    <row r="22" spans="1:4" x14ac:dyDescent="0.2">
      <c r="A22" s="534">
        <v>7</v>
      </c>
      <c r="B22" s="536" t="s">
        <v>448</v>
      </c>
      <c r="C22" s="542" t="s">
        <v>490</v>
      </c>
      <c r="D22" s="543"/>
    </row>
    <row r="23" spans="1:4" ht="45" x14ac:dyDescent="0.2">
      <c r="A23" s="534">
        <v>8</v>
      </c>
      <c r="B23" s="535" t="s">
        <v>450</v>
      </c>
      <c r="C23" s="542" t="s">
        <v>490</v>
      </c>
      <c r="D23" s="543"/>
    </row>
    <row r="24" spans="1:4" ht="15.75" thickBot="1" x14ac:dyDescent="0.25">
      <c r="A24" s="537">
        <v>9</v>
      </c>
      <c r="B24" s="538" t="s">
        <v>451</v>
      </c>
      <c r="C24" s="544" t="s">
        <v>490</v>
      </c>
      <c r="D24" s="545"/>
    </row>
  </sheetData>
  <sheetProtection algorithmName="SHA-512" hashValue="47PD3MElvGu0455sZiJe1JWeL0uTRt/cDpeyNJbKhXif6oPqiAAjhQhQoxLJlFfosNqk3jreyw3e4Y8WFCbWyw==" saltValue="7Lb/T/LxRlZKfRF+l/Tyww==" spinCount="100000" sheet="1" objects="1" scenarios="1"/>
  <mergeCells count="1">
    <mergeCell ref="A13:D13"/>
  </mergeCells>
  <pageMargins left="0.7" right="0.7" top="0.75" bottom="0.75" header="0.3" footer="0.3"/>
  <pageSetup scale="50" orientation="landscape"/>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41"/>
  <sheetViews>
    <sheetView zoomScaleNormal="100" workbookViewId="0"/>
  </sheetViews>
  <sheetFormatPr defaultRowHeight="12.75" x14ac:dyDescent="0.2"/>
  <cols>
    <col min="1" max="1" width="3.85546875" style="9" customWidth="1"/>
    <col min="2" max="2" width="3.42578125" style="9" customWidth="1"/>
    <col min="3" max="3" width="48" style="9" customWidth="1"/>
    <col min="4" max="4" width="4.7109375" style="9" customWidth="1"/>
    <col min="5" max="5" width="17.28515625" style="9" customWidth="1"/>
    <col min="6" max="6" width="3.28515625" style="9" customWidth="1"/>
    <col min="7" max="7" width="20.42578125" style="9" customWidth="1"/>
    <col min="8" max="9" width="18.140625" style="9" customWidth="1"/>
    <col min="10" max="10" width="2.7109375" style="9" customWidth="1"/>
    <col min="11" max="11" width="7.7109375" style="9" customWidth="1"/>
    <col min="12" max="12" width="18" style="9" customWidth="1"/>
    <col min="13" max="16384" width="9.140625" style="9"/>
  </cols>
  <sheetData>
    <row r="1" spans="1:9" ht="21.75" x14ac:dyDescent="0.2">
      <c r="A1" s="241"/>
      <c r="B1" s="2"/>
      <c r="C1" s="561"/>
      <c r="D1" s="561"/>
      <c r="E1" s="561"/>
      <c r="F1" s="1"/>
    </row>
    <row r="2" spans="1:9" ht="18" x14ac:dyDescent="0.25">
      <c r="A2" s="2"/>
      <c r="B2" s="2"/>
      <c r="C2" s="562"/>
      <c r="D2" s="562"/>
      <c r="E2" s="562"/>
      <c r="F2" s="562"/>
      <c r="G2" s="562"/>
      <c r="H2" s="562"/>
      <c r="I2" s="562"/>
    </row>
    <row r="3" spans="1:9" ht="18" x14ac:dyDescent="0.25">
      <c r="A3" s="2"/>
      <c r="B3" s="2"/>
      <c r="C3" s="562"/>
      <c r="D3" s="562"/>
      <c r="E3" s="562"/>
      <c r="F3" s="562"/>
      <c r="G3" s="562"/>
      <c r="H3" s="562"/>
      <c r="I3" s="562"/>
    </row>
    <row r="4" spans="1:9" ht="18" x14ac:dyDescent="0.25">
      <c r="A4" s="2"/>
      <c r="B4" s="2"/>
      <c r="C4" s="562"/>
      <c r="D4" s="562"/>
      <c r="E4" s="562"/>
      <c r="F4" s="562"/>
      <c r="G4" s="562"/>
      <c r="H4" s="562"/>
      <c r="I4" s="562"/>
    </row>
    <row r="5" spans="1:9" ht="18" x14ac:dyDescent="0.25">
      <c r="A5" s="2"/>
      <c r="B5" s="2"/>
      <c r="C5" s="6"/>
      <c r="E5" s="4"/>
      <c r="F5" s="6"/>
    </row>
    <row r="6" spans="1:9" ht="61.5" customHeight="1" x14ac:dyDescent="0.25">
      <c r="A6" s="2"/>
      <c r="B6" s="2"/>
      <c r="D6" s="4"/>
      <c r="E6" s="4"/>
    </row>
    <row r="7" spans="1:9" ht="61.5" customHeight="1" x14ac:dyDescent="0.25">
      <c r="C7" s="485"/>
      <c r="D7" s="4"/>
      <c r="E7" s="4"/>
      <c r="G7" s="172" t="s">
        <v>165</v>
      </c>
      <c r="H7" s="172" t="s">
        <v>289</v>
      </c>
    </row>
    <row r="8" spans="1:9" ht="18" x14ac:dyDescent="0.25">
      <c r="D8" s="4"/>
      <c r="E8" s="4"/>
    </row>
    <row r="9" spans="1:9" ht="15.75" x14ac:dyDescent="0.25">
      <c r="C9" s="108" t="s">
        <v>1</v>
      </c>
      <c r="D9" s="106"/>
      <c r="F9" s="142" t="s">
        <v>390</v>
      </c>
      <c r="G9" s="283">
        <v>30540840.170865949</v>
      </c>
      <c r="H9" s="283">
        <v>28597519.662470542</v>
      </c>
    </row>
    <row r="10" spans="1:9" ht="15.75" x14ac:dyDescent="0.25">
      <c r="C10" s="108"/>
      <c r="D10" s="106"/>
      <c r="F10" s="142"/>
      <c r="G10" s="109"/>
      <c r="H10" s="138"/>
    </row>
    <row r="11" spans="1:9" ht="18" x14ac:dyDescent="0.25">
      <c r="C11" s="281" t="s">
        <v>321</v>
      </c>
      <c r="D11" s="106"/>
      <c r="F11" s="142"/>
      <c r="H11" s="138"/>
    </row>
    <row r="12" spans="1:9" ht="15" x14ac:dyDescent="0.2">
      <c r="C12" s="9" t="s">
        <v>170</v>
      </c>
      <c r="D12" s="106"/>
      <c r="E12" s="282">
        <v>0.04</v>
      </c>
      <c r="F12" s="142" t="s">
        <v>171</v>
      </c>
      <c r="G12" s="107">
        <f>G9*E12</f>
        <v>1221633.6068346379</v>
      </c>
      <c r="H12" s="137" t="s">
        <v>172</v>
      </c>
    </row>
    <row r="13" spans="1:9" ht="15" x14ac:dyDescent="0.2">
      <c r="C13" s="9" t="s">
        <v>173</v>
      </c>
      <c r="D13" s="106"/>
      <c r="E13" s="282">
        <v>0.56000000000000016</v>
      </c>
      <c r="F13" s="140" t="s">
        <v>174</v>
      </c>
      <c r="G13" s="107">
        <f>G9*E13</f>
        <v>17102870.495684937</v>
      </c>
      <c r="H13" s="138" t="s">
        <v>175</v>
      </c>
    </row>
    <row r="14" spans="1:9" ht="15" x14ac:dyDescent="0.2">
      <c r="C14" s="9" t="s">
        <v>176</v>
      </c>
      <c r="D14" s="106"/>
      <c r="E14" s="282">
        <v>0.4</v>
      </c>
      <c r="F14" s="143" t="s">
        <v>177</v>
      </c>
      <c r="G14" s="107">
        <f>G9*E14</f>
        <v>12216336.068346381</v>
      </c>
      <c r="H14" s="137" t="s">
        <v>178</v>
      </c>
    </row>
    <row r="15" spans="1:9" x14ac:dyDescent="0.2">
      <c r="D15" s="106"/>
      <c r="E15" s="105"/>
      <c r="F15" s="142"/>
      <c r="H15" s="138"/>
    </row>
    <row r="16" spans="1:9" ht="15" x14ac:dyDescent="0.2">
      <c r="C16" s="9" t="s">
        <v>230</v>
      </c>
      <c r="D16" s="106"/>
      <c r="E16" s="282">
        <v>2.8199999999999999E-2</v>
      </c>
      <c r="F16" s="141" t="s">
        <v>179</v>
      </c>
      <c r="G16" s="107">
        <f>G12*E16</f>
        <v>34450.067712736789</v>
      </c>
      <c r="H16" s="138" t="s">
        <v>180</v>
      </c>
    </row>
    <row r="17" spans="3:13" ht="15" x14ac:dyDescent="0.2">
      <c r="C17" s="9" t="s">
        <v>181</v>
      </c>
      <c r="D17" s="106"/>
      <c r="E17" s="282">
        <v>3.95E-2</v>
      </c>
      <c r="F17" s="142" t="s">
        <v>182</v>
      </c>
      <c r="G17" s="107">
        <f>G13*E17</f>
        <v>675563.38457955502</v>
      </c>
      <c r="H17" s="138" t="s">
        <v>183</v>
      </c>
    </row>
    <row r="18" spans="3:13" ht="15.75" x14ac:dyDescent="0.25">
      <c r="C18" s="51" t="s">
        <v>213</v>
      </c>
      <c r="D18" s="106"/>
      <c r="E18" s="282">
        <v>8.9800000000000005E-2</v>
      </c>
      <c r="F18" s="142" t="s">
        <v>184</v>
      </c>
      <c r="G18" s="125">
        <f>G14*E18</f>
        <v>1097026.978937505</v>
      </c>
      <c r="H18" s="138" t="s">
        <v>185</v>
      </c>
      <c r="I18" s="336" t="s">
        <v>372</v>
      </c>
    </row>
    <row r="19" spans="3:13" ht="16.5" thickBot="1" x14ac:dyDescent="0.3">
      <c r="C19" s="108" t="s">
        <v>169</v>
      </c>
      <c r="D19" s="106"/>
      <c r="E19" s="8"/>
      <c r="F19" s="50"/>
      <c r="G19" s="126">
        <f>SUM(G16:G18)</f>
        <v>1807040.4312297967</v>
      </c>
      <c r="H19" s="139" t="s">
        <v>186</v>
      </c>
    </row>
    <row r="24" spans="3:13" ht="18" x14ac:dyDescent="0.25">
      <c r="C24" s="281" t="s">
        <v>322</v>
      </c>
      <c r="G24" s="172" t="s">
        <v>396</v>
      </c>
      <c r="H24" s="172" t="s">
        <v>289</v>
      </c>
      <c r="I24" s="172" t="s">
        <v>165</v>
      </c>
      <c r="J24" s="172"/>
    </row>
    <row r="25" spans="3:13" x14ac:dyDescent="0.2">
      <c r="C25" s="98"/>
      <c r="G25" s="50"/>
      <c r="I25" s="50"/>
    </row>
    <row r="26" spans="3:13" x14ac:dyDescent="0.2">
      <c r="C26" s="564" t="s">
        <v>158</v>
      </c>
      <c r="D26" s="564"/>
      <c r="E26" s="564"/>
      <c r="G26" s="422" t="s">
        <v>491</v>
      </c>
      <c r="H26" s="422" t="s">
        <v>491</v>
      </c>
      <c r="I26" s="422" t="s">
        <v>491</v>
      </c>
      <c r="M26" s="219"/>
    </row>
    <row r="27" spans="3:13" x14ac:dyDescent="0.2">
      <c r="C27" s="9" t="s">
        <v>156</v>
      </c>
      <c r="G27" s="50"/>
      <c r="H27" s="50"/>
      <c r="I27" s="50"/>
      <c r="M27" s="219"/>
    </row>
    <row r="28" spans="3:13" ht="12.75" customHeight="1" x14ac:dyDescent="0.2">
      <c r="C28" s="565" t="s">
        <v>305</v>
      </c>
      <c r="D28" s="565"/>
      <c r="E28" s="565"/>
      <c r="F28" s="220"/>
      <c r="G28" s="422" t="s">
        <v>491</v>
      </c>
      <c r="H28" s="422" t="s">
        <v>491</v>
      </c>
      <c r="I28" s="422" t="s">
        <v>491</v>
      </c>
      <c r="M28" s="221"/>
    </row>
    <row r="29" spans="3:13" x14ac:dyDescent="0.2">
      <c r="C29" s="9" t="s">
        <v>156</v>
      </c>
      <c r="G29" s="50"/>
      <c r="H29" s="50"/>
      <c r="I29" s="50"/>
    </row>
    <row r="30" spans="3:13" x14ac:dyDescent="0.2">
      <c r="C30" s="564" t="s">
        <v>159</v>
      </c>
      <c r="D30" s="564"/>
      <c r="E30" s="564"/>
      <c r="G30" s="422" t="s">
        <v>491</v>
      </c>
      <c r="H30" s="422" t="s">
        <v>491</v>
      </c>
      <c r="I30" s="422" t="s">
        <v>491</v>
      </c>
    </row>
    <row r="31" spans="3:13" x14ac:dyDescent="0.2">
      <c r="C31" s="485" t="s">
        <v>156</v>
      </c>
      <c r="G31" s="50"/>
      <c r="H31" s="50"/>
      <c r="I31" s="50"/>
    </row>
    <row r="32" spans="3:13" x14ac:dyDescent="0.2">
      <c r="C32" s="564" t="s">
        <v>160</v>
      </c>
      <c r="D32" s="564"/>
      <c r="E32" s="564"/>
      <c r="G32" s="422" t="s">
        <v>491</v>
      </c>
      <c r="H32" s="422" t="s">
        <v>491</v>
      </c>
      <c r="I32" s="422" t="s">
        <v>491</v>
      </c>
    </row>
    <row r="33" spans="3:9" x14ac:dyDescent="0.2">
      <c r="C33" s="485" t="s">
        <v>156</v>
      </c>
      <c r="G33" s="50"/>
      <c r="H33" s="50"/>
      <c r="I33" s="50"/>
    </row>
    <row r="34" spans="3:9" x14ac:dyDescent="0.2">
      <c r="C34" s="564" t="s">
        <v>161</v>
      </c>
      <c r="D34" s="564"/>
      <c r="E34" s="564"/>
      <c r="G34" s="422" t="s">
        <v>491</v>
      </c>
      <c r="H34" s="422" t="s">
        <v>491</v>
      </c>
      <c r="I34" s="422" t="s">
        <v>491</v>
      </c>
    </row>
    <row r="35" spans="3:9" x14ac:dyDescent="0.2">
      <c r="C35" s="485" t="s">
        <v>156</v>
      </c>
      <c r="G35" s="50"/>
      <c r="H35" s="50"/>
      <c r="I35" s="50"/>
    </row>
    <row r="36" spans="3:9" x14ac:dyDescent="0.2">
      <c r="C36" s="564" t="s">
        <v>162</v>
      </c>
      <c r="D36" s="564"/>
      <c r="E36" s="564"/>
      <c r="G36" s="422" t="s">
        <v>491</v>
      </c>
      <c r="H36" s="422" t="s">
        <v>491</v>
      </c>
      <c r="I36" s="422" t="s">
        <v>491</v>
      </c>
    </row>
    <row r="37" spans="3:9" x14ac:dyDescent="0.2">
      <c r="C37" s="485"/>
      <c r="G37" s="50"/>
      <c r="H37" s="50"/>
      <c r="I37" s="50"/>
    </row>
    <row r="38" spans="3:9" x14ac:dyDescent="0.2">
      <c r="C38" s="564" t="s">
        <v>163</v>
      </c>
      <c r="D38" s="564"/>
      <c r="E38" s="564"/>
      <c r="G38" s="422" t="s">
        <v>491</v>
      </c>
      <c r="H38" s="422" t="s">
        <v>491</v>
      </c>
      <c r="I38" s="422" t="s">
        <v>491</v>
      </c>
    </row>
    <row r="39" spans="3:9" x14ac:dyDescent="0.2">
      <c r="C39" s="216" t="s">
        <v>157</v>
      </c>
      <c r="G39" s="50"/>
      <c r="H39" s="50"/>
      <c r="I39" s="50"/>
    </row>
    <row r="40" spans="3:9" ht="9" customHeight="1" x14ac:dyDescent="0.2">
      <c r="C40" s="216"/>
      <c r="G40" s="50"/>
      <c r="H40" s="50"/>
      <c r="I40" s="50"/>
    </row>
    <row r="41" spans="3:9" x14ac:dyDescent="0.2">
      <c r="C41" s="564" t="s">
        <v>164</v>
      </c>
      <c r="D41" s="564"/>
      <c r="E41" s="564"/>
      <c r="G41" s="422" t="s">
        <v>491</v>
      </c>
      <c r="H41" s="422" t="s">
        <v>491</v>
      </c>
      <c r="I41" s="422" t="s">
        <v>492</v>
      </c>
    </row>
  </sheetData>
  <sheetProtection algorithmName="SHA-512" hashValue="JRx2+kmbj0Bk8E0/sb2oshFXsnVNCOxTE/Kx5hG23FBLXmIKHwjg5k/E7jE+WrstfXuQGFCh8WOtBet8/T1oRg==" saltValue="/CKeLnnZnaTrtPEZTZER8w==" spinCount="100000" sheet="1" objects="1" scenarios="1"/>
  <mergeCells count="12">
    <mergeCell ref="C26:E26"/>
    <mergeCell ref="C28:E28"/>
    <mergeCell ref="C1:E1"/>
    <mergeCell ref="C2:I2"/>
    <mergeCell ref="C3:I3"/>
    <mergeCell ref="C4:I4"/>
    <mergeCell ref="C38:E38"/>
    <mergeCell ref="C41:E41"/>
    <mergeCell ref="C30:E30"/>
    <mergeCell ref="C32:E32"/>
    <mergeCell ref="C34:E34"/>
    <mergeCell ref="C36:E36"/>
  </mergeCells>
  <phoneticPr fontId="3" type="noConversion"/>
  <dataValidations count="1">
    <dataValidation type="list" allowBlank="1" showInputMessage="1" showErrorMessage="1" sqref="G26:I26 G28:I28 G30:I30 G32:I32 G34:I34 G36:I36 G38:I38 G41:I41" xr:uid="{00000000-0002-0000-0400-000000000000}">
      <formula1>"Yes, No"</formula1>
    </dataValidation>
  </dataValidations>
  <hyperlinks>
    <hyperlink ref="I18" location="'T1 Taxable Income Test Year'!A1" display="'T1" xr:uid="{00000000-0004-0000-0400-000000000000}"/>
  </hyperlinks>
  <pageMargins left="0.35433070866141736" right="0.35433070866141736" top="0.59055118110236227" bottom="0.59055118110236227" header="0.51181102362204722" footer="0.51181102362204722"/>
  <pageSetup scale="73" orientation="portrait"/>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J39"/>
  <sheetViews>
    <sheetView zoomScaleNormal="100" workbookViewId="0"/>
  </sheetViews>
  <sheetFormatPr defaultRowHeight="12.75" x14ac:dyDescent="0.2"/>
  <cols>
    <col min="1" max="2" width="4.7109375" style="9" customWidth="1"/>
    <col min="3" max="3" width="52.7109375" style="9" customWidth="1"/>
    <col min="4" max="4" width="4.140625" style="9" customWidth="1"/>
    <col min="5" max="8" width="16.140625" style="9" bestFit="1" customWidth="1"/>
    <col min="9" max="9" width="16.140625" style="9" customWidth="1"/>
    <col min="10" max="10" width="16.140625" style="9" bestFit="1" customWidth="1"/>
    <col min="11" max="16384" width="9.140625" style="9"/>
  </cols>
  <sheetData>
    <row r="1" spans="1:10" ht="21.75" x14ac:dyDescent="0.2">
      <c r="A1" s="242"/>
      <c r="C1" s="561"/>
      <c r="D1" s="561"/>
    </row>
    <row r="2" spans="1:10" ht="18" x14ac:dyDescent="0.25">
      <c r="C2" s="562"/>
      <c r="D2" s="562"/>
    </row>
    <row r="3" spans="1:10" ht="18" x14ac:dyDescent="0.25">
      <c r="C3" s="562"/>
      <c r="D3" s="562"/>
    </row>
    <row r="4" spans="1:10" ht="42" customHeight="1" x14ac:dyDescent="0.25">
      <c r="C4" s="562"/>
      <c r="D4" s="562"/>
    </row>
    <row r="5" spans="1:10" ht="42" customHeight="1" x14ac:dyDescent="0.2"/>
    <row r="6" spans="1:10" ht="42" customHeight="1" x14ac:dyDescent="0.2"/>
    <row r="7" spans="1:10" ht="42" customHeight="1" x14ac:dyDescent="0.2"/>
    <row r="9" spans="1:10" x14ac:dyDescent="0.2">
      <c r="C9" s="233" t="s">
        <v>189</v>
      </c>
      <c r="D9" s="247"/>
      <c r="E9" s="247"/>
      <c r="F9" s="247"/>
      <c r="G9" s="247"/>
      <c r="H9" s="247"/>
    </row>
    <row r="10" spans="1:10" x14ac:dyDescent="0.2">
      <c r="C10" s="233" t="s">
        <v>190</v>
      </c>
      <c r="D10" s="247"/>
      <c r="E10" s="248" t="s">
        <v>191</v>
      </c>
      <c r="F10" s="248" t="s">
        <v>191</v>
      </c>
      <c r="G10" s="248" t="s">
        <v>191</v>
      </c>
      <c r="H10" s="248" t="s">
        <v>191</v>
      </c>
      <c r="I10" s="248" t="s">
        <v>191</v>
      </c>
      <c r="J10" s="248" t="s">
        <v>191</v>
      </c>
    </row>
    <row r="11" spans="1:10" x14ac:dyDescent="0.2">
      <c r="C11" s="233" t="s">
        <v>481</v>
      </c>
      <c r="D11" s="247"/>
      <c r="E11" s="439">
        <v>41640</v>
      </c>
      <c r="F11" s="439">
        <v>42005</v>
      </c>
      <c r="G11" s="439">
        <v>42370</v>
      </c>
      <c r="H11" s="439">
        <v>42736</v>
      </c>
      <c r="I11" s="439">
        <v>43101</v>
      </c>
      <c r="J11" s="439">
        <v>43466</v>
      </c>
    </row>
    <row r="12" spans="1:10" x14ac:dyDescent="0.2">
      <c r="C12" s="247"/>
      <c r="D12" s="247"/>
      <c r="E12" s="248"/>
      <c r="F12" s="248"/>
      <c r="G12" s="248"/>
      <c r="H12" s="248"/>
      <c r="I12" s="248"/>
      <c r="J12" s="248"/>
    </row>
    <row r="13" spans="1:10" x14ac:dyDescent="0.2">
      <c r="C13" s="233" t="s">
        <v>192</v>
      </c>
      <c r="D13" s="247"/>
      <c r="E13" s="247"/>
      <c r="F13" s="247"/>
      <c r="G13" s="247"/>
      <c r="H13" s="247"/>
      <c r="I13" s="247"/>
      <c r="J13" s="247"/>
    </row>
    <row r="14" spans="1:10" x14ac:dyDescent="0.2">
      <c r="C14" s="247" t="s">
        <v>193</v>
      </c>
      <c r="D14" s="249"/>
      <c r="E14" s="250">
        <v>0.38</v>
      </c>
      <c r="F14" s="250">
        <v>0.38</v>
      </c>
      <c r="G14" s="250">
        <v>0.38</v>
      </c>
      <c r="H14" s="250">
        <v>0.38</v>
      </c>
      <c r="I14" s="250">
        <v>0.38</v>
      </c>
      <c r="J14" s="250">
        <v>0.38</v>
      </c>
    </row>
    <row r="15" spans="1:10" x14ac:dyDescent="0.2">
      <c r="C15" s="247" t="s">
        <v>194</v>
      </c>
      <c r="D15" s="249"/>
      <c r="E15" s="251">
        <v>-0.1</v>
      </c>
      <c r="F15" s="251">
        <v>-0.1</v>
      </c>
      <c r="G15" s="251">
        <v>-0.1</v>
      </c>
      <c r="H15" s="251">
        <v>-0.1</v>
      </c>
      <c r="I15" s="251">
        <v>-0.1</v>
      </c>
      <c r="J15" s="251">
        <v>-0.1</v>
      </c>
    </row>
    <row r="16" spans="1:10" x14ac:dyDescent="0.2">
      <c r="C16" s="247" t="s">
        <v>195</v>
      </c>
      <c r="D16" s="249"/>
      <c r="E16" s="250">
        <f t="shared" ref="E16:J16" si="0">SUM(E14:E15)</f>
        <v>0.28000000000000003</v>
      </c>
      <c r="F16" s="250">
        <f t="shared" si="0"/>
        <v>0.28000000000000003</v>
      </c>
      <c r="G16" s="250">
        <f t="shared" si="0"/>
        <v>0.28000000000000003</v>
      </c>
      <c r="H16" s="250">
        <f t="shared" si="0"/>
        <v>0.28000000000000003</v>
      </c>
      <c r="I16" s="250">
        <f t="shared" si="0"/>
        <v>0.28000000000000003</v>
      </c>
      <c r="J16" s="250">
        <f t="shared" si="0"/>
        <v>0.28000000000000003</v>
      </c>
    </row>
    <row r="17" spans="3:10" x14ac:dyDescent="0.2">
      <c r="C17" s="247"/>
      <c r="D17" s="247"/>
      <c r="E17" s="250"/>
      <c r="F17" s="250"/>
      <c r="G17" s="250"/>
      <c r="H17" s="250"/>
      <c r="I17" s="250"/>
      <c r="J17" s="250"/>
    </row>
    <row r="18" spans="3:10" x14ac:dyDescent="0.2">
      <c r="C18" s="247" t="s">
        <v>196</v>
      </c>
      <c r="D18" s="249"/>
      <c r="E18" s="252">
        <v>-0.13</v>
      </c>
      <c r="F18" s="252">
        <v>-0.13</v>
      </c>
      <c r="G18" s="252">
        <v>-0.13</v>
      </c>
      <c r="H18" s="252">
        <v>-0.13</v>
      </c>
      <c r="I18" s="252">
        <v>-0.13</v>
      </c>
      <c r="J18" s="252">
        <v>-0.13</v>
      </c>
    </row>
    <row r="19" spans="3:10" x14ac:dyDescent="0.2">
      <c r="C19" s="233" t="s">
        <v>419</v>
      </c>
      <c r="D19" s="247"/>
      <c r="E19" s="253">
        <f t="shared" ref="E19:J19" si="1">E16+E18</f>
        <v>0.15000000000000002</v>
      </c>
      <c r="F19" s="253">
        <f t="shared" si="1"/>
        <v>0.15000000000000002</v>
      </c>
      <c r="G19" s="253">
        <f t="shared" si="1"/>
        <v>0.15000000000000002</v>
      </c>
      <c r="H19" s="253">
        <f t="shared" si="1"/>
        <v>0.15000000000000002</v>
      </c>
      <c r="I19" s="253">
        <f t="shared" si="1"/>
        <v>0.15000000000000002</v>
      </c>
      <c r="J19" s="253">
        <f t="shared" si="1"/>
        <v>0.15000000000000002</v>
      </c>
    </row>
    <row r="20" spans="3:10" x14ac:dyDescent="0.2">
      <c r="C20" s="247"/>
      <c r="D20" s="249"/>
      <c r="E20" s="250"/>
      <c r="F20" s="254"/>
      <c r="G20" s="249"/>
      <c r="H20" s="249"/>
      <c r="I20" s="249"/>
      <c r="J20" s="249"/>
    </row>
    <row r="21" spans="3:10" x14ac:dyDescent="0.2">
      <c r="C21" s="233" t="s">
        <v>197</v>
      </c>
      <c r="D21" s="249"/>
      <c r="E21" s="251">
        <v>0.115</v>
      </c>
      <c r="F21" s="255">
        <v>0.115</v>
      </c>
      <c r="G21" s="251">
        <v>0.115</v>
      </c>
      <c r="H21" s="251">
        <v>0.115</v>
      </c>
      <c r="I21" s="251">
        <v>0.115</v>
      </c>
      <c r="J21" s="251">
        <v>0.115</v>
      </c>
    </row>
    <row r="22" spans="3:10" x14ac:dyDescent="0.2">
      <c r="C22" s="247"/>
      <c r="D22" s="249"/>
      <c r="E22" s="250"/>
      <c r="F22" s="254"/>
      <c r="G22" s="249"/>
      <c r="H22" s="249"/>
      <c r="I22" s="249"/>
      <c r="J22" s="249"/>
    </row>
    <row r="23" spans="3:10" ht="13.5" thickBot="1" x14ac:dyDescent="0.25">
      <c r="C23" s="233" t="s">
        <v>198</v>
      </c>
      <c r="D23" s="249"/>
      <c r="E23" s="256">
        <f t="shared" ref="E23:J23" si="2">E19+E21</f>
        <v>0.26500000000000001</v>
      </c>
      <c r="F23" s="257">
        <f t="shared" si="2"/>
        <v>0.26500000000000001</v>
      </c>
      <c r="G23" s="257">
        <f t="shared" si="2"/>
        <v>0.26500000000000001</v>
      </c>
      <c r="H23" s="257">
        <f t="shared" si="2"/>
        <v>0.26500000000000001</v>
      </c>
      <c r="I23" s="257">
        <f t="shared" ref="I23" si="3">I19+I21</f>
        <v>0.26500000000000001</v>
      </c>
      <c r="J23" s="257">
        <f t="shared" si="2"/>
        <v>0.26500000000000001</v>
      </c>
    </row>
    <row r="24" spans="3:10" x14ac:dyDescent="0.2">
      <c r="C24" s="247"/>
      <c r="D24" s="249"/>
      <c r="E24" s="250"/>
      <c r="F24" s="249"/>
      <c r="G24" s="249"/>
      <c r="H24" s="249"/>
      <c r="I24" s="249"/>
      <c r="J24" s="249"/>
    </row>
    <row r="25" spans="3:10" x14ac:dyDescent="0.2">
      <c r="C25" s="233" t="s">
        <v>199</v>
      </c>
      <c r="D25" s="249"/>
      <c r="E25" s="250"/>
      <c r="F25" s="249"/>
      <c r="G25" s="249"/>
      <c r="H25" s="249"/>
      <c r="I25" s="249"/>
      <c r="J25" s="249"/>
    </row>
    <row r="26" spans="3:10" x14ac:dyDescent="0.2">
      <c r="C26" s="258" t="s">
        <v>200</v>
      </c>
      <c r="D26" s="249"/>
      <c r="E26" s="259">
        <v>500000</v>
      </c>
      <c r="F26" s="259">
        <v>500000</v>
      </c>
      <c r="G26" s="259">
        <v>500000</v>
      </c>
      <c r="H26" s="259">
        <v>500000</v>
      </c>
      <c r="I26" s="259">
        <v>500000</v>
      </c>
      <c r="J26" s="259">
        <v>500000</v>
      </c>
    </row>
    <row r="27" spans="3:10" x14ac:dyDescent="0.2">
      <c r="C27" s="247" t="s">
        <v>201</v>
      </c>
      <c r="D27" s="249"/>
      <c r="E27" s="259">
        <v>500000</v>
      </c>
      <c r="F27" s="259">
        <v>500000</v>
      </c>
      <c r="G27" s="259">
        <v>500000</v>
      </c>
      <c r="H27" s="259">
        <v>500000</v>
      </c>
      <c r="I27" s="259">
        <v>500000</v>
      </c>
      <c r="J27" s="259">
        <v>500000</v>
      </c>
    </row>
    <row r="28" spans="3:10" x14ac:dyDescent="0.2">
      <c r="C28" s="247"/>
      <c r="D28" s="249"/>
      <c r="E28" s="250"/>
      <c r="F28" s="250"/>
      <c r="G28" s="250"/>
      <c r="H28" s="250"/>
      <c r="I28" s="250"/>
      <c r="J28" s="250"/>
    </row>
    <row r="29" spans="3:10" x14ac:dyDescent="0.2">
      <c r="C29" s="247" t="s">
        <v>202</v>
      </c>
      <c r="D29" s="249"/>
      <c r="E29" s="250">
        <v>0.11</v>
      </c>
      <c r="F29" s="250">
        <v>0.11</v>
      </c>
      <c r="G29" s="250">
        <v>0.11</v>
      </c>
      <c r="H29" s="250">
        <v>0.105</v>
      </c>
      <c r="I29" s="250">
        <v>0.1</v>
      </c>
      <c r="J29" s="250">
        <v>0.09</v>
      </c>
    </row>
    <row r="30" spans="3:10" x14ac:dyDescent="0.2">
      <c r="C30" s="247"/>
      <c r="D30" s="249"/>
      <c r="E30" s="250"/>
      <c r="F30" s="250"/>
      <c r="G30" s="250"/>
      <c r="H30" s="250"/>
      <c r="I30" s="250"/>
      <c r="J30" s="250"/>
    </row>
    <row r="31" spans="3:10" x14ac:dyDescent="0.2">
      <c r="C31" s="247" t="s">
        <v>203</v>
      </c>
      <c r="D31" s="249"/>
      <c r="E31" s="250">
        <v>4.4999999999999998E-2</v>
      </c>
      <c r="F31" s="250">
        <v>4.4999999999999998E-2</v>
      </c>
      <c r="G31" s="250">
        <v>4.4999999999999998E-2</v>
      </c>
      <c r="H31" s="250">
        <v>4.4999999999999998E-2</v>
      </c>
      <c r="I31" s="250">
        <v>3.5000000000000003E-2</v>
      </c>
      <c r="J31" s="250">
        <v>3.5000000000000003E-2</v>
      </c>
    </row>
    <row r="32" spans="3:10" x14ac:dyDescent="0.2">
      <c r="C32" s="247"/>
      <c r="D32" s="249"/>
      <c r="E32" s="260"/>
      <c r="F32" s="260"/>
      <c r="G32" s="247"/>
      <c r="H32" s="247"/>
    </row>
    <row r="33" spans="3:9" x14ac:dyDescent="0.2">
      <c r="C33" s="247"/>
      <c r="D33" s="249"/>
      <c r="E33" s="247"/>
      <c r="F33" s="247"/>
      <c r="G33" s="247"/>
      <c r="H33" s="247"/>
      <c r="I33" s="247"/>
    </row>
    <row r="34" spans="3:9" x14ac:dyDescent="0.2">
      <c r="C34" s="261" t="s">
        <v>361</v>
      </c>
      <c r="D34" s="249"/>
      <c r="E34" s="247"/>
      <c r="F34" s="247"/>
      <c r="G34" s="247"/>
      <c r="H34" s="247"/>
      <c r="I34" s="247"/>
    </row>
    <row r="35" spans="3:9" x14ac:dyDescent="0.2">
      <c r="C35" s="334" t="s">
        <v>362</v>
      </c>
      <c r="D35" s="247"/>
      <c r="E35" s="247"/>
      <c r="F35" s="247"/>
      <c r="G35" s="247"/>
      <c r="H35" s="247"/>
      <c r="I35" s="247"/>
    </row>
    <row r="36" spans="3:9" x14ac:dyDescent="0.2">
      <c r="C36" s="334" t="s">
        <v>482</v>
      </c>
      <c r="D36" s="247"/>
      <c r="E36" s="247"/>
      <c r="F36" s="247"/>
      <c r="G36" s="247"/>
      <c r="H36" s="247"/>
      <c r="I36" s="247"/>
    </row>
    <row r="37" spans="3:9" x14ac:dyDescent="0.2">
      <c r="C37" s="333" t="s">
        <v>422</v>
      </c>
    </row>
    <row r="38" spans="3:9" x14ac:dyDescent="0.2">
      <c r="C38" s="333" t="s">
        <v>483</v>
      </c>
    </row>
    <row r="39" spans="3:9" x14ac:dyDescent="0.2">
      <c r="C39" s="333" t="s">
        <v>484</v>
      </c>
    </row>
  </sheetData>
  <sheetProtection algorithmName="SHA-512" hashValue="9gSuHyPwcfiy9bjf5Pz+0gjC3Fj/NApwPKB2f1v8mLdcfLJkULctW7Ehayega7YixW5MnKqEIH+UIOYcHgpWNQ==" saltValue="ZWAvvSlIAvSAa0kZ7bKFLg==" spinCount="100000" sheet="1" objects="1" scenarios="1"/>
  <mergeCells count="4">
    <mergeCell ref="C1:D1"/>
    <mergeCell ref="C2:D2"/>
    <mergeCell ref="C3:D3"/>
    <mergeCell ref="C4:D4"/>
  </mergeCells>
  <phoneticPr fontId="3" type="noConversion"/>
  <pageMargins left="0.75" right="0.75" top="1" bottom="1" header="0.5" footer="0.5"/>
  <pageSetup scale="75" orientation="landscape"/>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L46"/>
  <sheetViews>
    <sheetView zoomScaleNormal="100" workbookViewId="0"/>
  </sheetViews>
  <sheetFormatPr defaultRowHeight="12.75" x14ac:dyDescent="0.2"/>
  <cols>
    <col min="1" max="1" width="4.28515625" style="9" customWidth="1"/>
    <col min="2" max="2" width="13.28515625" style="9" customWidth="1"/>
    <col min="3" max="3" width="32.28515625" style="9" customWidth="1"/>
    <col min="4" max="4" width="42.7109375" style="9" customWidth="1"/>
    <col min="5" max="5" width="11.42578125" style="9" bestFit="1" customWidth="1"/>
    <col min="6" max="6" width="6" style="9" customWidth="1"/>
    <col min="7" max="7" width="16.140625" style="9" bestFit="1" customWidth="1"/>
    <col min="8" max="8" width="9.140625" style="9"/>
    <col min="9" max="9" width="16.28515625" style="9" bestFit="1" customWidth="1"/>
    <col min="10" max="10" width="11.7109375" style="9" bestFit="1" customWidth="1"/>
    <col min="11" max="11" width="4.5703125" style="9" customWidth="1"/>
    <col min="12" max="16384" width="9.140625" style="9"/>
  </cols>
  <sheetData>
    <row r="1" spans="1:12" ht="21.75" x14ac:dyDescent="0.2">
      <c r="A1" s="242"/>
      <c r="C1" s="561"/>
      <c r="D1" s="561"/>
      <c r="E1" s="561"/>
      <c r="F1" s="561"/>
      <c r="G1" s="561"/>
      <c r="H1" s="483"/>
    </row>
    <row r="2" spans="1:12" ht="18" x14ac:dyDescent="0.25">
      <c r="C2" s="562"/>
      <c r="D2" s="562"/>
      <c r="E2" s="562"/>
      <c r="F2" s="562"/>
      <c r="G2" s="562"/>
      <c r="H2" s="562"/>
      <c r="I2" s="562"/>
      <c r="J2" s="562"/>
      <c r="K2" s="562"/>
      <c r="L2" s="562"/>
    </row>
    <row r="3" spans="1:12" ht="24.75" customHeight="1" x14ac:dyDescent="0.25">
      <c r="C3" s="562"/>
      <c r="D3" s="562"/>
      <c r="E3" s="562"/>
      <c r="F3" s="562"/>
      <c r="G3" s="562"/>
      <c r="H3" s="562"/>
      <c r="I3" s="562"/>
      <c r="J3" s="562"/>
      <c r="K3" s="562"/>
      <c r="L3" s="562"/>
    </row>
    <row r="4" spans="1:12" ht="50.25" customHeight="1" x14ac:dyDescent="0.25">
      <c r="C4" s="562"/>
      <c r="D4" s="562"/>
      <c r="E4" s="562"/>
      <c r="F4" s="562"/>
      <c r="G4" s="562"/>
      <c r="H4" s="562"/>
      <c r="I4" s="562"/>
      <c r="J4" s="562"/>
      <c r="K4" s="562"/>
      <c r="L4" s="562"/>
    </row>
    <row r="5" spans="1:12" ht="50.25" customHeight="1" x14ac:dyDescent="0.2"/>
    <row r="6" spans="1:12" ht="23.25" x14ac:dyDescent="0.35">
      <c r="C6" s="222" t="s">
        <v>351</v>
      </c>
    </row>
    <row r="8" spans="1:12" ht="15.75" x14ac:dyDescent="0.2">
      <c r="C8" s="567" t="s">
        <v>353</v>
      </c>
      <c r="D8" s="567"/>
      <c r="E8" s="567"/>
      <c r="F8" s="567"/>
      <c r="G8" s="94"/>
      <c r="H8" s="94"/>
      <c r="I8" s="293" t="s">
        <v>327</v>
      </c>
      <c r="J8" s="100"/>
    </row>
    <row r="9" spans="1:12" x14ac:dyDescent="0.2">
      <c r="C9" s="99"/>
      <c r="D9" s="99"/>
      <c r="E9" s="94"/>
      <c r="F9" s="94"/>
      <c r="G9" s="94"/>
      <c r="H9" s="94"/>
      <c r="I9" s="25"/>
      <c r="J9" s="100"/>
    </row>
    <row r="10" spans="1:12" x14ac:dyDescent="0.2">
      <c r="C10" s="101" t="s">
        <v>188</v>
      </c>
      <c r="D10" s="101"/>
      <c r="E10" s="94"/>
      <c r="F10" s="94"/>
      <c r="G10" s="94"/>
      <c r="H10" s="335" t="s">
        <v>389</v>
      </c>
      <c r="I10" s="244">
        <f>'H1 Adj. Taxable Income Historic'!G118</f>
        <v>1421293</v>
      </c>
      <c r="J10" s="197" t="s">
        <v>0</v>
      </c>
    </row>
    <row r="11" spans="1:12" hidden="1" x14ac:dyDescent="0.2">
      <c r="C11" s="102"/>
      <c r="D11" s="102"/>
      <c r="E11" s="94"/>
      <c r="F11" s="94"/>
      <c r="G11" s="94"/>
      <c r="H11" s="94"/>
      <c r="I11" s="94"/>
      <c r="J11" s="198"/>
    </row>
    <row r="12" spans="1:12" hidden="1" x14ac:dyDescent="0.2">
      <c r="C12" s="116" t="s">
        <v>221</v>
      </c>
      <c r="D12" s="116"/>
      <c r="E12" s="94"/>
      <c r="F12" s="94"/>
      <c r="G12" s="94"/>
      <c r="H12" s="94"/>
      <c r="I12" s="94"/>
      <c r="J12" s="198"/>
    </row>
    <row r="13" spans="1:12" ht="14.25" hidden="1" x14ac:dyDescent="0.2">
      <c r="C13" s="232" t="s">
        <v>217</v>
      </c>
      <c r="D13" s="233" t="s">
        <v>283</v>
      </c>
      <c r="E13" s="294"/>
      <c r="F13" s="195" t="s">
        <v>166</v>
      </c>
      <c r="G13" s="297"/>
      <c r="H13" s="195" t="s">
        <v>222</v>
      </c>
      <c r="J13" s="198"/>
    </row>
    <row r="14" spans="1:12" hidden="1" x14ac:dyDescent="0.2">
      <c r="C14" s="234"/>
      <c r="F14" s="485"/>
      <c r="H14" s="485"/>
      <c r="J14" s="485"/>
    </row>
    <row r="15" spans="1:12" ht="14.25" hidden="1" x14ac:dyDescent="0.2">
      <c r="C15" s="232" t="s">
        <v>218</v>
      </c>
      <c r="D15" s="119" t="s">
        <v>201</v>
      </c>
      <c r="E15" s="295">
        <f>IF(I10&gt;'B. Tax Rates &amp; Exemptions'!F27,'B. Tax Rates &amp; Exemptions'!F27,0)</f>
        <v>500000</v>
      </c>
      <c r="F15" s="195" t="s">
        <v>167</v>
      </c>
      <c r="G15" s="94"/>
      <c r="H15" s="196"/>
      <c r="I15" s="94"/>
      <c r="J15" s="198"/>
    </row>
    <row r="16" spans="1:12" ht="14.25" hidden="1" x14ac:dyDescent="0.2">
      <c r="C16" s="234"/>
      <c r="D16" s="119" t="s">
        <v>310</v>
      </c>
      <c r="E16" s="294"/>
      <c r="F16" s="195" t="s">
        <v>168</v>
      </c>
      <c r="G16" s="296"/>
      <c r="H16" s="195" t="s">
        <v>223</v>
      </c>
      <c r="I16" s="94"/>
      <c r="J16" s="198"/>
    </row>
    <row r="17" spans="3:10" ht="14.25" hidden="1" x14ac:dyDescent="0.2">
      <c r="C17" s="234"/>
      <c r="D17" s="119"/>
      <c r="E17" s="94"/>
      <c r="F17" s="94"/>
      <c r="G17" s="94"/>
      <c r="H17" s="196"/>
      <c r="I17" s="94"/>
      <c r="J17" s="198"/>
    </row>
    <row r="18" spans="3:10" hidden="1" x14ac:dyDescent="0.2">
      <c r="C18" s="234"/>
      <c r="H18" s="485"/>
      <c r="I18" s="94"/>
      <c r="J18" s="198"/>
    </row>
    <row r="19" spans="3:10" hidden="1" x14ac:dyDescent="0.2">
      <c r="C19" s="234"/>
      <c r="H19" s="485"/>
      <c r="I19" s="94"/>
      <c r="J19" s="198"/>
    </row>
    <row r="20" spans="3:10" ht="14.25" hidden="1" x14ac:dyDescent="0.2">
      <c r="C20" s="232" t="s">
        <v>219</v>
      </c>
      <c r="D20" s="102"/>
      <c r="E20" s="94"/>
      <c r="F20" s="94"/>
      <c r="G20" s="94"/>
      <c r="H20" s="196"/>
      <c r="I20" s="244">
        <f>SUM(G13:G19)</f>
        <v>0</v>
      </c>
      <c r="J20" s="197" t="s">
        <v>229</v>
      </c>
    </row>
    <row r="21" spans="3:10" hidden="1" x14ac:dyDescent="0.2">
      <c r="C21" s="102"/>
      <c r="D21" s="102"/>
      <c r="E21" s="94"/>
      <c r="F21" s="94"/>
      <c r="G21" s="94"/>
      <c r="H21" s="196"/>
      <c r="I21" s="94"/>
      <c r="J21" s="198"/>
    </row>
    <row r="22" spans="3:10" hidden="1" x14ac:dyDescent="0.2">
      <c r="C22" s="102"/>
      <c r="D22" s="102"/>
      <c r="E22" s="94"/>
      <c r="F22" s="94"/>
      <c r="G22" s="94"/>
      <c r="H22" s="196"/>
      <c r="I22" s="94"/>
      <c r="J22" s="198"/>
    </row>
    <row r="23" spans="3:10" ht="14.25" x14ac:dyDescent="0.2">
      <c r="C23" s="171" t="s">
        <v>224</v>
      </c>
      <c r="D23" s="119" t="s">
        <v>363</v>
      </c>
      <c r="E23" s="94"/>
      <c r="G23" s="546">
        <v>0.115</v>
      </c>
      <c r="H23" s="195" t="s">
        <v>166</v>
      </c>
      <c r="I23" s="94"/>
      <c r="J23" s="198"/>
    </row>
    <row r="24" spans="3:10" ht="14.25" x14ac:dyDescent="0.2">
      <c r="C24" s="102"/>
      <c r="D24" s="119" t="s">
        <v>357</v>
      </c>
      <c r="E24" s="94"/>
      <c r="F24" s="94"/>
      <c r="G24" s="546">
        <v>0.15000000000000002</v>
      </c>
      <c r="H24" s="195" t="s">
        <v>365</v>
      </c>
      <c r="I24" s="94"/>
      <c r="J24" s="198"/>
    </row>
    <row r="25" spans="3:10" ht="14.25" x14ac:dyDescent="0.2">
      <c r="C25" s="102"/>
      <c r="D25" s="119" t="s">
        <v>364</v>
      </c>
      <c r="E25" s="94"/>
      <c r="F25" s="94"/>
      <c r="H25" s="196"/>
      <c r="I25" s="245">
        <f>SUM(G23:G24)</f>
        <v>0.26500000000000001</v>
      </c>
      <c r="J25" s="197" t="s">
        <v>434</v>
      </c>
    </row>
    <row r="26" spans="3:10" x14ac:dyDescent="0.2">
      <c r="C26" s="102"/>
      <c r="D26" s="102"/>
      <c r="E26" s="94"/>
      <c r="F26" s="94"/>
      <c r="G26" s="94"/>
      <c r="H26" s="196"/>
      <c r="I26" s="94"/>
      <c r="J26" s="198"/>
    </row>
    <row r="27" spans="3:10" x14ac:dyDescent="0.2">
      <c r="C27" s="94"/>
      <c r="D27" s="94"/>
      <c r="E27" s="94"/>
      <c r="F27" s="94"/>
      <c r="G27" s="94"/>
      <c r="H27" s="196"/>
      <c r="I27" s="94"/>
      <c r="J27" s="198"/>
    </row>
    <row r="28" spans="3:10" x14ac:dyDescent="0.2">
      <c r="C28" s="96" t="s">
        <v>151</v>
      </c>
      <c r="D28" s="96"/>
      <c r="E28" s="94"/>
      <c r="F28" s="94"/>
      <c r="G28" s="94"/>
      <c r="H28" s="196"/>
      <c r="I28" s="246">
        <f>I10*I25</f>
        <v>376642.64500000002</v>
      </c>
      <c r="J28" s="197" t="s">
        <v>367</v>
      </c>
    </row>
    <row r="29" spans="3:10" ht="6.75" customHeight="1" x14ac:dyDescent="0.2">
      <c r="C29" s="94"/>
      <c r="D29" s="94"/>
      <c r="E29" s="94"/>
      <c r="F29" s="94"/>
      <c r="G29" s="94"/>
      <c r="H29" s="196"/>
      <c r="I29" s="97"/>
      <c r="J29" s="198"/>
    </row>
    <row r="30" spans="3:10" x14ac:dyDescent="0.2">
      <c r="C30" s="102" t="s">
        <v>152</v>
      </c>
      <c r="D30" s="94"/>
      <c r="E30" s="94"/>
      <c r="F30" s="94"/>
      <c r="G30" s="94"/>
      <c r="H30" s="196"/>
      <c r="I30" s="547">
        <v>2000</v>
      </c>
      <c r="J30" s="197" t="s">
        <v>368</v>
      </c>
    </row>
    <row r="31" spans="3:10" x14ac:dyDescent="0.2">
      <c r="C31" s="102" t="s">
        <v>153</v>
      </c>
      <c r="D31" s="94"/>
      <c r="E31" s="94"/>
      <c r="F31" s="94"/>
      <c r="G31" s="94"/>
      <c r="H31" s="196"/>
      <c r="I31" s="547">
        <v>0</v>
      </c>
      <c r="J31" s="197" t="s">
        <v>369</v>
      </c>
    </row>
    <row r="32" spans="3:10" x14ac:dyDescent="0.2">
      <c r="C32" s="96" t="s">
        <v>225</v>
      </c>
      <c r="D32" s="94"/>
      <c r="E32" s="94"/>
      <c r="F32" s="94"/>
      <c r="G32" s="94"/>
      <c r="H32" s="196"/>
      <c r="I32" s="246">
        <f>SUM(I30:I31)</f>
        <v>2000</v>
      </c>
      <c r="J32" s="197" t="s">
        <v>370</v>
      </c>
    </row>
    <row r="33" spans="3:10" x14ac:dyDescent="0.2">
      <c r="C33" s="94"/>
      <c r="D33" s="94"/>
      <c r="E33" s="94"/>
      <c r="F33" s="94"/>
      <c r="G33" s="94"/>
      <c r="H33" s="196"/>
      <c r="I33" s="103"/>
      <c r="J33" s="198"/>
    </row>
    <row r="34" spans="3:10" x14ac:dyDescent="0.2">
      <c r="C34" s="96" t="s">
        <v>352</v>
      </c>
      <c r="D34" s="96"/>
      <c r="E34" s="94"/>
      <c r="F34" s="94"/>
      <c r="G34" s="94"/>
      <c r="H34" s="196"/>
      <c r="I34" s="246">
        <f>IF(I28-I32&lt;0,0,I28-I32)</f>
        <v>374642.64500000002</v>
      </c>
      <c r="J34" s="197" t="s">
        <v>431</v>
      </c>
    </row>
    <row r="35" spans="3:10" x14ac:dyDescent="0.2">
      <c r="C35" s="94"/>
      <c r="D35" s="94"/>
      <c r="E35" s="94"/>
      <c r="F35" s="94"/>
      <c r="G35" s="94"/>
      <c r="H35" s="196"/>
      <c r="I35" s="104"/>
    </row>
    <row r="36" spans="3:10" x14ac:dyDescent="0.2">
      <c r="C36" s="94"/>
      <c r="D36" s="94"/>
      <c r="E36" s="94"/>
      <c r="F36" s="94"/>
      <c r="G36" s="209"/>
      <c r="H36" s="195"/>
      <c r="I36" s="240"/>
    </row>
    <row r="37" spans="3:10" x14ac:dyDescent="0.2">
      <c r="C37" s="93"/>
      <c r="D37" s="93"/>
      <c r="E37" s="94"/>
      <c r="F37" s="94"/>
      <c r="G37" s="94"/>
      <c r="H37" s="94"/>
      <c r="I37" s="95"/>
    </row>
    <row r="38" spans="3:10" x14ac:dyDescent="0.2">
      <c r="C38" s="51"/>
      <c r="G38" s="94"/>
      <c r="H38" s="94"/>
      <c r="I38" s="95"/>
    </row>
    <row r="39" spans="3:10" ht="32.25" customHeight="1" x14ac:dyDescent="0.2">
      <c r="C39" s="566"/>
      <c r="D39" s="566"/>
      <c r="E39" s="566"/>
      <c r="F39" s="566"/>
      <c r="G39" s="94"/>
      <c r="H39" s="94"/>
      <c r="I39" s="240"/>
    </row>
    <row r="40" spans="3:10" x14ac:dyDescent="0.2">
      <c r="C40" s="94"/>
      <c r="D40" s="94"/>
      <c r="E40" s="94"/>
      <c r="F40" s="94"/>
      <c r="G40" s="94"/>
      <c r="H40" s="94"/>
      <c r="I40" s="235"/>
    </row>
    <row r="42" spans="3:10" x14ac:dyDescent="0.2">
      <c r="C42" s="51"/>
    </row>
    <row r="43" spans="3:10" ht="36" customHeight="1" x14ac:dyDescent="0.2">
      <c r="C43" s="566"/>
      <c r="D43" s="566"/>
      <c r="E43" s="566"/>
      <c r="F43" s="566"/>
      <c r="I43" s="239"/>
    </row>
    <row r="44" spans="3:10" x14ac:dyDescent="0.2">
      <c r="I44" s="238"/>
    </row>
    <row r="45" spans="3:10" x14ac:dyDescent="0.2">
      <c r="I45" s="238"/>
    </row>
    <row r="46" spans="3:10" x14ac:dyDescent="0.2">
      <c r="I46" s="237"/>
    </row>
  </sheetData>
  <sheetProtection algorithmName="SHA-512" hashValue="IVk/n/jBXcO1nvX09BoCQyPbTBeomTMK3d1eJ4WRw+0byeUBVTk6NlS0mTGRFsT9Woi4zw6/2UhhwBEq1v0KDg==" saltValue="35ZYt1yv0PGH33ZdJDrd7g==" spinCount="100000"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156" priority="1" stopIfTrue="1">
      <formula>ISBLANK(I30)</formula>
    </cfRule>
  </conditionalFormatting>
  <hyperlinks>
    <hyperlink ref="H10" location="'H1 Adj. Taxable Income Historic'!A1" display="'H1" xr:uid="{00000000-0004-0000-0600-000000000000}"/>
  </hyperlinks>
  <pageMargins left="0.35433070866141736" right="0.15748031496062992" top="0.39370078740157483" bottom="0.39370078740157483" header="0.51181102362204722" footer="0.51181102362204722"/>
  <pageSetup scale="75" orientation="landscape"/>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I118"/>
  <sheetViews>
    <sheetView zoomScaleNormal="100" workbookViewId="0"/>
  </sheetViews>
  <sheetFormatPr defaultRowHeight="12.75" x14ac:dyDescent="0.2"/>
  <cols>
    <col min="1" max="1" width="3" style="9" customWidth="1"/>
    <col min="2" max="2" width="2.28515625" style="9" customWidth="1"/>
    <col min="3" max="3" width="75.42578125" style="9" customWidth="1"/>
    <col min="4" max="4" width="15.7109375" style="9" customWidth="1"/>
    <col min="5" max="5" width="13.7109375" style="9" customWidth="1"/>
    <col min="6" max="6" width="16.7109375" style="9" customWidth="1"/>
    <col min="7" max="7" width="13.42578125" style="9" customWidth="1"/>
    <col min="8" max="16384" width="9.140625" style="9"/>
  </cols>
  <sheetData>
    <row r="1" spans="1:9" ht="21.75" x14ac:dyDescent="0.2">
      <c r="A1" s="242"/>
      <c r="C1" s="561"/>
      <c r="D1" s="561"/>
      <c r="E1" s="561"/>
      <c r="F1" s="1"/>
    </row>
    <row r="2" spans="1:9" ht="18" x14ac:dyDescent="0.25">
      <c r="C2" s="562"/>
      <c r="D2" s="562"/>
      <c r="E2" s="562"/>
      <c r="F2" s="562"/>
      <c r="G2" s="562"/>
      <c r="H2" s="562"/>
      <c r="I2" s="562"/>
    </row>
    <row r="3" spans="1:9" ht="18" x14ac:dyDescent="0.25">
      <c r="C3" s="562"/>
      <c r="D3" s="562"/>
      <c r="E3" s="562"/>
      <c r="F3" s="562"/>
      <c r="G3" s="562"/>
      <c r="H3" s="562"/>
      <c r="I3" s="562"/>
    </row>
    <row r="4" spans="1:9" ht="18" x14ac:dyDescent="0.25">
      <c r="C4" s="562"/>
      <c r="D4" s="562"/>
      <c r="E4" s="562"/>
      <c r="F4" s="562"/>
      <c r="G4" s="562"/>
      <c r="H4" s="562"/>
      <c r="I4" s="562"/>
    </row>
    <row r="6" spans="1:9" ht="37.5" customHeight="1" x14ac:dyDescent="0.2"/>
    <row r="8" spans="1:9" ht="28.5" customHeight="1" x14ac:dyDescent="0.35">
      <c r="C8" s="327" t="s">
        <v>350</v>
      </c>
    </row>
    <row r="9" spans="1:9" ht="23.25" x14ac:dyDescent="0.35">
      <c r="C9" s="222"/>
    </row>
    <row r="10" spans="1:9" ht="13.5" thickBot="1" x14ac:dyDescent="0.25"/>
    <row r="11" spans="1:9" ht="24" x14ac:dyDescent="0.2">
      <c r="C11" s="144"/>
      <c r="D11" s="145" t="s">
        <v>4</v>
      </c>
      <c r="E11" s="146" t="s">
        <v>5</v>
      </c>
      <c r="F11" s="146" t="s">
        <v>6</v>
      </c>
      <c r="G11" s="147" t="s">
        <v>187</v>
      </c>
    </row>
    <row r="12" spans="1:9" x14ac:dyDescent="0.2">
      <c r="C12" s="148" t="s">
        <v>7</v>
      </c>
      <c r="D12" s="13" t="s">
        <v>478</v>
      </c>
      <c r="E12" s="512">
        <v>1644113</v>
      </c>
      <c r="F12" s="328"/>
      <c r="G12" s="149">
        <f>+E12-F12</f>
        <v>1644113</v>
      </c>
    </row>
    <row r="13" spans="1:9" x14ac:dyDescent="0.2">
      <c r="C13" s="150" t="s">
        <v>8</v>
      </c>
      <c r="D13" s="14"/>
      <c r="E13" s="15"/>
      <c r="F13" s="16"/>
      <c r="G13" s="151"/>
    </row>
    <row r="14" spans="1:9" x14ac:dyDescent="0.2">
      <c r="C14" s="152" t="s">
        <v>9</v>
      </c>
      <c r="D14" s="18">
        <v>103</v>
      </c>
      <c r="E14" s="512">
        <v>0</v>
      </c>
      <c r="F14" s="507"/>
      <c r="G14" s="149">
        <f t="shared" ref="G14:G54" si="0">+E14-F14</f>
        <v>0</v>
      </c>
    </row>
    <row r="15" spans="1:9" x14ac:dyDescent="0.2">
      <c r="C15" s="152" t="s">
        <v>10</v>
      </c>
      <c r="D15" s="18">
        <v>104</v>
      </c>
      <c r="E15" s="512">
        <v>1103773</v>
      </c>
      <c r="F15" s="328"/>
      <c r="G15" s="149">
        <f t="shared" si="0"/>
        <v>1103773</v>
      </c>
    </row>
    <row r="16" spans="1:9" x14ac:dyDescent="0.2">
      <c r="C16" s="152" t="s">
        <v>11</v>
      </c>
      <c r="D16" s="18">
        <v>106</v>
      </c>
      <c r="E16" s="512">
        <v>0</v>
      </c>
      <c r="F16" s="328"/>
      <c r="G16" s="149">
        <f t="shared" si="0"/>
        <v>0</v>
      </c>
    </row>
    <row r="17" spans="3:7" x14ac:dyDescent="0.2">
      <c r="C17" s="152" t="s">
        <v>12</v>
      </c>
      <c r="D17" s="18">
        <v>107</v>
      </c>
      <c r="E17" s="512">
        <v>0</v>
      </c>
      <c r="F17" s="507"/>
      <c r="G17" s="149">
        <f t="shared" si="0"/>
        <v>0</v>
      </c>
    </row>
    <row r="18" spans="3:7" x14ac:dyDescent="0.2">
      <c r="C18" s="152" t="s">
        <v>13</v>
      </c>
      <c r="D18" s="18">
        <v>108</v>
      </c>
      <c r="E18" s="512">
        <v>0</v>
      </c>
      <c r="F18" s="507"/>
      <c r="G18" s="149">
        <f t="shared" si="0"/>
        <v>0</v>
      </c>
    </row>
    <row r="19" spans="3:7" x14ac:dyDescent="0.2">
      <c r="C19" s="152" t="s">
        <v>14</v>
      </c>
      <c r="D19" s="18">
        <v>109</v>
      </c>
      <c r="E19" s="512">
        <v>0</v>
      </c>
      <c r="F19" s="328"/>
      <c r="G19" s="149">
        <f t="shared" si="0"/>
        <v>0</v>
      </c>
    </row>
    <row r="20" spans="3:7" x14ac:dyDescent="0.2">
      <c r="C20" s="152" t="s">
        <v>15</v>
      </c>
      <c r="D20" s="18">
        <v>110</v>
      </c>
      <c r="E20" s="512">
        <v>0</v>
      </c>
      <c r="F20" s="328"/>
      <c r="G20" s="149">
        <f t="shared" si="0"/>
        <v>0</v>
      </c>
    </row>
    <row r="21" spans="3:7" x14ac:dyDescent="0.2">
      <c r="C21" s="152" t="s">
        <v>16</v>
      </c>
      <c r="D21" s="18">
        <v>111</v>
      </c>
      <c r="E21" s="512">
        <v>23657</v>
      </c>
      <c r="F21" s="507"/>
      <c r="G21" s="149">
        <f t="shared" si="0"/>
        <v>23657</v>
      </c>
    </row>
    <row r="22" spans="3:7" x14ac:dyDescent="0.2">
      <c r="C22" s="152" t="s">
        <v>17</v>
      </c>
      <c r="D22" s="18">
        <v>112</v>
      </c>
      <c r="E22" s="512">
        <v>0</v>
      </c>
      <c r="F22" s="328"/>
      <c r="G22" s="149">
        <f t="shared" si="0"/>
        <v>0</v>
      </c>
    </row>
    <row r="23" spans="3:7" x14ac:dyDescent="0.2">
      <c r="C23" s="152" t="s">
        <v>18</v>
      </c>
      <c r="D23" s="18">
        <v>113</v>
      </c>
      <c r="E23" s="512">
        <v>0</v>
      </c>
      <c r="F23" s="507"/>
      <c r="G23" s="149">
        <f t="shared" si="0"/>
        <v>0</v>
      </c>
    </row>
    <row r="24" spans="3:7" x14ac:dyDescent="0.2">
      <c r="C24" s="152" t="s">
        <v>19</v>
      </c>
      <c r="D24" s="18">
        <v>114</v>
      </c>
      <c r="E24" s="512">
        <v>0</v>
      </c>
      <c r="F24" s="328"/>
      <c r="G24" s="149">
        <f t="shared" si="0"/>
        <v>0</v>
      </c>
    </row>
    <row r="25" spans="3:7" x14ac:dyDescent="0.2">
      <c r="C25" s="152" t="s">
        <v>20</v>
      </c>
      <c r="D25" s="18">
        <v>116</v>
      </c>
      <c r="E25" s="512">
        <v>0</v>
      </c>
      <c r="F25" s="328"/>
      <c r="G25" s="149">
        <f t="shared" si="0"/>
        <v>0</v>
      </c>
    </row>
    <row r="26" spans="3:7" x14ac:dyDescent="0.2">
      <c r="C26" s="152" t="s">
        <v>21</v>
      </c>
      <c r="D26" s="18">
        <v>118</v>
      </c>
      <c r="E26" s="512">
        <v>0</v>
      </c>
      <c r="F26" s="328"/>
      <c r="G26" s="149">
        <f t="shared" si="0"/>
        <v>0</v>
      </c>
    </row>
    <row r="27" spans="3:7" x14ac:dyDescent="0.2">
      <c r="C27" s="152" t="s">
        <v>22</v>
      </c>
      <c r="D27" s="18">
        <v>119</v>
      </c>
      <c r="E27" s="512">
        <v>0</v>
      </c>
      <c r="F27" s="328"/>
      <c r="G27" s="149">
        <f t="shared" si="0"/>
        <v>0</v>
      </c>
    </row>
    <row r="28" spans="3:7" x14ac:dyDescent="0.2">
      <c r="C28" s="152" t="s">
        <v>23</v>
      </c>
      <c r="D28" s="18">
        <v>120</v>
      </c>
      <c r="E28" s="512">
        <v>0</v>
      </c>
      <c r="F28" s="328"/>
      <c r="G28" s="149">
        <f t="shared" si="0"/>
        <v>0</v>
      </c>
    </row>
    <row r="29" spans="3:7" x14ac:dyDescent="0.2">
      <c r="C29" s="152" t="s">
        <v>24</v>
      </c>
      <c r="D29" s="18">
        <v>121</v>
      </c>
      <c r="E29" s="512">
        <v>1789</v>
      </c>
      <c r="F29" s="328"/>
      <c r="G29" s="149">
        <f t="shared" si="0"/>
        <v>1789</v>
      </c>
    </row>
    <row r="30" spans="3:7" x14ac:dyDescent="0.2">
      <c r="C30" s="152" t="s">
        <v>25</v>
      </c>
      <c r="D30" s="18">
        <v>122</v>
      </c>
      <c r="E30" s="512">
        <v>0</v>
      </c>
      <c r="F30" s="328"/>
      <c r="G30" s="149">
        <f t="shared" si="0"/>
        <v>0</v>
      </c>
    </row>
    <row r="31" spans="3:7" x14ac:dyDescent="0.2">
      <c r="C31" s="152" t="s">
        <v>26</v>
      </c>
      <c r="D31" s="18">
        <v>123</v>
      </c>
      <c r="E31" s="512">
        <v>0</v>
      </c>
      <c r="F31" s="328"/>
      <c r="G31" s="149">
        <f t="shared" si="0"/>
        <v>0</v>
      </c>
    </row>
    <row r="32" spans="3:7" x14ac:dyDescent="0.2">
      <c r="C32" s="152" t="s">
        <v>27</v>
      </c>
      <c r="D32" s="18">
        <v>124</v>
      </c>
      <c r="E32" s="512">
        <v>0</v>
      </c>
      <c r="F32" s="328"/>
      <c r="G32" s="149">
        <f t="shared" si="0"/>
        <v>0</v>
      </c>
    </row>
    <row r="33" spans="3:7" x14ac:dyDescent="0.2">
      <c r="C33" s="153" t="s">
        <v>28</v>
      </c>
      <c r="D33" s="20">
        <v>125</v>
      </c>
      <c r="E33" s="512">
        <v>0</v>
      </c>
      <c r="F33" s="508"/>
      <c r="G33" s="149">
        <f t="shared" si="0"/>
        <v>0</v>
      </c>
    </row>
    <row r="34" spans="3:7" x14ac:dyDescent="0.2">
      <c r="C34" s="152" t="s">
        <v>29</v>
      </c>
      <c r="D34" s="18">
        <v>126</v>
      </c>
      <c r="E34" s="512">
        <v>574218</v>
      </c>
      <c r="F34" s="507"/>
      <c r="G34" s="149">
        <f t="shared" si="0"/>
        <v>574218</v>
      </c>
    </row>
    <row r="35" spans="3:7" x14ac:dyDescent="0.2">
      <c r="C35" s="152" t="s">
        <v>30</v>
      </c>
      <c r="D35" s="18">
        <v>127</v>
      </c>
      <c r="E35" s="512">
        <v>0</v>
      </c>
      <c r="F35" s="328"/>
      <c r="G35" s="149">
        <f t="shared" si="0"/>
        <v>0</v>
      </c>
    </row>
    <row r="36" spans="3:7" x14ac:dyDescent="0.2">
      <c r="C36" s="152" t="s">
        <v>31</v>
      </c>
      <c r="D36" s="18">
        <v>205</v>
      </c>
      <c r="E36" s="512">
        <v>0</v>
      </c>
      <c r="F36" s="328"/>
      <c r="G36" s="149">
        <f t="shared" si="0"/>
        <v>0</v>
      </c>
    </row>
    <row r="37" spans="3:7" x14ac:dyDescent="0.2">
      <c r="C37" s="152" t="s">
        <v>32</v>
      </c>
      <c r="D37" s="18">
        <v>206</v>
      </c>
      <c r="E37" s="512">
        <v>0</v>
      </c>
      <c r="F37" s="328"/>
      <c r="G37" s="149">
        <f t="shared" si="0"/>
        <v>0</v>
      </c>
    </row>
    <row r="38" spans="3:7" x14ac:dyDescent="0.2">
      <c r="C38" s="152" t="s">
        <v>33</v>
      </c>
      <c r="D38" s="18">
        <v>208</v>
      </c>
      <c r="E38" s="512">
        <v>0</v>
      </c>
      <c r="F38" s="328"/>
      <c r="G38" s="149">
        <f t="shared" si="0"/>
        <v>0</v>
      </c>
    </row>
    <row r="39" spans="3:7" x14ac:dyDescent="0.2">
      <c r="C39" s="152" t="s">
        <v>34</v>
      </c>
      <c r="D39" s="18">
        <v>212</v>
      </c>
      <c r="E39" s="512">
        <v>0</v>
      </c>
      <c r="F39" s="328"/>
      <c r="G39" s="149">
        <f t="shared" si="0"/>
        <v>0</v>
      </c>
    </row>
    <row r="40" spans="3:7" x14ac:dyDescent="0.2">
      <c r="C40" s="152" t="s">
        <v>35</v>
      </c>
      <c r="D40" s="18">
        <v>216</v>
      </c>
      <c r="E40" s="512">
        <v>0</v>
      </c>
      <c r="F40" s="328"/>
      <c r="G40" s="149">
        <f t="shared" si="0"/>
        <v>0</v>
      </c>
    </row>
    <row r="41" spans="3:7" x14ac:dyDescent="0.2">
      <c r="C41" s="152" t="s">
        <v>36</v>
      </c>
      <c r="D41" s="18">
        <v>220</v>
      </c>
      <c r="E41" s="512">
        <v>0</v>
      </c>
      <c r="F41" s="328"/>
      <c r="G41" s="149">
        <f t="shared" si="0"/>
        <v>0</v>
      </c>
    </row>
    <row r="42" spans="3:7" x14ac:dyDescent="0.2">
      <c r="C42" s="152" t="s">
        <v>37</v>
      </c>
      <c r="D42" s="18">
        <v>226</v>
      </c>
      <c r="E42" s="512">
        <v>0</v>
      </c>
      <c r="F42" s="328"/>
      <c r="G42" s="149">
        <f t="shared" si="0"/>
        <v>0</v>
      </c>
    </row>
    <row r="43" spans="3:7" x14ac:dyDescent="0.2">
      <c r="C43" s="152" t="s">
        <v>38</v>
      </c>
      <c r="D43" s="18">
        <v>227</v>
      </c>
      <c r="E43" s="512">
        <v>0</v>
      </c>
      <c r="F43" s="328"/>
      <c r="G43" s="149">
        <f t="shared" si="0"/>
        <v>0</v>
      </c>
    </row>
    <row r="44" spans="3:7" x14ac:dyDescent="0.2">
      <c r="C44" s="152" t="s">
        <v>39</v>
      </c>
      <c r="D44" s="18">
        <v>228</v>
      </c>
      <c r="E44" s="512">
        <v>0</v>
      </c>
      <c r="F44" s="328"/>
      <c r="G44" s="149">
        <f t="shared" si="0"/>
        <v>0</v>
      </c>
    </row>
    <row r="45" spans="3:7" x14ac:dyDescent="0.2">
      <c r="C45" s="152" t="s">
        <v>40</v>
      </c>
      <c r="D45" s="18">
        <v>231</v>
      </c>
      <c r="E45" s="512">
        <v>0</v>
      </c>
      <c r="F45" s="328"/>
      <c r="G45" s="149">
        <f t="shared" si="0"/>
        <v>0</v>
      </c>
    </row>
    <row r="46" spans="3:7" x14ac:dyDescent="0.2">
      <c r="C46" s="152" t="s">
        <v>41</v>
      </c>
      <c r="D46" s="18">
        <v>235</v>
      </c>
      <c r="E46" s="512">
        <v>0</v>
      </c>
      <c r="F46" s="328"/>
      <c r="G46" s="149">
        <f t="shared" si="0"/>
        <v>0</v>
      </c>
    </row>
    <row r="47" spans="3:7" x14ac:dyDescent="0.2">
      <c r="C47" s="152" t="s">
        <v>42</v>
      </c>
      <c r="D47" s="18">
        <v>236</v>
      </c>
      <c r="E47" s="512">
        <v>0</v>
      </c>
      <c r="F47" s="328"/>
      <c r="G47" s="149">
        <f t="shared" si="0"/>
        <v>0</v>
      </c>
    </row>
    <row r="48" spans="3:7" ht="24" x14ac:dyDescent="0.2">
      <c r="C48" s="152" t="s">
        <v>43</v>
      </c>
      <c r="D48" s="18">
        <v>237</v>
      </c>
      <c r="E48" s="512">
        <v>0</v>
      </c>
      <c r="F48" s="328"/>
      <c r="G48" s="154">
        <f t="shared" si="0"/>
        <v>0</v>
      </c>
    </row>
    <row r="49" spans="3:7" x14ac:dyDescent="0.2">
      <c r="C49" s="568" t="s">
        <v>44</v>
      </c>
      <c r="D49" s="569"/>
      <c r="E49" s="569"/>
      <c r="F49" s="569"/>
      <c r="G49" s="570"/>
    </row>
    <row r="50" spans="3:7" x14ac:dyDescent="0.2">
      <c r="C50" s="152" t="s">
        <v>45</v>
      </c>
      <c r="D50" s="18">
        <v>290</v>
      </c>
      <c r="E50" s="512">
        <v>0</v>
      </c>
      <c r="F50" s="328"/>
      <c r="G50" s="155">
        <f t="shared" si="0"/>
        <v>0</v>
      </c>
    </row>
    <row r="51" spans="3:7" x14ac:dyDescent="0.2">
      <c r="C51" s="152" t="s">
        <v>46</v>
      </c>
      <c r="D51" s="18">
        <v>291</v>
      </c>
      <c r="E51" s="512">
        <v>0</v>
      </c>
      <c r="F51" s="328"/>
      <c r="G51" s="155">
        <f t="shared" si="0"/>
        <v>0</v>
      </c>
    </row>
    <row r="52" spans="3:7" x14ac:dyDescent="0.2">
      <c r="C52" s="152" t="s">
        <v>47</v>
      </c>
      <c r="D52" s="18">
        <v>292</v>
      </c>
      <c r="E52" s="512">
        <v>0</v>
      </c>
      <c r="F52" s="328"/>
      <c r="G52" s="155">
        <f t="shared" si="0"/>
        <v>0</v>
      </c>
    </row>
    <row r="53" spans="3:7" x14ac:dyDescent="0.2">
      <c r="C53" s="152" t="s">
        <v>48</v>
      </c>
      <c r="D53" s="18">
        <v>293</v>
      </c>
      <c r="E53" s="512">
        <v>0</v>
      </c>
      <c r="F53" s="328"/>
      <c r="G53" s="155">
        <f t="shared" si="0"/>
        <v>0</v>
      </c>
    </row>
    <row r="54" spans="3:7" x14ac:dyDescent="0.2">
      <c r="C54" s="509"/>
      <c r="D54" s="18">
        <v>294</v>
      </c>
      <c r="E54" s="512">
        <v>0</v>
      </c>
      <c r="F54" s="328"/>
      <c r="G54" s="155">
        <f t="shared" si="0"/>
        <v>0</v>
      </c>
    </row>
    <row r="55" spans="3:7" x14ac:dyDescent="0.2">
      <c r="C55" s="509"/>
      <c r="D55" s="21">
        <v>295</v>
      </c>
      <c r="E55" s="512">
        <v>0</v>
      </c>
      <c r="F55" s="328"/>
      <c r="G55" s="155">
        <f t="shared" ref="G55:G70" si="1">+E55-F55</f>
        <v>0</v>
      </c>
    </row>
    <row r="56" spans="3:7" x14ac:dyDescent="0.2">
      <c r="C56" s="223" t="s">
        <v>293</v>
      </c>
      <c r="D56" s="21"/>
      <c r="E56" s="512"/>
      <c r="F56" s="328"/>
      <c r="G56" s="155">
        <f t="shared" si="1"/>
        <v>0</v>
      </c>
    </row>
    <row r="57" spans="3:7" x14ac:dyDescent="0.2">
      <c r="C57" s="223" t="s">
        <v>294</v>
      </c>
      <c r="D57" s="21"/>
      <c r="E57" s="512">
        <v>319954</v>
      </c>
      <c r="F57" s="328"/>
      <c r="G57" s="155">
        <f t="shared" si="1"/>
        <v>319954</v>
      </c>
    </row>
    <row r="58" spans="3:7" x14ac:dyDescent="0.2">
      <c r="C58" s="223" t="s">
        <v>295</v>
      </c>
      <c r="D58" s="21"/>
      <c r="E58" s="512"/>
      <c r="F58" s="328"/>
      <c r="G58" s="155">
        <f t="shared" si="1"/>
        <v>0</v>
      </c>
    </row>
    <row r="59" spans="3:7" x14ac:dyDescent="0.2">
      <c r="C59" s="223" t="s">
        <v>296</v>
      </c>
      <c r="D59" s="21"/>
      <c r="E59" s="512"/>
      <c r="F59" s="328"/>
      <c r="G59" s="155">
        <f t="shared" si="1"/>
        <v>0</v>
      </c>
    </row>
    <row r="60" spans="3:7" x14ac:dyDescent="0.2">
      <c r="C60" s="223" t="s">
        <v>297</v>
      </c>
      <c r="D60" s="21"/>
      <c r="E60" s="512"/>
      <c r="F60" s="328"/>
      <c r="G60" s="155">
        <f t="shared" si="1"/>
        <v>0</v>
      </c>
    </row>
    <row r="61" spans="3:7" x14ac:dyDescent="0.2">
      <c r="C61" s="509" t="s">
        <v>493</v>
      </c>
      <c r="D61" s="21"/>
      <c r="E61" s="512">
        <v>9973</v>
      </c>
      <c r="F61" s="328"/>
      <c r="G61" s="155">
        <f t="shared" si="1"/>
        <v>9973</v>
      </c>
    </row>
    <row r="62" spans="3:7" x14ac:dyDescent="0.2">
      <c r="C62" s="509" t="s">
        <v>494</v>
      </c>
      <c r="D62" s="21"/>
      <c r="E62" s="512">
        <v>377590</v>
      </c>
      <c r="F62" s="328"/>
      <c r="G62" s="155">
        <f t="shared" si="1"/>
        <v>377590</v>
      </c>
    </row>
    <row r="63" spans="3:7" x14ac:dyDescent="0.2">
      <c r="C63" s="509" t="s">
        <v>495</v>
      </c>
      <c r="D63" s="21"/>
      <c r="E63" s="512">
        <v>769773</v>
      </c>
      <c r="F63" s="328"/>
      <c r="G63" s="155">
        <f t="shared" si="1"/>
        <v>769773</v>
      </c>
    </row>
    <row r="64" spans="3:7" x14ac:dyDescent="0.2">
      <c r="C64" s="509"/>
      <c r="D64" s="21"/>
      <c r="E64" s="512"/>
      <c r="F64" s="328"/>
      <c r="G64" s="155">
        <f t="shared" si="1"/>
        <v>0</v>
      </c>
    </row>
    <row r="65" spans="3:7" x14ac:dyDescent="0.2">
      <c r="C65" s="509"/>
      <c r="D65" s="21"/>
      <c r="E65" s="512"/>
      <c r="F65" s="328"/>
      <c r="G65" s="155">
        <f t="shared" si="1"/>
        <v>0</v>
      </c>
    </row>
    <row r="66" spans="3:7" x14ac:dyDescent="0.2">
      <c r="C66" s="509"/>
      <c r="D66" s="21"/>
      <c r="E66" s="512"/>
      <c r="F66" s="328"/>
      <c r="G66" s="155">
        <f t="shared" si="1"/>
        <v>0</v>
      </c>
    </row>
    <row r="67" spans="3:7" x14ac:dyDescent="0.2">
      <c r="C67" s="509"/>
      <c r="D67" s="21"/>
      <c r="E67" s="512"/>
      <c r="F67" s="328"/>
      <c r="G67" s="155">
        <f t="shared" si="1"/>
        <v>0</v>
      </c>
    </row>
    <row r="68" spans="3:7" x14ac:dyDescent="0.2">
      <c r="C68" s="509"/>
      <c r="D68" s="21"/>
      <c r="E68" s="512"/>
      <c r="F68" s="328"/>
      <c r="G68" s="155">
        <f t="shared" si="1"/>
        <v>0</v>
      </c>
    </row>
    <row r="69" spans="3:7" x14ac:dyDescent="0.2">
      <c r="C69" s="509"/>
      <c r="D69" s="18"/>
      <c r="E69" s="328"/>
      <c r="F69" s="328"/>
      <c r="G69" s="155">
        <f t="shared" si="1"/>
        <v>0</v>
      </c>
    </row>
    <row r="70" spans="3:7" ht="13.5" thickBot="1" x14ac:dyDescent="0.25">
      <c r="C70" s="510"/>
      <c r="D70" s="263"/>
      <c r="E70" s="511"/>
      <c r="F70" s="511"/>
      <c r="G70" s="155">
        <f t="shared" si="1"/>
        <v>0</v>
      </c>
    </row>
    <row r="71" spans="3:7" ht="13.5" thickBot="1" x14ac:dyDescent="0.25">
      <c r="C71" s="22" t="s">
        <v>49</v>
      </c>
      <c r="D71" s="23"/>
      <c r="E71" s="24">
        <f>SUM(E13:E70)</f>
        <v>3180727</v>
      </c>
      <c r="F71" s="24">
        <f>SUM(F13:F70)</f>
        <v>0</v>
      </c>
      <c r="G71" s="212">
        <f>SUM(G13:G70)</f>
        <v>3180727</v>
      </c>
    </row>
    <row r="72" spans="3:7" x14ac:dyDescent="0.2">
      <c r="C72" s="156"/>
      <c r="D72" s="25"/>
      <c r="E72" s="26"/>
      <c r="F72" s="26"/>
      <c r="G72" s="157"/>
    </row>
    <row r="73" spans="3:7" x14ac:dyDescent="0.2">
      <c r="C73" s="158" t="s">
        <v>50</v>
      </c>
      <c r="D73" s="27"/>
      <c r="E73" s="28"/>
      <c r="F73" s="28"/>
      <c r="G73" s="159"/>
    </row>
    <row r="74" spans="3:7" x14ac:dyDescent="0.2">
      <c r="C74" s="152" t="s">
        <v>51</v>
      </c>
      <c r="D74" s="18">
        <v>401</v>
      </c>
      <c r="E74" s="512">
        <v>0</v>
      </c>
      <c r="F74" s="328"/>
      <c r="G74" s="160">
        <f t="shared" ref="G74:G107" si="2">+E74-F74</f>
        <v>0</v>
      </c>
    </row>
    <row r="75" spans="3:7" x14ac:dyDescent="0.2">
      <c r="C75" s="153" t="s">
        <v>52</v>
      </c>
      <c r="D75" s="18">
        <v>402</v>
      </c>
      <c r="E75" s="512">
        <v>0</v>
      </c>
      <c r="F75" s="328"/>
      <c r="G75" s="160">
        <f t="shared" si="2"/>
        <v>0</v>
      </c>
    </row>
    <row r="76" spans="3:7" x14ac:dyDescent="0.2">
      <c r="C76" s="152" t="s">
        <v>53</v>
      </c>
      <c r="D76" s="18">
        <v>403</v>
      </c>
      <c r="E76" s="512">
        <v>1806061</v>
      </c>
      <c r="F76" s="328"/>
      <c r="G76" s="160">
        <f t="shared" si="2"/>
        <v>1806061</v>
      </c>
    </row>
    <row r="77" spans="3:7" x14ac:dyDescent="0.2">
      <c r="C77" s="153" t="s">
        <v>54</v>
      </c>
      <c r="D77" s="18">
        <v>404</v>
      </c>
      <c r="E77" s="512">
        <v>0</v>
      </c>
      <c r="F77" s="328"/>
      <c r="G77" s="160">
        <f t="shared" si="2"/>
        <v>0</v>
      </c>
    </row>
    <row r="78" spans="3:7" x14ac:dyDescent="0.2">
      <c r="C78" s="152" t="s">
        <v>55</v>
      </c>
      <c r="D78" s="18">
        <v>406</v>
      </c>
      <c r="E78" s="512">
        <v>0</v>
      </c>
      <c r="F78" s="328"/>
      <c r="G78" s="160">
        <f t="shared" si="2"/>
        <v>0</v>
      </c>
    </row>
    <row r="79" spans="3:7" x14ac:dyDescent="0.2">
      <c r="C79" s="152" t="s">
        <v>20</v>
      </c>
      <c r="D79" s="18">
        <v>409</v>
      </c>
      <c r="E79" s="512">
        <v>0</v>
      </c>
      <c r="F79" s="328"/>
      <c r="G79" s="160">
        <f t="shared" si="2"/>
        <v>0</v>
      </c>
    </row>
    <row r="80" spans="3:7" x14ac:dyDescent="0.2">
      <c r="C80" s="152" t="s">
        <v>56</v>
      </c>
      <c r="D80" s="18">
        <v>411</v>
      </c>
      <c r="E80" s="512">
        <v>0</v>
      </c>
      <c r="F80" s="328"/>
      <c r="G80" s="160">
        <f t="shared" si="2"/>
        <v>0</v>
      </c>
    </row>
    <row r="81" spans="3:7" x14ac:dyDescent="0.2">
      <c r="C81" s="152" t="s">
        <v>57</v>
      </c>
      <c r="D81" s="20">
        <v>413</v>
      </c>
      <c r="E81" s="512">
        <v>0</v>
      </c>
      <c r="F81" s="328"/>
      <c r="G81" s="160">
        <f t="shared" si="2"/>
        <v>0</v>
      </c>
    </row>
    <row r="82" spans="3:7" x14ac:dyDescent="0.2">
      <c r="C82" s="152" t="s">
        <v>58</v>
      </c>
      <c r="D82" s="18">
        <v>414</v>
      </c>
      <c r="E82" s="512">
        <v>0</v>
      </c>
      <c r="F82" s="328"/>
      <c r="G82" s="160">
        <f t="shared" si="2"/>
        <v>0</v>
      </c>
    </row>
    <row r="83" spans="3:7" x14ac:dyDescent="0.2">
      <c r="C83" s="152" t="s">
        <v>59</v>
      </c>
      <c r="D83" s="18">
        <v>416</v>
      </c>
      <c r="E83" s="512">
        <v>425135</v>
      </c>
      <c r="F83" s="328"/>
      <c r="G83" s="160">
        <f t="shared" si="2"/>
        <v>425135</v>
      </c>
    </row>
    <row r="84" spans="3:7" x14ac:dyDescent="0.2">
      <c r="C84" s="152" t="s">
        <v>60</v>
      </c>
      <c r="D84" s="18">
        <v>305</v>
      </c>
      <c r="E84" s="512">
        <v>0</v>
      </c>
      <c r="F84" s="328"/>
      <c r="G84" s="160">
        <f t="shared" si="2"/>
        <v>0</v>
      </c>
    </row>
    <row r="85" spans="3:7" x14ac:dyDescent="0.2">
      <c r="C85" s="152" t="s">
        <v>61</v>
      </c>
      <c r="D85" s="18">
        <v>306</v>
      </c>
      <c r="E85" s="512">
        <v>0</v>
      </c>
      <c r="F85" s="328"/>
      <c r="G85" s="160">
        <f t="shared" si="2"/>
        <v>0</v>
      </c>
    </row>
    <row r="86" spans="3:7" x14ac:dyDescent="0.2">
      <c r="C86" s="161" t="s">
        <v>62</v>
      </c>
      <c r="D86" s="18"/>
      <c r="E86" s="512">
        <v>0</v>
      </c>
      <c r="F86" s="328"/>
      <c r="G86" s="155"/>
    </row>
    <row r="87" spans="3:7" x14ac:dyDescent="0.2">
      <c r="C87" s="152"/>
      <c r="D87" s="18"/>
      <c r="E87" s="512"/>
      <c r="F87" s="328"/>
      <c r="G87" s="155"/>
    </row>
    <row r="88" spans="3:7" x14ac:dyDescent="0.2">
      <c r="C88" s="153" t="s">
        <v>63</v>
      </c>
      <c r="D88" s="18">
        <v>390</v>
      </c>
      <c r="E88" s="512"/>
      <c r="F88" s="512"/>
      <c r="G88" s="160">
        <f t="shared" si="2"/>
        <v>0</v>
      </c>
    </row>
    <row r="89" spans="3:7" x14ac:dyDescent="0.2">
      <c r="C89" s="153" t="s">
        <v>64</v>
      </c>
      <c r="D89" s="18">
        <v>391</v>
      </c>
      <c r="E89" s="512">
        <v>0</v>
      </c>
      <c r="F89" s="328"/>
      <c r="G89" s="160">
        <f t="shared" si="2"/>
        <v>0</v>
      </c>
    </row>
    <row r="90" spans="3:7" x14ac:dyDescent="0.2">
      <c r="C90" s="152" t="s">
        <v>65</v>
      </c>
      <c r="D90" s="18">
        <v>392</v>
      </c>
      <c r="E90" s="512">
        <v>0</v>
      </c>
      <c r="F90" s="328"/>
      <c r="G90" s="160">
        <f t="shared" si="2"/>
        <v>0</v>
      </c>
    </row>
    <row r="91" spans="3:7" x14ac:dyDescent="0.2">
      <c r="C91" s="512"/>
      <c r="D91" s="18">
        <v>393</v>
      </c>
      <c r="E91" s="512">
        <v>0</v>
      </c>
      <c r="F91" s="328"/>
      <c r="G91" s="160">
        <f t="shared" si="2"/>
        <v>0</v>
      </c>
    </row>
    <row r="92" spans="3:7" x14ac:dyDescent="0.2">
      <c r="C92" s="512"/>
      <c r="D92" s="18">
        <v>394</v>
      </c>
      <c r="E92" s="512"/>
      <c r="F92" s="328"/>
      <c r="G92" s="160">
        <f t="shared" si="2"/>
        <v>0</v>
      </c>
    </row>
    <row r="93" spans="3:7" x14ac:dyDescent="0.2">
      <c r="C93" s="152" t="s">
        <v>298</v>
      </c>
      <c r="D93" s="21"/>
      <c r="E93" s="512"/>
      <c r="F93" s="328"/>
      <c r="G93" s="155">
        <f t="shared" si="2"/>
        <v>0</v>
      </c>
    </row>
    <row r="94" spans="3:7" x14ac:dyDescent="0.2">
      <c r="C94" s="152" t="s">
        <v>299</v>
      </c>
      <c r="D94" s="21"/>
      <c r="E94" s="512"/>
      <c r="F94" s="328"/>
      <c r="G94" s="155">
        <f t="shared" si="2"/>
        <v>0</v>
      </c>
    </row>
    <row r="95" spans="3:7" x14ac:dyDescent="0.2">
      <c r="C95" s="152" t="s">
        <v>300</v>
      </c>
      <c r="D95" s="21"/>
      <c r="E95" s="512">
        <v>319954</v>
      </c>
      <c r="F95" s="328"/>
      <c r="G95" s="155">
        <f t="shared" si="2"/>
        <v>319954</v>
      </c>
    </row>
    <row r="96" spans="3:7" x14ac:dyDescent="0.2">
      <c r="C96" s="152" t="s">
        <v>301</v>
      </c>
      <c r="D96" s="21"/>
      <c r="E96" s="512"/>
      <c r="F96" s="328"/>
      <c r="G96" s="155">
        <f t="shared" si="2"/>
        <v>0</v>
      </c>
    </row>
    <row r="97" spans="3:7" x14ac:dyDescent="0.2">
      <c r="C97" s="152" t="s">
        <v>302</v>
      </c>
      <c r="D97" s="21"/>
      <c r="E97" s="512"/>
      <c r="F97" s="328"/>
      <c r="G97" s="155">
        <f t="shared" si="2"/>
        <v>0</v>
      </c>
    </row>
    <row r="98" spans="3:7" x14ac:dyDescent="0.2">
      <c r="C98" s="152" t="s">
        <v>303</v>
      </c>
      <c r="D98" s="21"/>
      <c r="E98" s="512"/>
      <c r="F98" s="328"/>
      <c r="G98" s="155">
        <f t="shared" si="2"/>
        <v>0</v>
      </c>
    </row>
    <row r="99" spans="3:7" x14ac:dyDescent="0.2">
      <c r="C99" s="152" t="s">
        <v>304</v>
      </c>
      <c r="D99" s="21"/>
      <c r="E99" s="512"/>
      <c r="F99" s="328"/>
      <c r="G99" s="155">
        <f t="shared" si="2"/>
        <v>0</v>
      </c>
    </row>
    <row r="100" spans="3:7" x14ac:dyDescent="0.2">
      <c r="C100" s="548" t="s">
        <v>497</v>
      </c>
      <c r="D100" s="21"/>
      <c r="E100" s="512">
        <v>46137</v>
      </c>
      <c r="F100" s="328"/>
      <c r="G100" s="155">
        <f t="shared" si="2"/>
        <v>46137</v>
      </c>
    </row>
    <row r="101" spans="3:7" x14ac:dyDescent="0.2">
      <c r="C101" s="548" t="s">
        <v>498</v>
      </c>
      <c r="D101" s="21"/>
      <c r="E101" s="328">
        <v>377590</v>
      </c>
      <c r="F101" s="328"/>
      <c r="G101" s="155">
        <f t="shared" si="2"/>
        <v>377590</v>
      </c>
    </row>
    <row r="102" spans="3:7" x14ac:dyDescent="0.2">
      <c r="C102" s="548" t="s">
        <v>499</v>
      </c>
      <c r="D102" s="21"/>
      <c r="E102" s="328">
        <v>65652</v>
      </c>
      <c r="F102" s="328"/>
      <c r="G102" s="155">
        <f t="shared" si="2"/>
        <v>65652</v>
      </c>
    </row>
    <row r="103" spans="3:7" x14ac:dyDescent="0.2">
      <c r="C103" s="548" t="s">
        <v>500</v>
      </c>
      <c r="D103" s="21"/>
      <c r="E103" s="328">
        <v>0</v>
      </c>
      <c r="F103" s="328"/>
      <c r="G103" s="155">
        <f t="shared" si="2"/>
        <v>0</v>
      </c>
    </row>
    <row r="104" spans="3:7" x14ac:dyDescent="0.2">
      <c r="C104" s="548" t="s">
        <v>501</v>
      </c>
      <c r="D104" s="21"/>
      <c r="E104" s="328">
        <v>323875</v>
      </c>
      <c r="F104" s="328"/>
      <c r="G104" s="155">
        <f t="shared" si="2"/>
        <v>323875</v>
      </c>
    </row>
    <row r="105" spans="3:7" x14ac:dyDescent="0.2">
      <c r="C105" s="548" t="s">
        <v>502</v>
      </c>
      <c r="D105" s="21"/>
      <c r="E105" s="328">
        <v>38743</v>
      </c>
      <c r="F105" s="328"/>
      <c r="G105" s="155">
        <f t="shared" si="2"/>
        <v>38743</v>
      </c>
    </row>
    <row r="106" spans="3:7" x14ac:dyDescent="0.2">
      <c r="C106" s="548"/>
      <c r="D106" s="18"/>
      <c r="E106" s="328"/>
      <c r="F106" s="328"/>
      <c r="G106" s="155">
        <f t="shared" si="2"/>
        <v>0</v>
      </c>
    </row>
    <row r="107" spans="3:7" x14ac:dyDescent="0.2">
      <c r="C107" s="328"/>
      <c r="D107" s="18"/>
      <c r="E107" s="328"/>
      <c r="F107" s="328"/>
      <c r="G107" s="160">
        <f t="shared" si="2"/>
        <v>0</v>
      </c>
    </row>
    <row r="108" spans="3:7" x14ac:dyDescent="0.2">
      <c r="C108" s="162" t="s">
        <v>66</v>
      </c>
      <c r="D108" s="18"/>
      <c r="E108" s="30">
        <f>SUM(E74:E107)</f>
        <v>3403147</v>
      </c>
      <c r="F108" s="30">
        <f>SUM(F74:F107)</f>
        <v>0</v>
      </c>
      <c r="G108" s="166">
        <f>SUM(G74:G107)</f>
        <v>3403147</v>
      </c>
    </row>
    <row r="109" spans="3:7" x14ac:dyDescent="0.2">
      <c r="C109" s="163"/>
      <c r="D109" s="18"/>
      <c r="E109" s="32"/>
      <c r="F109" s="32"/>
      <c r="G109" s="164"/>
    </row>
    <row r="110" spans="3:7" x14ac:dyDescent="0.2">
      <c r="C110" s="165" t="s">
        <v>67</v>
      </c>
      <c r="D110" s="18"/>
      <c r="E110" s="30">
        <f>+E12+E71-E108</f>
        <v>1421693</v>
      </c>
      <c r="F110" s="30">
        <f>+F12+F71-F108</f>
        <v>0</v>
      </c>
      <c r="G110" s="166">
        <f>+G12+G71-G108</f>
        <v>1421693</v>
      </c>
    </row>
    <row r="111" spans="3:7" ht="19.5" customHeight="1" x14ac:dyDescent="0.2">
      <c r="C111" s="571"/>
      <c r="D111" s="572"/>
      <c r="E111" s="572"/>
      <c r="F111" s="572"/>
      <c r="G111" s="573"/>
    </row>
    <row r="112" spans="3:7" x14ac:dyDescent="0.2">
      <c r="C112" s="163" t="s">
        <v>68</v>
      </c>
      <c r="D112" s="18">
        <v>311</v>
      </c>
      <c r="E112" s="328">
        <v>400</v>
      </c>
      <c r="F112" s="328"/>
      <c r="G112" s="160">
        <f>+E112-F112</f>
        <v>400</v>
      </c>
    </row>
    <row r="113" spans="3:8" x14ac:dyDescent="0.2">
      <c r="C113" s="163" t="s">
        <v>69</v>
      </c>
      <c r="D113" s="18">
        <v>320</v>
      </c>
      <c r="E113" s="328"/>
      <c r="F113" s="328"/>
      <c r="G113" s="160">
        <f>+E113-F113</f>
        <v>0</v>
      </c>
    </row>
    <row r="114" spans="3:8" x14ac:dyDescent="0.2">
      <c r="C114" s="163" t="s">
        <v>70</v>
      </c>
      <c r="D114" s="18">
        <v>331</v>
      </c>
      <c r="E114" s="328"/>
      <c r="F114" s="328"/>
      <c r="G114" s="160">
        <f>+E114-F114</f>
        <v>0</v>
      </c>
    </row>
    <row r="115" spans="3:8" ht="24" x14ac:dyDescent="0.2">
      <c r="C115" s="163" t="s">
        <v>71</v>
      </c>
      <c r="D115" s="18">
        <v>332</v>
      </c>
      <c r="E115" s="328"/>
      <c r="F115" s="512"/>
      <c r="G115" s="160">
        <f>+E115-F115</f>
        <v>0</v>
      </c>
    </row>
    <row r="116" spans="3:8" x14ac:dyDescent="0.2">
      <c r="C116" s="163" t="s">
        <v>72</v>
      </c>
      <c r="D116" s="18">
        <v>335</v>
      </c>
      <c r="E116" s="328"/>
      <c r="F116" s="328"/>
      <c r="G116" s="160">
        <f>+E116-F116</f>
        <v>0</v>
      </c>
    </row>
    <row r="117" spans="3:8" x14ac:dyDescent="0.2">
      <c r="C117" s="163"/>
      <c r="D117" s="18"/>
      <c r="E117" s="34"/>
      <c r="F117" s="34"/>
      <c r="G117" s="155"/>
    </row>
    <row r="118" spans="3:8" ht="13.5" thickBot="1" x14ac:dyDescent="0.25">
      <c r="C118" s="167" t="s">
        <v>73</v>
      </c>
      <c r="D118" s="168"/>
      <c r="E118" s="169">
        <f>+E110-SUM(E112:E116)</f>
        <v>1421293</v>
      </c>
      <c r="F118" s="169">
        <f>+F110-SUM(F112:F116)</f>
        <v>0</v>
      </c>
      <c r="G118" s="170">
        <f>+G110-SUM(G112:G116)</f>
        <v>1421293</v>
      </c>
      <c r="H118" s="337" t="s">
        <v>420</v>
      </c>
    </row>
  </sheetData>
  <sheetProtection algorithmName="SHA-512" hashValue="91HeL0lHKtNBfr87FEsIpjWHdWH3aIGfOFq8ngp1Haxu9FYkFJJ2hBda5FxFU2udTKcbpxD57gJ8xtaSlH4MjA==" saltValue="Tr0/wU3d5jj9xnoAxNZj3Q==" spinCount="100000" sheet="1" objects="1" scenarios="1"/>
  <mergeCells count="6">
    <mergeCell ref="C49:G49"/>
    <mergeCell ref="C111:G111"/>
    <mergeCell ref="C1:E1"/>
    <mergeCell ref="C2:I2"/>
    <mergeCell ref="C3:I3"/>
    <mergeCell ref="C4:I4"/>
  </mergeCells>
  <phoneticPr fontId="3" type="noConversion"/>
  <conditionalFormatting sqref="G112:G116">
    <cfRule type="cellIs" dxfId="155" priority="12" stopIfTrue="1" operator="lessThan">
      <formula>0</formula>
    </cfRule>
  </conditionalFormatting>
  <conditionalFormatting sqref="E112:F116 F14:F48 F12 C54:C60 E64:F70 C91:C92 C107 E101:F107 F50:F63 C64:C70 F74:F100">
    <cfRule type="expression" dxfId="154" priority="13" stopIfTrue="1">
      <formula>ISBLANK(C12)</formula>
    </cfRule>
  </conditionalFormatting>
  <conditionalFormatting sqref="G12 G14:G48 G50:G70 G88:G107 G74:G85">
    <cfRule type="cellIs" dxfId="153" priority="14" stopIfTrue="1" operator="lessThan">
      <formula>0</formula>
    </cfRule>
  </conditionalFormatting>
  <conditionalFormatting sqref="E12">
    <cfRule type="expression" dxfId="152" priority="11" stopIfTrue="1">
      <formula>ISBLANK(E12)</formula>
    </cfRule>
  </conditionalFormatting>
  <conditionalFormatting sqref="E14:E48">
    <cfRule type="expression" dxfId="151" priority="10" stopIfTrue="1">
      <formula>ISBLANK(E14)</formula>
    </cfRule>
  </conditionalFormatting>
  <conditionalFormatting sqref="E56:E63">
    <cfRule type="expression" dxfId="150" priority="9" stopIfTrue="1">
      <formula>ISBLANK(E56)</formula>
    </cfRule>
  </conditionalFormatting>
  <conditionalFormatting sqref="C61:C63">
    <cfRule type="expression" dxfId="149" priority="8" stopIfTrue="1">
      <formula>ISBLANK(C61)</formula>
    </cfRule>
  </conditionalFormatting>
  <conditionalFormatting sqref="E74:E100">
    <cfRule type="expression" dxfId="148" priority="7" stopIfTrue="1">
      <formula>ISBLANK(E74)</formula>
    </cfRule>
  </conditionalFormatting>
  <conditionalFormatting sqref="E50">
    <cfRule type="expression" dxfId="147" priority="6" stopIfTrue="1">
      <formula>ISBLANK(E50)</formula>
    </cfRule>
  </conditionalFormatting>
  <conditionalFormatting sqref="E51">
    <cfRule type="expression" dxfId="146" priority="5" stopIfTrue="1">
      <formula>ISBLANK(E51)</formula>
    </cfRule>
  </conditionalFormatting>
  <conditionalFormatting sqref="E52">
    <cfRule type="expression" dxfId="145" priority="4" stopIfTrue="1">
      <formula>ISBLANK(E52)</formula>
    </cfRule>
  </conditionalFormatting>
  <conditionalFormatting sqref="E53">
    <cfRule type="expression" dxfId="144" priority="3" stopIfTrue="1">
      <formula>ISBLANK(E53)</formula>
    </cfRule>
  </conditionalFormatting>
  <conditionalFormatting sqref="E54">
    <cfRule type="expression" dxfId="143" priority="2" stopIfTrue="1">
      <formula>ISBLANK(E54)</formula>
    </cfRule>
  </conditionalFormatting>
  <conditionalFormatting sqref="E55">
    <cfRule type="expression" dxfId="142" priority="1" stopIfTrue="1">
      <formula>ISBLANK(E55)</formula>
    </cfRule>
  </conditionalFormatting>
  <hyperlinks>
    <hyperlink ref="H118" location="'H0 PILs,Tax Provision Historic'!A1" display="'H0" xr:uid="{00000000-0004-0000-0700-000000000000}"/>
  </hyperlinks>
  <pageMargins left="0.35433070866141736" right="0.15748031496062992" top="0.39370078740157483" bottom="0.39370078740157483" header="0.51181102362204722" footer="0.51181102362204722"/>
  <pageSetup scale="74" fitToHeight="0" orientation="portrait"/>
  <headerFooter alignWithMargins="0"/>
  <rowBreaks count="1" manualBreakCount="1">
    <brk id="61"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pageSetUpPr fitToPage="1"/>
  </sheetPr>
  <dimension ref="A1:I18"/>
  <sheetViews>
    <sheetView zoomScaleNormal="100" workbookViewId="0"/>
  </sheetViews>
  <sheetFormatPr defaultRowHeight="12.75" x14ac:dyDescent="0.2"/>
  <cols>
    <col min="1" max="1" width="4.140625" style="9" customWidth="1"/>
    <col min="2" max="2" width="3.7109375" style="9" customWidth="1"/>
    <col min="3" max="3" width="41.85546875" style="9" bestFit="1" customWidth="1"/>
    <col min="4" max="4" width="9.140625" style="9"/>
    <col min="5" max="5" width="19.7109375" style="9" customWidth="1"/>
    <col min="6" max="8" width="12.85546875" style="9" customWidth="1"/>
    <col min="9" max="16384" width="9.140625" style="9"/>
  </cols>
  <sheetData>
    <row r="1" spans="1:9" ht="21.75" x14ac:dyDescent="0.2">
      <c r="A1" s="242"/>
      <c r="C1" s="561"/>
      <c r="D1" s="561"/>
      <c r="E1" s="561"/>
    </row>
    <row r="2" spans="1:9" ht="18" x14ac:dyDescent="0.25">
      <c r="C2" s="562"/>
      <c r="D2" s="562"/>
      <c r="E2" s="562"/>
      <c r="F2" s="562"/>
      <c r="G2" s="562"/>
      <c r="H2" s="562"/>
      <c r="I2" s="562"/>
    </row>
    <row r="3" spans="1:9" ht="18" x14ac:dyDescent="0.25">
      <c r="C3" s="562"/>
      <c r="D3" s="562"/>
      <c r="E3" s="562"/>
      <c r="F3" s="562"/>
      <c r="G3" s="562"/>
      <c r="H3" s="562"/>
      <c r="I3" s="562"/>
    </row>
    <row r="4" spans="1:9" ht="18" x14ac:dyDescent="0.25">
      <c r="C4" s="562"/>
      <c r="D4" s="562"/>
      <c r="E4" s="562"/>
      <c r="F4" s="562"/>
      <c r="G4" s="562"/>
      <c r="H4" s="562"/>
      <c r="I4" s="562"/>
    </row>
    <row r="5" spans="1:9" ht="37.5" customHeight="1" x14ac:dyDescent="0.2"/>
    <row r="6" spans="1:9" ht="37.5" customHeight="1" x14ac:dyDescent="0.2"/>
    <row r="9" spans="1:9" ht="15" customHeight="1" x14ac:dyDescent="0.25">
      <c r="C9" s="284" t="s">
        <v>348</v>
      </c>
    </row>
    <row r="10" spans="1:9" ht="15" customHeight="1" x14ac:dyDescent="0.25">
      <c r="C10" s="284"/>
    </row>
    <row r="11" spans="1:9" ht="18" x14ac:dyDescent="0.25">
      <c r="C11" s="284" t="s">
        <v>326</v>
      </c>
    </row>
    <row r="13" spans="1:9" ht="36" x14ac:dyDescent="0.2">
      <c r="C13" s="574" t="s">
        <v>137</v>
      </c>
      <c r="D13" s="575"/>
      <c r="E13" s="576"/>
      <c r="F13" s="37" t="s">
        <v>3</v>
      </c>
      <c r="G13" s="37" t="s">
        <v>210</v>
      </c>
      <c r="H13" s="37" t="s">
        <v>138</v>
      </c>
      <c r="I13" s="82"/>
    </row>
    <row r="14" spans="1:9" x14ac:dyDescent="0.2">
      <c r="C14" s="577" t="s">
        <v>349</v>
      </c>
      <c r="D14" s="578"/>
      <c r="E14" s="579"/>
      <c r="F14" s="513">
        <v>0</v>
      </c>
      <c r="G14" s="323">
        <v>0</v>
      </c>
      <c r="H14" s="83">
        <f>F14-G14</f>
        <v>0</v>
      </c>
      <c r="I14" s="373" t="s">
        <v>383</v>
      </c>
    </row>
    <row r="15" spans="1:9" x14ac:dyDescent="0.2">
      <c r="C15" s="82"/>
      <c r="D15" s="82"/>
      <c r="E15" s="82"/>
      <c r="F15" s="84"/>
      <c r="G15" s="84"/>
      <c r="H15" s="84"/>
      <c r="I15" s="84"/>
    </row>
    <row r="16" spans="1:9" ht="36" x14ac:dyDescent="0.2">
      <c r="C16" s="574" t="s">
        <v>140</v>
      </c>
      <c r="D16" s="575"/>
      <c r="E16" s="576"/>
      <c r="F16" s="37" t="s">
        <v>3</v>
      </c>
      <c r="G16" s="37" t="s">
        <v>210</v>
      </c>
      <c r="H16" s="37" t="s">
        <v>138</v>
      </c>
      <c r="I16" s="84"/>
    </row>
    <row r="17" spans="3:9" x14ac:dyDescent="0.2">
      <c r="C17" s="577" t="s">
        <v>349</v>
      </c>
      <c r="D17" s="578"/>
      <c r="E17" s="579"/>
      <c r="F17" s="513">
        <v>0</v>
      </c>
      <c r="G17" s="323">
        <v>0</v>
      </c>
      <c r="H17" s="83">
        <f>F17-G17</f>
        <v>0</v>
      </c>
      <c r="I17" s="373" t="s">
        <v>383</v>
      </c>
    </row>
    <row r="18" spans="3:9" x14ac:dyDescent="0.2">
      <c r="C18" s="89"/>
      <c r="D18" s="82"/>
      <c r="E18" s="82"/>
      <c r="F18" s="84"/>
      <c r="G18" s="84"/>
      <c r="H18" s="84"/>
      <c r="I18" s="84"/>
    </row>
  </sheetData>
  <sheetProtection algorithmName="SHA-512" hashValue="xk63bLWw9gma9wF4QYDoGxYSCiA3tSeVeItBjj4gpDIg5qh6i+/ZFOOC84xeVV3KhfPe/y1rRVXnLDblzvWFug==" saltValue="ySpnWfpLqAtWDGOTZLT3VQ==" spinCount="100000"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141" priority="1" stopIfTrue="1" operator="lessThan">
      <formula>0</formula>
    </cfRule>
  </conditionalFormatting>
  <conditionalFormatting sqref="F14:G14 F17:G17">
    <cfRule type="expression" dxfId="140" priority="2" stopIfTrue="1">
      <formula>ISBLANK(F14)</formula>
    </cfRule>
  </conditionalFormatting>
  <hyperlinks>
    <hyperlink ref="I14" location="'B4 Sch 4 Loss Cfwd Bridge'!A1" display="'B4" xr:uid="{00000000-0004-0000-0800-000000000000}"/>
    <hyperlink ref="I17" location="'B4 Sch 4 Loss Cfwd Bridge'!A1" display="'B4" xr:uid="{00000000-0004-0000-0800-000001000000}"/>
  </hyperlinks>
  <pageMargins left="0.75" right="0.75" top="1" bottom="1" header="0.5" footer="0.5"/>
  <pageSetup scale="91" fitToHeight="0" orientation="landscape" verticalDpi="1200"/>
  <headerFooter alignWithMargins="0"/>
  <drawing r:id="rId2"/>
</worksheet>
</file>

<file path=docProps/app.xml><?xml version="1.0" encoding="utf-8"?>
<Properties xmlns="http://schemas.openxmlformats.org/officeDocument/2006/extended-properties" xmlns:vt="http://schemas.openxmlformats.org/officeDocument/2006/docPropsVTypes">
  <TitlesOfParts>
    <vt:vector size="64" baseType="lpstr">
      <vt:lpstr>1. Info and Instructions</vt:lpstr>
      <vt:lpstr>Table of Contents</vt:lpstr>
      <vt:lpstr>S. Summary </vt:lpstr>
      <vt:lpstr>S1. Integrity Checks</vt:lpstr>
      <vt:lpstr>A. Data Input Sheet</vt:lpstr>
      <vt:lpstr>B. Tax Rates &amp; Exemptions</vt:lpstr>
      <vt:lpstr>H0 PILs,Tax Provision Historic</vt:lpstr>
      <vt:lpstr>H1 Adj. Taxable Income Historic</vt:lpstr>
      <vt:lpstr>H4 Sch 4 Loss Cfwd Hist</vt:lpstr>
      <vt:lpstr>H8 Sch 8 Historical</vt:lpstr>
      <vt:lpstr>H13 Sch 13 Tax Reserves Histori</vt:lpstr>
      <vt:lpstr>B0 PILs,Tax Provision Bridge</vt:lpstr>
      <vt:lpstr>B1 Adj. Taxable Income Bridge</vt:lpstr>
      <vt:lpstr>B4 Sch 4 Loss Cfwd Bridge</vt:lpstr>
      <vt:lpstr>B8 Schedule 8 CCA Bridge Year</vt:lpstr>
      <vt:lpstr>B13 Sch 13 Tax Reserves Bridge</vt:lpstr>
      <vt:lpstr>T0 PILs,Tax Provision </vt:lpstr>
      <vt:lpstr>T1 Taxable Income Test Year</vt:lpstr>
      <vt:lpstr>T4 Sch 4 Loss Cfwd</vt:lpstr>
      <vt:lpstr>T8 Schedule 8 CCA Test Year  </vt:lpstr>
      <vt:lpstr>T13 Sch 13 Reserve Test Year</vt:lpstr>
      <vt:lpstr>Fed_SB</vt:lpstr>
      <vt:lpstr>Fed_SB_Bridge</vt:lpstr>
      <vt:lpstr>Fed_SM</vt:lpstr>
      <vt:lpstr>FedTax</vt:lpstr>
      <vt:lpstr>ontario_SB</vt:lpstr>
      <vt:lpstr>ontariotax</vt:lpstr>
      <vt:lpstr>'A. Data Input Sheet'!Print_Area</vt:lpstr>
      <vt:lpstr>'B. Tax Rates &amp; Exemptions'!Print_Area</vt:lpstr>
      <vt:lpstr>'B0 PILs,Tax Provision Bridge'!Print_Area</vt:lpstr>
      <vt:lpstr>'B1 Adj. Taxable Income Bridge'!Print_Area</vt:lpstr>
      <vt:lpstr>'B4 Sch 4 Loss Cfwd Bridge'!Print_Area</vt:lpstr>
      <vt:lpstr>'B8 Schedule 8 CCA Bridge Year'!Print_Area</vt:lpstr>
      <vt:lpstr>'H0 PILs,Tax Provision Historic'!Print_Area</vt:lpstr>
      <vt:lpstr>'H1 Adj. Taxable Income Historic'!Print_Area</vt:lpstr>
      <vt:lpstr>'H13 Sch 13 Tax Reserves Histori'!Print_Area</vt:lpstr>
      <vt:lpstr>'H4 Sch 4 Loss Cfwd Hist'!Print_Area</vt:lpstr>
      <vt:lpstr>'H8 Sch 8 Historical'!Print_Area</vt:lpstr>
      <vt:lpstr>'S. Summary '!Print_Area</vt:lpstr>
      <vt:lpstr>'S1. Integrity Checks'!Print_Area</vt:lpstr>
      <vt:lpstr>'T0 PILs,Tax Provision '!Print_Area</vt:lpstr>
      <vt:lpstr>'T4 Sch 4 Loss Cfwd'!Print_Area</vt:lpstr>
      <vt:lpstr>'Table of Contents'!Print_Area</vt:lpstr>
      <vt:lpstr>'B1 Adj.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