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N:\Regulatory\OEB\IRM\2019 IRM\NT Power Rate Zone Submission\Appendix\"/>
    </mc:Choice>
  </mc:AlternateContent>
  <xr:revisionPtr revIDLastSave="0" documentId="13_ncr:1_{288E6D1A-1430-4D28-BCB9-DE72BD400E0C}" xr6:coauthVersionLast="37" xr6:coauthVersionMax="37" xr10:uidLastSave="{00000000-0000-0000-0000-000000000000}"/>
  <bookViews>
    <workbookView xWindow="0" yWindow="60" windowWidth="17420" windowHeight="8670" tabRatio="868" activeTab="2" xr2:uid="{00000000-000D-0000-FFFF-FFFF00000000}"/>
  </bookViews>
  <sheets>
    <sheet name="Instructions" sheetId="2" r:id="rId1"/>
    <sheet name="GA Analysis 2013" sheetId="8" r:id="rId2"/>
    <sheet name="GA Analysis 2017" sheetId="10" r:id="rId3"/>
  </sheets>
  <externalReferences>
    <externalReference r:id="rId4"/>
  </externalReferences>
  <definedNames>
    <definedName name="_xlnm.Print_Area" localSheetId="1">'GA Analysis 2013'!$A$1:$Q$82</definedName>
    <definedName name="_xlnm.Print_Area" localSheetId="2">'GA Analysis 2017'!$A$1:$K$84</definedName>
    <definedName name="_xlnm.Print_Area" localSheetId="0">Instructions!$A$1:$C$83</definedName>
  </definedNames>
  <calcPr calcId="162913"/>
</workbook>
</file>

<file path=xl/calcChain.xml><?xml version="1.0" encoding="utf-8"?>
<calcChain xmlns="http://schemas.openxmlformats.org/spreadsheetml/2006/main">
  <c r="D26" i="10" l="1"/>
  <c r="D23" i="8" l="1"/>
  <c r="D23" i="10" l="1"/>
  <c r="D26" i="8"/>
  <c r="F47" i="10" l="1"/>
  <c r="H47" i="10" s="1"/>
  <c r="J47" i="10" l="1"/>
  <c r="K47" i="10" s="1"/>
  <c r="D25" i="8" l="1"/>
  <c r="D49" i="8" l="1"/>
  <c r="D50" i="8"/>
  <c r="D51" i="8"/>
  <c r="D52" i="8"/>
  <c r="D53" i="8"/>
  <c r="D54" i="8"/>
  <c r="D55" i="8"/>
  <c r="D56" i="8"/>
  <c r="D57" i="8"/>
  <c r="D58" i="8"/>
  <c r="D48" i="8"/>
  <c r="D79" i="10" l="1"/>
  <c r="E59" i="10"/>
  <c r="D59" i="10"/>
  <c r="D24" i="10"/>
  <c r="D22" i="10" s="1"/>
  <c r="F26" i="10" l="1"/>
  <c r="F23" i="10"/>
  <c r="F25" i="10"/>
  <c r="F24" i="10"/>
  <c r="I48" i="8" l="1"/>
  <c r="I49" i="8"/>
  <c r="I50" i="8"/>
  <c r="I51" i="8"/>
  <c r="I52" i="8"/>
  <c r="I53" i="8"/>
  <c r="I54" i="8"/>
  <c r="I55" i="8"/>
  <c r="I56" i="8"/>
  <c r="I57" i="8"/>
  <c r="I58" i="8"/>
  <c r="I47" i="8"/>
  <c r="G48" i="8"/>
  <c r="G49" i="8"/>
  <c r="G50" i="8"/>
  <c r="G51" i="8"/>
  <c r="G52" i="8"/>
  <c r="G53" i="8"/>
  <c r="G54" i="8"/>
  <c r="G55" i="8"/>
  <c r="G56" i="8"/>
  <c r="G57" i="8"/>
  <c r="G58" i="8"/>
  <c r="G47" i="8"/>
  <c r="C44" i="8" l="1"/>
  <c r="D24" i="8"/>
  <c r="D21" i="8"/>
  <c r="D22" i="8" l="1"/>
  <c r="F25" i="8" s="1"/>
  <c r="E59" i="8"/>
  <c r="F23" i="8" l="1"/>
  <c r="F24" i="8"/>
  <c r="F26" i="8"/>
  <c r="D59" i="8"/>
  <c r="F56" i="10" l="1"/>
  <c r="F51" i="10"/>
  <c r="F58" i="10"/>
  <c r="F57" i="10"/>
  <c r="F52" i="10"/>
  <c r="F54" i="10"/>
  <c r="F53" i="10"/>
  <c r="F48" i="10"/>
  <c r="F55" i="10"/>
  <c r="F50" i="10"/>
  <c r="F49" i="10"/>
  <c r="J49" i="10" s="1"/>
  <c r="F51" i="8"/>
  <c r="F56" i="8"/>
  <c r="F57" i="8"/>
  <c r="F52" i="8"/>
  <c r="F48" i="8"/>
  <c r="F55" i="8"/>
  <c r="F50" i="8"/>
  <c r="F58" i="8"/>
  <c r="F53" i="8"/>
  <c r="F54" i="8"/>
  <c r="F49" i="8"/>
  <c r="H49" i="10" l="1"/>
  <c r="H53" i="10"/>
  <c r="J53" i="10"/>
  <c r="H57" i="10"/>
  <c r="J57" i="10"/>
  <c r="J50" i="10"/>
  <c r="H50" i="10"/>
  <c r="J54" i="10"/>
  <c r="H54" i="10"/>
  <c r="J58" i="10"/>
  <c r="H58" i="10"/>
  <c r="H55" i="10"/>
  <c r="J55" i="10"/>
  <c r="C59" i="10"/>
  <c r="K61" i="10" s="1"/>
  <c r="H51" i="10"/>
  <c r="J51" i="10"/>
  <c r="J48" i="10"/>
  <c r="H48" i="10"/>
  <c r="J52" i="10"/>
  <c r="H52" i="10"/>
  <c r="H56" i="10"/>
  <c r="J56" i="10"/>
  <c r="J52" i="8"/>
  <c r="H52" i="8"/>
  <c r="H54" i="8"/>
  <c r="J54" i="8"/>
  <c r="J50" i="8"/>
  <c r="H50" i="8"/>
  <c r="H57" i="8"/>
  <c r="J57" i="8"/>
  <c r="H58" i="8"/>
  <c r="J58" i="8"/>
  <c r="J53" i="8"/>
  <c r="H53" i="8"/>
  <c r="J55" i="8"/>
  <c r="H55" i="8"/>
  <c r="H56" i="8"/>
  <c r="J56" i="8"/>
  <c r="H49" i="8"/>
  <c r="J49" i="8"/>
  <c r="F47" i="8"/>
  <c r="C59" i="8"/>
  <c r="K61" i="8" s="1"/>
  <c r="H48" i="8"/>
  <c r="J48" i="8"/>
  <c r="J51" i="8"/>
  <c r="H51" i="8"/>
  <c r="K51" i="10" l="1"/>
  <c r="K55" i="10"/>
  <c r="K56" i="10"/>
  <c r="K57" i="10"/>
  <c r="K48" i="8"/>
  <c r="K49" i="8"/>
  <c r="K53" i="10"/>
  <c r="K48" i="10"/>
  <c r="F59" i="10"/>
  <c r="H59" i="10"/>
  <c r="K58" i="10"/>
  <c r="K50" i="10"/>
  <c r="K52" i="10"/>
  <c r="K54" i="10"/>
  <c r="K49" i="10"/>
  <c r="K56" i="8"/>
  <c r="K58" i="8"/>
  <c r="K57" i="8"/>
  <c r="K54" i="8"/>
  <c r="K55" i="8"/>
  <c r="K50" i="8"/>
  <c r="K51" i="8"/>
  <c r="J47" i="8"/>
  <c r="H47" i="8"/>
  <c r="H59" i="8" s="1"/>
  <c r="F59" i="8"/>
  <c r="K53" i="8"/>
  <c r="K52" i="8"/>
  <c r="K59" i="10" l="1"/>
  <c r="J59" i="10"/>
  <c r="K47" i="8"/>
  <c r="K59" i="8" s="1"/>
  <c r="J59" i="8"/>
  <c r="D80" i="10" l="1"/>
  <c r="D81" i="10" s="1"/>
  <c r="D82" i="10" s="1"/>
  <c r="E82" i="10" s="1"/>
  <c r="D80" i="8"/>
  <c r="D79" i="8" l="1"/>
  <c r="D81" i="8" s="1"/>
  <c r="D82" i="8" s="1"/>
  <c r="E82" i="8" s="1"/>
</calcChain>
</file>

<file path=xl/sharedStrings.xml><?xml version="1.0" encoding="utf-8"?>
<sst xmlns="http://schemas.openxmlformats.org/spreadsheetml/2006/main" count="302" uniqueCount="161">
  <si>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</si>
  <si>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</si>
  <si>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</si>
  <si>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</si>
  <si>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</si>
  <si>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</si>
  <si>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</si>
  <si>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</si>
  <si>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</si>
  <si>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</si>
  <si>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</si>
  <si>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</si>
  <si>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</si>
  <si>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</si>
  <si>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</si>
  <si>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</si>
  <si>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</si>
  <si>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</si>
  <si>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</si>
  <si>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</si>
  <si>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</si>
  <si>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</si>
  <si>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</si>
  <si>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</si>
  <si>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</si>
  <si>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</si>
  <si>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</si>
  <si>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</si>
  <si>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</si>
  <si>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</si>
  <si>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</si>
  <si>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</si>
  <si>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</si>
  <si>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</si>
  <si>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</si>
  <si>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</si>
  <si>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</si>
  <si>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</si>
  <si>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</si>
  <si>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</si>
  <si>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</si>
  <si>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</si>
  <si>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</si>
  <si>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</si>
  <si>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</si>
  <si>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</si>
  <si>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</si>
  <si>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</si>
  <si>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</si>
  <si>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</si>
  <si>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</si>
  <si>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</si>
  <si>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</si>
  <si>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</si>
  <si>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</si>
  <si>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</si>
  <si>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</si>
  <si>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</si>
  <si>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</si>
  <si>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</si>
  <si>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</si>
  <si>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</si>
  <si>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</si>
  <si>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</si>
  <si>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</si>
  <si>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</si>
  <si>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</si>
  <si>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</si>
  <si>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</si>
  <si>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</si>
  <si>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</si>
  <si>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</si>
  <si>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</si>
  <si>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</si>
  <si>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</si>
  <si>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</si>
  <si>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</si>
  <si>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</si>
  <si>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</si>
  <si>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</si>
  <si>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</si>
  <si>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</si>
  <si>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</si>
  <si>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</si>
  <si>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</si>
  <si>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</si>
  <si>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</si>
  <si>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</si>
  <si>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</si>
  <si>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</si>
  <si>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</si>
  <si>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</si>
  <si>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</si>
  <si>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</si>
  <si>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</si>
  <si>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</si>
  <si>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</si>
  <si>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</si>
  <si>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</si>
  <si>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</si>
  <si>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</si>
  <si>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</si>
  <si>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</si>
  <si>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</si>
  <si>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</si>
  <si>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</si>
  <si>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</si>
  <si>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</si>
  <si>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</si>
  <si>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</si>
  <si>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</si>
  <si>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</si>
  <si>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</si>
  <si>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</si>
  <si>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</si>
  <si>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</si>
  <si>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</si>
  <si>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</si>
  <si>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</si>
  <si>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</si>
  <si>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</si>
  <si>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</si>
  <si>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</si>
  <si>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</si>
  <si>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</si>
  <si>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</si>
  <si>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</si>
  <si>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</si>
  <si>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</si>
  <si>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</si>
  <si>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</si>
  <si>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</si>
  <si>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</si>
  <si>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</si>
  <si>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</si>
  <si>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</si>
  <si>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</si>
  <si>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</si>
  <si>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</si>
  <si>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</si>
  <si>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</si>
  <si>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</si>
  <si>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</si>
  <si>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</si>
  <si>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</si>
  <si>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</si>
  <si>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</si>
  <si>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</si>
  <si>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</si>
  <si>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</si>
  <si>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</si>
  <si>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</si>
  <si>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version 1.4</t>
  </si>
  <si>
    <t>1st Estimate</t>
  </si>
  <si>
    <t>No</t>
  </si>
  <si>
    <t>Do not have Class A Customers in this year.</t>
  </si>
  <si>
    <t>No significant prior period billing adjustments</t>
  </si>
  <si>
    <t>Not a reconciling item</t>
  </si>
  <si>
    <t>Yes</t>
  </si>
  <si>
    <t>Class A customers began in July 2017.</t>
  </si>
  <si>
    <t>Calculated Loss Factor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</si>
</sst>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_(* #,##0.00_);_(* \(#,##0.00\);_(* &quot;-&quot;??_);_(@_)"/>
    <numFmt numFmtId="165" formatCode="0.0%"/>
    <numFmt numFmtId="166" formatCode="_-&quot;$&quot;* #,##0_-;\-&quot;$&quot;* #,##0_-;_-&quot;$&quot;* &quot;-&quot;??_-;_-@_-"/>
    <numFmt numFmtId="167" formatCode="0.00000"/>
    <numFmt numFmtId="168" formatCode="_-* #,##0_-;\-* #,##0_-;_-* &quot;-&quot;??_-;_-@_-"/>
    <numFmt numFmtId="169" formatCode="0.0000"/>
    <numFmt numFmtId="170" formatCode="_-* #,##0.0000000000_-;\-* #,##0.0000000000_-;_-* &quot;-&quot;??_-;_-@_-"/>
    <numFmt numFmtId="171" formatCode="0.000%"/>
  </numFmts>
  <fonts count="15"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u/>
      <sz val="12"/>
      <name val="Arial"/>
      <family val="2"/>
    </font>
    <font>
      <i/>
      <sz val="12"/>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7">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50">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5"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6" fontId="2" fillId="0" borderId="2" xfId="1" applyNumberFormat="1" applyFont="1" applyFill="1" applyBorder="1"/>
    <xf numFmtId="166" fontId="2" fillId="0" borderId="8" xfId="1" applyNumberFormat="1" applyFont="1" applyBorder="1"/>
    <xf numFmtId="166" fontId="2" fillId="0" borderId="2" xfId="1" applyNumberFormat="1" applyFont="1" applyBorder="1"/>
    <xf numFmtId="0" fontId="3" fillId="0" borderId="2" xfId="0" applyFont="1" applyBorder="1" applyAlignment="1">
      <alignment wrapText="1"/>
    </xf>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3" xfId="0" applyFont="1" applyBorder="1"/>
    <xf numFmtId="0" fontId="2" fillId="0" borderId="0" xfId="0" applyFont="1" applyBorder="1"/>
    <xf numFmtId="167" fontId="2" fillId="0" borderId="0" xfId="0" applyNumberFormat="1" applyFont="1" applyBorder="1"/>
    <xf numFmtId="0" fontId="2" fillId="0" borderId="10" xfId="0" applyFont="1" applyBorder="1"/>
    <xf numFmtId="167"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6" fontId="3" fillId="0" borderId="15" xfId="1" applyNumberFormat="1" applyFont="1" applyBorder="1"/>
    <xf numFmtId="166"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8" fontId="2" fillId="0" borderId="2" xfId="5" applyNumberFormat="1" applyFont="1" applyFill="1" applyBorder="1"/>
    <xf numFmtId="0" fontId="2" fillId="3" borderId="2" xfId="0" applyFont="1" applyFill="1" applyBorder="1"/>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9" fontId="12" fillId="0" borderId="0" xfId="4" applyFont="1" applyBorder="1"/>
    <xf numFmtId="168" fontId="2" fillId="2" borderId="2" xfId="5" applyNumberFormat="1" applyFont="1" applyFill="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4" fillId="0" borderId="0" xfId="0" applyFont="1" applyAlignment="1"/>
    <xf numFmtId="0" fontId="13" fillId="0" borderId="0" xfId="0" applyFont="1" applyAlignment="1">
      <alignment horizontal="left"/>
    </xf>
    <xf numFmtId="0" fontId="14" fillId="0" borderId="0" xfId="0" applyFont="1" applyAlignment="1">
      <alignment vertical="top" wrapText="1"/>
    </xf>
    <xf numFmtId="0" fontId="14"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8" fontId="2" fillId="2" borderId="1" xfId="5" applyNumberFormat="1" applyFont="1" applyFill="1" applyBorder="1"/>
    <xf numFmtId="0" fontId="3" fillId="2" borderId="3" xfId="0" applyFont="1" applyFill="1" applyBorder="1" applyAlignment="1">
      <alignment horizontal="center"/>
    </xf>
    <xf numFmtId="168" fontId="3" fillId="0" borderId="15" xfId="5" applyNumberFormat="1" applyFont="1" applyBorder="1"/>
    <xf numFmtId="166" fontId="2" fillId="2" borderId="2" xfId="1" applyNumberFormat="1" applyFont="1" applyFill="1" applyBorder="1"/>
    <xf numFmtId="166" fontId="2" fillId="0" borderId="0" xfId="1" applyNumberFormat="1" applyFont="1"/>
    <xf numFmtId="166" fontId="2" fillId="0" borderId="10" xfId="1" applyNumberFormat="1" applyFont="1" applyBorder="1"/>
    <xf numFmtId="0" fontId="3" fillId="0" borderId="2" xfId="0" applyFont="1" applyFill="1" applyBorder="1" applyAlignment="1">
      <alignment horizontal="center" wrapText="1"/>
    </xf>
    <xf numFmtId="0" fontId="12" fillId="0" borderId="0" xfId="0" applyFont="1"/>
    <xf numFmtId="167"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6" fontId="2" fillId="2" borderId="2" xfId="1" applyNumberFormat="1" applyFont="1" applyFill="1" applyBorder="1" applyAlignment="1">
      <alignment horizontal="center"/>
    </xf>
    <xf numFmtId="43" fontId="2" fillId="0" borderId="0" xfId="5" applyFont="1"/>
    <xf numFmtId="168" fontId="7" fillId="0" borderId="15" xfId="5" applyNumberFormat="1" applyFont="1" applyFill="1" applyBorder="1" applyAlignment="1">
      <alignment vertical="center"/>
    </xf>
    <xf numFmtId="168" fontId="7" fillId="2" borderId="24" xfId="5" applyNumberFormat="1" applyFont="1" applyFill="1" applyBorder="1" applyAlignment="1">
      <alignment vertical="center"/>
    </xf>
    <xf numFmtId="168" fontId="7" fillId="2" borderId="2" xfId="5" applyNumberFormat="1" applyFont="1" applyFill="1" applyBorder="1" applyAlignment="1">
      <alignment vertical="center"/>
    </xf>
    <xf numFmtId="166" fontId="2" fillId="0" borderId="0" xfId="0" applyNumberFormat="1" applyFont="1"/>
    <xf numFmtId="166" fontId="7" fillId="0" borderId="0" xfId="0" applyNumberFormat="1" applyFont="1" applyFill="1"/>
    <xf numFmtId="44" fontId="2" fillId="0" borderId="0" xfId="0" applyNumberFormat="1" applyFont="1"/>
    <xf numFmtId="0" fontId="6" fillId="0" borderId="0" xfId="0" applyFont="1" applyBorder="1"/>
    <xf numFmtId="166" fontId="7" fillId="0" borderId="0" xfId="0" applyNumberFormat="1" applyFont="1" applyFill="1" applyBorder="1"/>
    <xf numFmtId="166" fontId="2" fillId="0" borderId="0" xfId="1" applyNumberFormat="1" applyFont="1" applyFill="1"/>
    <xf numFmtId="166"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3" fillId="0" borderId="0" xfId="0" applyFont="1" applyAlignment="1">
      <alignment horizontal="left" vertical="top"/>
    </xf>
    <xf numFmtId="0" fontId="11" fillId="0" borderId="0" xfId="0" applyFont="1" applyAlignment="1">
      <alignment horizontal="right"/>
    </xf>
    <xf numFmtId="43" fontId="2" fillId="0" borderId="0" xfId="0" applyNumberFormat="1" applyFont="1"/>
    <xf numFmtId="0" fontId="3" fillId="0" borderId="2" xfId="0" applyFont="1" applyBorder="1" applyAlignment="1">
      <alignment horizontal="center"/>
    </xf>
    <xf numFmtId="0" fontId="2" fillId="0" borderId="2" xfId="0" applyNumberFormat="1" applyFont="1" applyBorder="1"/>
    <xf numFmtId="0" fontId="2" fillId="0" borderId="3" xfId="0" applyNumberFormat="1" applyFont="1" applyBorder="1"/>
    <xf numFmtId="168" fontId="2" fillId="0" borderId="0" xfId="0" applyNumberFormat="1" applyFont="1"/>
    <xf numFmtId="168" fontId="2" fillId="0" borderId="0" xfId="0" applyNumberFormat="1" applyFont="1" applyFill="1"/>
    <xf numFmtId="0" fontId="3" fillId="0" borderId="2" xfId="0" applyFont="1" applyBorder="1" applyAlignment="1">
      <alignment horizontal="center"/>
    </xf>
    <xf numFmtId="169" fontId="3" fillId="0" borderId="0" xfId="4" applyNumberFormat="1" applyFont="1" applyFill="1"/>
    <xf numFmtId="167" fontId="7" fillId="0" borderId="0" xfId="0" applyNumberFormat="1" applyFont="1" applyFill="1"/>
    <xf numFmtId="3" fontId="2" fillId="0" borderId="0" xfId="0" applyNumberFormat="1" applyFont="1"/>
    <xf numFmtId="167" fontId="2" fillId="0" borderId="0" xfId="0" applyNumberFormat="1" applyFont="1"/>
    <xf numFmtId="164" fontId="2" fillId="0" borderId="0" xfId="0" applyNumberFormat="1" applyFont="1"/>
    <xf numFmtId="3" fontId="7" fillId="0" borderId="0" xfId="0" applyNumberFormat="1" applyFont="1" applyFill="1"/>
    <xf numFmtId="170" fontId="2" fillId="0" borderId="23" xfId="5" applyNumberFormat="1" applyFont="1" applyBorder="1"/>
    <xf numFmtId="171" fontId="2" fillId="0" borderId="23" xfId="4" applyNumberFormat="1" applyFont="1" applyBorder="1"/>
    <xf numFmtId="0" fontId="10" fillId="0" borderId="0" xfId="0" applyFont="1" applyAlignment="1">
      <alignment horizontal="left"/>
    </xf>
    <xf numFmtId="0" fontId="10" fillId="0" borderId="0" xfId="0" applyFont="1" applyAlignment="1">
      <alignment horizontal="left" wrapText="1"/>
    </xf>
    <xf numFmtId="0" fontId="13" fillId="0" borderId="0" xfId="0" applyFont="1" applyAlignment="1">
      <alignment horizontal="left" wrapText="1"/>
    </xf>
    <xf numFmtId="0" fontId="10" fillId="5" borderId="0" xfId="0" applyFont="1" applyFill="1" applyAlignment="1">
      <alignment horizontal="left" wrapText="1"/>
    </xf>
    <xf numFmtId="0" fontId="10" fillId="0" borderId="0" xfId="0" applyFont="1" applyAlignment="1">
      <alignment horizontal="left" vertical="top"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2" xfId="0" applyFont="1" applyBorder="1" applyAlignment="1">
      <alignment horizontal="center"/>
    </xf>
    <xf numFmtId="166" fontId="3" fillId="0" borderId="0" xfId="6" applyNumberFormat="1" applyFont="1" applyBorder="1" applyAlignment="1">
      <alignment horizontal="left" wrapText="1"/>
    </xf>
  </cellXfs>
  <cellStyles count="7">
    <cellStyle name="Comma" xfId="5" builtinId="3"/>
    <cellStyle name="Currency" xfId="1" builtinId="4"/>
    <cellStyle name="Currency 2" xfId="6" xr:uid="{00000000-0005-0000-0000-000002000000}"/>
    <cellStyle name="Normal" xfId="0" builtinId="0"/>
    <cellStyle name="Normal 2" xfId="2" xr:uid="{00000000-0005-0000-0000-000004000000}"/>
    <cellStyle name="Percent" xfId="4" builtinId="5"/>
    <cellStyle name="Percent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A723ABB5-B98D-4D10-AD23-3650251B98E8}"/>
            </a:ext>
          </a:extLst>
        </xdr:cNvPr>
        <xdr:cNvSpPr txBox="1"/>
      </xdr:nvSpPr>
      <xdr:spPr>
        <a:xfrm>
          <a:off x="774700" y="6143624"/>
          <a:ext cx="12769850" cy="129222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  </a:t>
          </a:r>
          <a:r>
            <a:rPr lang="en-CA" sz="1100" b="0" i="0" baseline="0">
              <a:solidFill>
                <a:schemeClr val="dk1"/>
              </a:solidFill>
              <a:effectLst/>
              <a:latin typeface="+mn-lt"/>
              <a:ea typeface="+mn-ea"/>
              <a:cs typeface="+mn-cs"/>
            </a:rPr>
            <a:t>The billing cycle is on a calendar month basis for all customers.  Consumption for each billing cycle is billed in the subsequent month.</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C3E262BB-0C45-418A-ABED-8DADDD3DB321}"/>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225720" cy="160020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6C93FB01-96FF-405D-B6EF-D256952F453A}"/>
            </a:ext>
          </a:extLst>
        </xdr:cNvPr>
        <xdr:cNvSpPr/>
      </xdr:nvSpPr>
      <xdr:spPr>
        <a:xfrm>
          <a:off x="28575" y="685800"/>
          <a:ext cx="8988425" cy="7207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DE1EFD10-57DE-4180-9B14-C6B01AC5B32F}"/>
            </a:ext>
          </a:extLst>
        </xdr:cNvPr>
        <xdr:cNvSpPr/>
      </xdr:nvSpPr>
      <xdr:spPr>
        <a:xfrm>
          <a:off x="638175" y="123825"/>
          <a:ext cx="4759481" cy="24460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ED8D5699-0A14-40BD-8C3B-82D2C251E00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880DF4E2-04E7-4499-9145-428A4E042729}"/>
            </a:ext>
          </a:extLst>
        </xdr:cNvPr>
        <xdr:cNvSpPr txBox="1"/>
      </xdr:nvSpPr>
      <xdr:spPr>
        <a:xfrm>
          <a:off x="10328275" y="422275"/>
          <a:ext cx="3244850" cy="850901"/>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92C651B7-905C-4346-87BB-1D02E35D66CA}"/>
            </a:ext>
          </a:extLst>
        </xdr:cNvPr>
        <xdr:cNvSpPr txBox="1"/>
      </xdr:nvSpPr>
      <xdr:spPr>
        <a:xfrm>
          <a:off x="768350" y="6143624"/>
          <a:ext cx="12769850" cy="129222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  </a:t>
          </a:r>
          <a:r>
            <a:rPr lang="en-CA" sz="1100" b="0" i="0" baseline="0">
              <a:solidFill>
                <a:schemeClr val="dk1"/>
              </a:solidFill>
              <a:effectLst/>
              <a:latin typeface="+mn-lt"/>
              <a:ea typeface="+mn-ea"/>
              <a:cs typeface="+mn-cs"/>
            </a:rPr>
            <a:t>The billing cycle is on a calendar month basis for all customers.  Consumption for each billing cycle is billed in the subsequent month.</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6FCCD8EF-4968-476F-AC0E-2CBB5CF30716}"/>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219370" cy="160020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A951DF0A-7192-49C7-90D8-62A94DC18A30}"/>
            </a:ext>
          </a:extLst>
        </xdr:cNvPr>
        <xdr:cNvSpPr/>
      </xdr:nvSpPr>
      <xdr:spPr>
        <a:xfrm>
          <a:off x="28575" y="685800"/>
          <a:ext cx="8982075" cy="7207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C3E8EDB7-BFDD-4323-AF7D-D2FDF470EA1E}"/>
            </a:ext>
          </a:extLst>
        </xdr:cNvPr>
        <xdr:cNvSpPr/>
      </xdr:nvSpPr>
      <xdr:spPr>
        <a:xfrm>
          <a:off x="638175" y="123825"/>
          <a:ext cx="4753131" cy="24460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21FF5660-613D-401F-B08E-56EA8C71B8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gulatory\OEB\Special%20Purpose%20Audit%202018\Data%20Received\Customer%20Consumption%20kWh\GA%20Analysis%20Data%20with%20Adjustments%202013-2017\GA%20Analysis%20kwh%202013%20with%20Adjustments%20allocated%20to%20month%20behind%20-%20Revised%20Tay%20data%20V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_2013_Rev4 original"/>
      <sheetName val="Val_2013_Rev4"/>
      <sheetName val="2013 Adjustments Month Applied"/>
      <sheetName val="Embedded Gen 2013pivot"/>
      <sheetName val="Embedded Gen 2013"/>
      <sheetName val="2013 kWh wt Adj"/>
      <sheetName val="GA kWh &amp; Adj Pivot Tables"/>
      <sheetName val="GA kWh Adjust removed Dec 2012"/>
      <sheetName val="GA kWh Adjust added to Dec 2013"/>
    </sheetNames>
    <sheetDataSet>
      <sheetData sheetId="0" refreshError="1"/>
      <sheetData sheetId="1" refreshError="1"/>
      <sheetData sheetId="2" refreshError="1"/>
      <sheetData sheetId="3" refreshError="1"/>
      <sheetData sheetId="4" refreshError="1"/>
      <sheetData sheetId="5" refreshError="1"/>
      <sheetData sheetId="6" refreshError="1">
        <row r="53">
          <cell r="C53">
            <v>27052608.936398178</v>
          </cell>
        </row>
        <row r="76">
          <cell r="F76">
            <v>0</v>
          </cell>
        </row>
      </sheetData>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0:Z83"/>
  <sheetViews>
    <sheetView zoomScale="50" zoomScaleNormal="50" zoomScaleSheetLayoutView="85" workbookViewId="0">
      <selection activeCell="C1" sqref="A1:C83"/>
    </sheetView>
  </sheetViews>
  <sheetFormatPr defaultColWidth="9.1796875" defaultRowHeight="15.5" x14ac:dyDescent="0.35"/>
  <cols>
    <col min="1" max="1" width="5.54296875" style="39" customWidth="1"/>
    <col min="2" max="2" width="16.1796875" style="70" customWidth="1"/>
    <col min="3" max="3" width="164.54296875" style="37" customWidth="1"/>
    <col min="4" max="16384" width="9.1796875" style="37"/>
  </cols>
  <sheetData>
    <row r="10" spans="1:3" x14ac:dyDescent="0.35">
      <c r="C10" s="111" t="s">
        <v>152</v>
      </c>
    </row>
    <row r="11" spans="1:3" x14ac:dyDescent="0.35">
      <c r="A11" s="40" t="s">
        <v>118</v>
      </c>
    </row>
    <row r="13" spans="1:3" x14ac:dyDescent="0.35">
      <c r="A13" s="41" t="s">
        <v>31</v>
      </c>
    </row>
    <row r="14" spans="1:3" ht="34.5" customHeight="1" x14ac:dyDescent="0.35">
      <c r="A14" s="128" t="s">
        <v>149</v>
      </c>
      <c r="B14" s="128"/>
      <c r="C14" s="128"/>
    </row>
    <row r="16" spans="1:3" x14ac:dyDescent="0.35">
      <c r="A16" s="41" t="s">
        <v>45</v>
      </c>
    </row>
    <row r="17" spans="1:26" x14ac:dyDescent="0.35">
      <c r="A17" s="39" t="s">
        <v>46</v>
      </c>
    </row>
    <row r="18" spans="1:26" ht="33" customHeight="1" x14ac:dyDescent="0.35">
      <c r="A18" s="131" t="s">
        <v>81</v>
      </c>
      <c r="B18" s="131"/>
      <c r="C18" s="131"/>
    </row>
    <row r="20" spans="1:26" x14ac:dyDescent="0.35">
      <c r="A20" s="39">
        <v>1</v>
      </c>
      <c r="B20" s="127" t="s">
        <v>135</v>
      </c>
      <c r="C20" s="127"/>
    </row>
    <row r="21" spans="1:26" x14ac:dyDescent="0.35">
      <c r="B21" s="107"/>
      <c r="C21" s="107"/>
    </row>
    <row r="23" spans="1:26" ht="31.5" customHeight="1" x14ac:dyDescent="0.35">
      <c r="A23" s="39">
        <v>2</v>
      </c>
      <c r="B23" s="128" t="s">
        <v>82</v>
      </c>
      <c r="C23" s="128"/>
    </row>
    <row r="24" spans="1:26" x14ac:dyDescent="0.35">
      <c r="B24" s="106"/>
      <c r="C24" s="106"/>
    </row>
    <row r="26" spans="1:26" x14ac:dyDescent="0.35">
      <c r="A26" s="39">
        <v>3</v>
      </c>
      <c r="B26" s="129" t="s">
        <v>105</v>
      </c>
      <c r="C26" s="129"/>
    </row>
    <row r="27" spans="1:26" ht="32.25" customHeight="1" x14ac:dyDescent="0.35">
      <c r="B27" s="128" t="s">
        <v>113</v>
      </c>
      <c r="C27" s="128"/>
    </row>
    <row r="28" spans="1:26" ht="63" customHeight="1" x14ac:dyDescent="0.35">
      <c r="B28" s="128" t="s">
        <v>125</v>
      </c>
      <c r="C28" s="128"/>
      <c r="D28" s="42"/>
      <c r="E28" s="38"/>
      <c r="F28" s="38"/>
      <c r="G28" s="38"/>
      <c r="H28" s="38"/>
      <c r="I28" s="38"/>
      <c r="J28" s="38"/>
      <c r="K28" s="38"/>
      <c r="L28" s="38"/>
      <c r="M28" s="38"/>
      <c r="N28" s="38"/>
      <c r="O28" s="38"/>
      <c r="P28" s="38"/>
      <c r="Q28" s="38"/>
      <c r="R28" s="38"/>
      <c r="S28" s="38"/>
      <c r="T28" s="38"/>
      <c r="U28" s="38"/>
      <c r="V28" s="38"/>
      <c r="W28" s="38"/>
      <c r="X28" s="38"/>
      <c r="Y28" s="38"/>
      <c r="Z28" s="38"/>
    </row>
    <row r="29" spans="1:26" ht="30" customHeight="1" x14ac:dyDescent="0.35">
      <c r="B29" s="128" t="s">
        <v>114</v>
      </c>
      <c r="C29" s="128"/>
      <c r="D29" s="42"/>
      <c r="E29" s="38"/>
      <c r="F29" s="38"/>
      <c r="G29" s="38"/>
      <c r="H29" s="38"/>
      <c r="I29" s="38"/>
      <c r="J29" s="38"/>
      <c r="K29" s="38"/>
      <c r="L29" s="38"/>
      <c r="M29" s="38"/>
      <c r="N29" s="38"/>
      <c r="O29" s="38"/>
      <c r="P29" s="38"/>
      <c r="Q29" s="38"/>
      <c r="R29" s="38"/>
      <c r="S29" s="38"/>
      <c r="T29" s="38"/>
      <c r="U29" s="38"/>
      <c r="V29" s="38"/>
      <c r="W29" s="38"/>
      <c r="X29" s="38"/>
      <c r="Y29" s="38"/>
      <c r="Z29" s="38"/>
    </row>
    <row r="30" spans="1:26" x14ac:dyDescent="0.35">
      <c r="B30" s="73" t="s">
        <v>42</v>
      </c>
    </row>
    <row r="31" spans="1:26" x14ac:dyDescent="0.35">
      <c r="B31" s="73"/>
    </row>
    <row r="32" spans="1:26" x14ac:dyDescent="0.35">
      <c r="B32" s="73"/>
    </row>
    <row r="33" spans="1:3" ht="35.25" customHeight="1" x14ac:dyDescent="0.35">
      <c r="A33" s="128" t="s">
        <v>150</v>
      </c>
      <c r="B33" s="128"/>
      <c r="C33" s="128"/>
    </row>
    <row r="34" spans="1:3" x14ac:dyDescent="0.35">
      <c r="B34" s="106"/>
      <c r="C34" s="106"/>
    </row>
    <row r="35" spans="1:3" x14ac:dyDescent="0.35">
      <c r="B35" s="72"/>
    </row>
    <row r="36" spans="1:3" x14ac:dyDescent="0.35">
      <c r="A36" s="39">
        <v>4</v>
      </c>
      <c r="B36" s="129" t="s">
        <v>136</v>
      </c>
      <c r="C36" s="129"/>
    </row>
    <row r="37" spans="1:3" ht="78.75" customHeight="1" x14ac:dyDescent="0.35">
      <c r="B37" s="128" t="s">
        <v>137</v>
      </c>
      <c r="C37" s="128"/>
    </row>
    <row r="38" spans="1:3" ht="65.25" customHeight="1" x14ac:dyDescent="0.35">
      <c r="B38" s="128" t="s">
        <v>120</v>
      </c>
      <c r="C38" s="128"/>
    </row>
    <row r="39" spans="1:3" ht="31.5" customHeight="1" x14ac:dyDescent="0.35">
      <c r="B39" s="128" t="s">
        <v>119</v>
      </c>
      <c r="C39" s="128"/>
    </row>
    <row r="40" spans="1:3" ht="30" customHeight="1" x14ac:dyDescent="0.35">
      <c r="B40" s="130" t="s">
        <v>121</v>
      </c>
      <c r="C40" s="130"/>
    </row>
    <row r="41" spans="1:3" x14ac:dyDescent="0.35">
      <c r="B41" s="106"/>
      <c r="C41" s="106"/>
    </row>
    <row r="42" spans="1:3" ht="47.25" customHeight="1" x14ac:dyDescent="0.35">
      <c r="B42" s="77" t="s">
        <v>106</v>
      </c>
      <c r="C42" s="38" t="s">
        <v>83</v>
      </c>
    </row>
    <row r="43" spans="1:3" ht="33.75" customHeight="1" x14ac:dyDescent="0.35">
      <c r="B43" s="77" t="s">
        <v>108</v>
      </c>
      <c r="C43" s="38" t="s">
        <v>107</v>
      </c>
    </row>
    <row r="44" spans="1:3" x14ac:dyDescent="0.35">
      <c r="B44" s="77" t="s">
        <v>111</v>
      </c>
      <c r="C44" s="38" t="s">
        <v>109</v>
      </c>
    </row>
    <row r="45" spans="1:3" x14ac:dyDescent="0.35">
      <c r="B45" s="78" t="s">
        <v>112</v>
      </c>
      <c r="C45" s="71" t="s">
        <v>110</v>
      </c>
    </row>
    <row r="46" spans="1:3" x14ac:dyDescent="0.35">
      <c r="B46" s="75"/>
      <c r="C46" s="71"/>
    </row>
    <row r="48" spans="1:3" x14ac:dyDescent="0.35">
      <c r="A48" s="39">
        <v>5</v>
      </c>
      <c r="B48" s="76" t="s">
        <v>115</v>
      </c>
    </row>
    <row r="49" spans="2:3" ht="29.25" customHeight="1" x14ac:dyDescent="0.35">
      <c r="B49" s="128" t="s">
        <v>131</v>
      </c>
      <c r="C49" s="128"/>
    </row>
    <row r="51" spans="2:3" ht="30" customHeight="1" x14ac:dyDescent="0.35">
      <c r="B51" s="128" t="s">
        <v>116</v>
      </c>
      <c r="C51" s="128"/>
    </row>
    <row r="52" spans="2:3" ht="30" customHeight="1" x14ac:dyDescent="0.35">
      <c r="B52" s="128" t="s">
        <v>84</v>
      </c>
      <c r="C52" s="128"/>
    </row>
    <row r="53" spans="2:3" x14ac:dyDescent="0.35">
      <c r="B53" s="106"/>
      <c r="C53" s="106"/>
    </row>
    <row r="54" spans="2:3" x14ac:dyDescent="0.35">
      <c r="B54" s="109" t="s">
        <v>85</v>
      </c>
    </row>
    <row r="55" spans="2:3" x14ac:dyDescent="0.35">
      <c r="B55" s="79" t="s">
        <v>86</v>
      </c>
      <c r="C55" s="38" t="s">
        <v>87</v>
      </c>
    </row>
    <row r="56" spans="2:3" ht="46.5" x14ac:dyDescent="0.35">
      <c r="B56" s="79"/>
      <c r="C56" s="38" t="s">
        <v>151</v>
      </c>
    </row>
    <row r="57" spans="2:3" x14ac:dyDescent="0.35">
      <c r="B57" s="79"/>
      <c r="C57" s="37" t="s">
        <v>88</v>
      </c>
    </row>
    <row r="58" spans="2:3" x14ac:dyDescent="0.35">
      <c r="B58" s="79"/>
      <c r="C58" s="37" t="s">
        <v>89</v>
      </c>
    </row>
    <row r="59" spans="2:3" ht="21" customHeight="1" x14ac:dyDescent="0.35">
      <c r="B59" s="80" t="s">
        <v>92</v>
      </c>
      <c r="C59" s="37" t="s">
        <v>91</v>
      </c>
    </row>
    <row r="60" spans="2:3" ht="18.75" customHeight="1" x14ac:dyDescent="0.35">
      <c r="B60" s="80"/>
      <c r="C60" s="38" t="s">
        <v>90</v>
      </c>
    </row>
    <row r="61" spans="2:3" x14ac:dyDescent="0.35">
      <c r="B61" s="80"/>
      <c r="C61" s="37" t="s">
        <v>93</v>
      </c>
    </row>
    <row r="62" spans="2:3" x14ac:dyDescent="0.35">
      <c r="B62" s="80"/>
      <c r="C62" s="37" t="s">
        <v>94</v>
      </c>
    </row>
    <row r="63" spans="2:3" x14ac:dyDescent="0.35">
      <c r="B63" s="80" t="s">
        <v>96</v>
      </c>
      <c r="C63" s="37" t="s">
        <v>95</v>
      </c>
    </row>
    <row r="64" spans="2:3" ht="46.5" x14ac:dyDescent="0.35">
      <c r="B64" s="80"/>
      <c r="C64" s="106" t="s">
        <v>97</v>
      </c>
    </row>
    <row r="65" spans="1:3" x14ac:dyDescent="0.35">
      <c r="B65" s="80"/>
      <c r="C65" s="37" t="s">
        <v>98</v>
      </c>
    </row>
    <row r="66" spans="1:3" x14ac:dyDescent="0.35">
      <c r="B66" s="80"/>
      <c r="C66" s="37" t="s">
        <v>122</v>
      </c>
    </row>
    <row r="67" spans="1:3" x14ac:dyDescent="0.35">
      <c r="B67" s="80" t="s">
        <v>100</v>
      </c>
      <c r="C67" s="37" t="s">
        <v>99</v>
      </c>
    </row>
    <row r="68" spans="1:3" ht="46.5" x14ac:dyDescent="0.35">
      <c r="B68" s="80"/>
      <c r="C68" s="106" t="s">
        <v>139</v>
      </c>
    </row>
    <row r="69" spans="1:3" ht="31" x14ac:dyDescent="0.35">
      <c r="B69" s="80"/>
      <c r="C69" s="106" t="s">
        <v>140</v>
      </c>
    </row>
    <row r="70" spans="1:3" x14ac:dyDescent="0.35">
      <c r="B70" s="80" t="s">
        <v>102</v>
      </c>
      <c r="C70" s="37" t="s">
        <v>101</v>
      </c>
    </row>
    <row r="71" spans="1:3" ht="31" x14ac:dyDescent="0.35">
      <c r="B71" s="80"/>
      <c r="C71" s="106" t="s">
        <v>103</v>
      </c>
    </row>
    <row r="72" spans="1:3" x14ac:dyDescent="0.35">
      <c r="B72" s="80" t="s">
        <v>141</v>
      </c>
      <c r="C72" s="106" t="s">
        <v>133</v>
      </c>
    </row>
    <row r="73" spans="1:3" ht="46.5" x14ac:dyDescent="0.35">
      <c r="B73" s="80"/>
      <c r="C73" s="106" t="s">
        <v>143</v>
      </c>
    </row>
    <row r="74" spans="1:3" x14ac:dyDescent="0.35">
      <c r="B74" s="80" t="s">
        <v>142</v>
      </c>
      <c r="C74" s="106" t="s">
        <v>144</v>
      </c>
    </row>
    <row r="75" spans="1:3" ht="31" x14ac:dyDescent="0.35">
      <c r="B75" s="80"/>
      <c r="C75" s="106" t="s">
        <v>123</v>
      </c>
    </row>
    <row r="76" spans="1:3" x14ac:dyDescent="0.35">
      <c r="B76" s="80"/>
      <c r="C76" s="106"/>
    </row>
    <row r="77" spans="1:3" x14ac:dyDescent="0.35">
      <c r="A77" s="39">
        <v>6</v>
      </c>
      <c r="B77" s="110" t="s">
        <v>146</v>
      </c>
      <c r="C77" s="106"/>
    </row>
    <row r="78" spans="1:3" ht="59.25" customHeight="1" x14ac:dyDescent="0.35">
      <c r="B78" s="131" t="s">
        <v>147</v>
      </c>
      <c r="C78" s="131"/>
    </row>
    <row r="79" spans="1:3" x14ac:dyDescent="0.35">
      <c r="B79" s="74"/>
      <c r="C79" s="106"/>
    </row>
    <row r="81" spans="1:3" ht="30.75" customHeight="1" x14ac:dyDescent="0.35">
      <c r="A81" s="39">
        <v>7</v>
      </c>
      <c r="B81" s="128" t="s">
        <v>148</v>
      </c>
      <c r="C81" s="128"/>
    </row>
    <row r="82" spans="1:3" x14ac:dyDescent="0.35">
      <c r="B82" s="106"/>
      <c r="C82" s="106"/>
    </row>
    <row r="83" spans="1:3" ht="15.75" customHeight="1" x14ac:dyDescent="0.35">
      <c r="B83" s="127" t="s">
        <v>104</v>
      </c>
      <c r="C83" s="127"/>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5" scale="54" fitToHeight="2" orientation="landscape" r:id="rId1"/>
  <rowBreaks count="2" manualBreakCount="2">
    <brk id="34" max="16383" man="1"/>
    <brk id="5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2:Q99"/>
  <sheetViews>
    <sheetView showGridLines="0" zoomScale="70" zoomScaleNormal="70" zoomScaleSheetLayoutView="100" workbookViewId="0">
      <selection activeCell="F31" sqref="F31"/>
    </sheetView>
  </sheetViews>
  <sheetFormatPr defaultColWidth="9.1796875" defaultRowHeight="14" x14ac:dyDescent="0.3"/>
  <cols>
    <col min="1" max="1" width="10.1796875" style="1" customWidth="1"/>
    <col min="2" max="2" width="53.81640625" style="1" customWidth="1"/>
    <col min="3" max="3" width="28.1796875" style="1" customWidth="1"/>
    <col min="4" max="4" width="23.1796875" style="1" customWidth="1"/>
    <col min="5" max="5" width="19.1796875" style="1" customWidth="1"/>
    <col min="6" max="6" width="24.453125" style="1" customWidth="1"/>
    <col min="7" max="7" width="15.81640625" style="1" customWidth="1"/>
    <col min="8" max="8" width="18.1796875" style="1" customWidth="1"/>
    <col min="9" max="9" width="17.81640625" style="1" customWidth="1"/>
    <col min="10" max="10" width="21.7265625" style="1" bestFit="1" customWidth="1"/>
    <col min="11" max="11" width="18.1796875" style="1" customWidth="1"/>
    <col min="12" max="12" width="14.54296875" style="1" bestFit="1" customWidth="1"/>
    <col min="13" max="13" width="10.1796875" style="1" customWidth="1"/>
    <col min="14" max="14" width="11.81640625" style="1" customWidth="1"/>
    <col min="15" max="15" width="10.81640625" style="1" customWidth="1"/>
    <col min="16" max="16" width="11.1796875" style="1" customWidth="1"/>
    <col min="17" max="16384" width="9.1796875" style="1"/>
  </cols>
  <sheetData>
    <row r="12" spans="1:6" x14ac:dyDescent="0.3">
      <c r="A12" s="44" t="s">
        <v>47</v>
      </c>
      <c r="B12" s="4"/>
      <c r="C12" s="44"/>
    </row>
    <row r="13" spans="1:6" x14ac:dyDescent="0.3">
      <c r="A13" s="4"/>
      <c r="B13" s="4"/>
      <c r="C13" s="4"/>
    </row>
    <row r="14" spans="1:6" x14ac:dyDescent="0.3">
      <c r="A14" s="4"/>
      <c r="B14" s="4" t="s">
        <v>32</v>
      </c>
      <c r="C14" s="21"/>
      <c r="D14" s="4"/>
      <c r="E14" s="4"/>
      <c r="F14" s="4"/>
    </row>
    <row r="15" spans="1:6" x14ac:dyDescent="0.3">
      <c r="A15" s="4"/>
      <c r="B15" s="4" t="s">
        <v>59</v>
      </c>
      <c r="C15" s="51"/>
      <c r="D15" s="4"/>
      <c r="E15" s="4"/>
      <c r="F15" s="4"/>
    </row>
    <row r="16" spans="1:6" x14ac:dyDescent="0.3">
      <c r="A16" s="4"/>
      <c r="B16" s="14"/>
      <c r="C16" s="14"/>
      <c r="D16" s="4"/>
      <c r="E16" s="4"/>
      <c r="F16" s="4"/>
    </row>
    <row r="17" spans="1:14" x14ac:dyDescent="0.3">
      <c r="A17" s="4" t="s">
        <v>33</v>
      </c>
      <c r="B17" s="14" t="s">
        <v>126</v>
      </c>
      <c r="C17" s="22">
        <v>2013</v>
      </c>
      <c r="D17" s="4"/>
      <c r="E17" s="4"/>
      <c r="F17" s="4"/>
    </row>
    <row r="18" spans="1:14" x14ac:dyDescent="0.3">
      <c r="A18" s="4"/>
      <c r="B18" s="14"/>
      <c r="C18" s="14"/>
      <c r="D18" s="4"/>
      <c r="E18" s="4"/>
      <c r="F18" s="4"/>
    </row>
    <row r="19" spans="1:14" x14ac:dyDescent="0.3">
      <c r="A19" s="4"/>
      <c r="B19" s="14"/>
      <c r="C19" s="14"/>
      <c r="D19" s="4"/>
      <c r="E19" s="4"/>
      <c r="F19" s="4"/>
    </row>
    <row r="20" spans="1:14" x14ac:dyDescent="0.3">
      <c r="A20" s="4" t="s">
        <v>34</v>
      </c>
      <c r="B20" s="20" t="s">
        <v>78</v>
      </c>
      <c r="C20" s="19"/>
      <c r="D20" s="19"/>
      <c r="E20" s="19"/>
      <c r="F20" s="19"/>
      <c r="I20" s="66"/>
      <c r="J20" s="66"/>
      <c r="K20" s="66"/>
      <c r="L20" s="66"/>
      <c r="M20" s="66"/>
      <c r="N20" s="66"/>
    </row>
    <row r="21" spans="1:14" x14ac:dyDescent="0.3">
      <c r="A21" s="4"/>
      <c r="B21" s="132" t="s">
        <v>25</v>
      </c>
      <c r="C21" s="132"/>
      <c r="D21" s="22">
        <f>C17</f>
        <v>2013</v>
      </c>
      <c r="E21" s="133"/>
      <c r="F21" s="134"/>
      <c r="G21" s="66"/>
      <c r="H21" s="66"/>
      <c r="I21" s="66"/>
      <c r="J21" s="66"/>
      <c r="K21" s="66"/>
      <c r="L21" s="66"/>
      <c r="M21" s="66"/>
      <c r="N21" s="66"/>
    </row>
    <row r="22" spans="1:14" ht="14.5" thickBot="1" x14ac:dyDescent="0.35">
      <c r="A22" s="4"/>
      <c r="B22" s="5" t="s">
        <v>3</v>
      </c>
      <c r="C22" s="5" t="s">
        <v>2</v>
      </c>
      <c r="D22" s="94">
        <f>D23+D24</f>
        <v>664104226</v>
      </c>
      <c r="E22" s="6" t="s">
        <v>0</v>
      </c>
      <c r="F22" s="7">
        <v>1</v>
      </c>
      <c r="G22" s="66"/>
      <c r="H22" s="66"/>
      <c r="I22" s="66"/>
      <c r="J22" s="66"/>
      <c r="K22" s="66"/>
      <c r="L22" s="66"/>
      <c r="M22" s="120"/>
      <c r="N22" s="66"/>
    </row>
    <row r="23" spans="1:14" x14ac:dyDescent="0.3">
      <c r="B23" s="5" t="s">
        <v>7</v>
      </c>
      <c r="C23" s="5" t="s">
        <v>1</v>
      </c>
      <c r="D23" s="95">
        <f>361261624+2643739</f>
        <v>363905363</v>
      </c>
      <c r="E23" s="6" t="s">
        <v>0</v>
      </c>
      <c r="F23" s="8">
        <f>IFERROR(D23/$D$22,0)</f>
        <v>0.54796423325274846</v>
      </c>
    </row>
    <row r="24" spans="1:14" ht="14.5" thickBot="1" x14ac:dyDescent="0.35">
      <c r="B24" s="5" t="s">
        <v>8</v>
      </c>
      <c r="C24" s="5" t="s">
        <v>6</v>
      </c>
      <c r="D24" s="94">
        <f>D25+D26</f>
        <v>300198863</v>
      </c>
      <c r="E24" s="6" t="s">
        <v>0</v>
      </c>
      <c r="F24" s="8">
        <f>IFERROR(D24/$D$22,0)</f>
        <v>0.45203576674725149</v>
      </c>
    </row>
    <row r="25" spans="1:14" x14ac:dyDescent="0.3">
      <c r="B25" s="5" t="s">
        <v>9</v>
      </c>
      <c r="C25" s="5" t="s">
        <v>4</v>
      </c>
      <c r="D25" s="95">
        <f>'[1]GA kWh &amp; Adj Pivot Tables'!$F$76</f>
        <v>0</v>
      </c>
      <c r="E25" s="6" t="s">
        <v>0</v>
      </c>
      <c r="F25" s="8">
        <f>IFERROR(D25/$D$22,0)</f>
        <v>0</v>
      </c>
    </row>
    <row r="26" spans="1:14" x14ac:dyDescent="0.3">
      <c r="B26" s="5" t="s">
        <v>60</v>
      </c>
      <c r="C26" s="5" t="s">
        <v>5</v>
      </c>
      <c r="D26" s="96">
        <f>302842602-2643739</f>
        <v>300198863</v>
      </c>
      <c r="E26" s="6" t="s">
        <v>0</v>
      </c>
      <c r="F26" s="8">
        <f>IFERROR(D26/$D$22,0)</f>
        <v>0.45203576674725149</v>
      </c>
      <c r="G26" s="26"/>
      <c r="H26" s="26"/>
    </row>
    <row r="27" spans="1:14" ht="34.5" customHeight="1" x14ac:dyDescent="0.3">
      <c r="B27" s="135" t="s">
        <v>74</v>
      </c>
      <c r="C27" s="135"/>
      <c r="D27" s="135"/>
      <c r="E27" s="135"/>
      <c r="F27" s="135"/>
      <c r="G27" s="136"/>
      <c r="H27" s="136"/>
    </row>
    <row r="28" spans="1:14" x14ac:dyDescent="0.3">
      <c r="F28" s="32"/>
      <c r="G28" s="32"/>
    </row>
    <row r="29" spans="1:14" x14ac:dyDescent="0.3">
      <c r="A29" s="1" t="s">
        <v>35</v>
      </c>
      <c r="B29" s="3" t="s">
        <v>40</v>
      </c>
    </row>
    <row r="30" spans="1:14" x14ac:dyDescent="0.3">
      <c r="B30" s="3"/>
    </row>
    <row r="31" spans="1:14" x14ac:dyDescent="0.3">
      <c r="B31" s="2" t="s">
        <v>22</v>
      </c>
      <c r="C31" s="49" t="s">
        <v>153</v>
      </c>
      <c r="E31" s="66"/>
      <c r="F31" s="32"/>
      <c r="G31" s="32"/>
      <c r="H31" s="32"/>
      <c r="I31" s="32"/>
      <c r="J31" s="32"/>
      <c r="K31" s="32"/>
    </row>
    <row r="32" spans="1:14" x14ac:dyDescent="0.3">
      <c r="E32" s="66"/>
      <c r="F32" s="32"/>
      <c r="G32" s="32"/>
      <c r="H32" s="32"/>
      <c r="I32" s="32"/>
      <c r="J32" s="32"/>
      <c r="K32" s="32"/>
    </row>
    <row r="33" spans="1:17" x14ac:dyDescent="0.3">
      <c r="B33" s="2" t="s">
        <v>41</v>
      </c>
    </row>
    <row r="34" spans="1:17" ht="15" customHeight="1" x14ac:dyDescent="0.3">
      <c r="B34" s="33"/>
      <c r="C34" s="33"/>
      <c r="D34" s="33"/>
      <c r="E34" s="33"/>
      <c r="F34" s="33"/>
      <c r="G34" s="33"/>
      <c r="H34" s="33"/>
    </row>
    <row r="35" spans="1:17" ht="15" customHeight="1" x14ac:dyDescent="0.3">
      <c r="B35" s="33"/>
      <c r="C35" s="33"/>
      <c r="D35" s="33"/>
      <c r="E35" s="33"/>
      <c r="F35" s="33"/>
      <c r="G35" s="33"/>
      <c r="H35" s="33"/>
    </row>
    <row r="36" spans="1:17" ht="15" customHeight="1" x14ac:dyDescent="0.3">
      <c r="B36" s="33"/>
      <c r="C36" s="33"/>
      <c r="D36" s="33"/>
      <c r="E36" s="33"/>
      <c r="F36" s="33"/>
      <c r="G36" s="33"/>
      <c r="H36" s="33"/>
    </row>
    <row r="37" spans="1:17" ht="15" customHeight="1" x14ac:dyDescent="0.3">
      <c r="B37" s="33"/>
      <c r="C37" s="33"/>
      <c r="D37" s="33"/>
      <c r="E37" s="33"/>
      <c r="F37" s="33"/>
      <c r="G37" s="33"/>
      <c r="H37" s="33"/>
    </row>
    <row r="38" spans="1:17" ht="14.25" customHeight="1" x14ac:dyDescent="0.3">
      <c r="B38" s="33"/>
      <c r="C38" s="33"/>
      <c r="D38" s="33"/>
      <c r="E38" s="33"/>
      <c r="F38" s="33"/>
      <c r="G38" s="33"/>
      <c r="H38" s="33"/>
    </row>
    <row r="39" spans="1:17" ht="14.25" customHeight="1" x14ac:dyDescent="0.3">
      <c r="B39" s="33"/>
      <c r="C39" s="33"/>
      <c r="D39" s="33"/>
      <c r="E39" s="33"/>
      <c r="F39" s="33"/>
      <c r="G39" s="33"/>
      <c r="H39" s="33"/>
    </row>
    <row r="40" spans="1:17" s="32" customFormat="1" ht="14.25" customHeight="1" x14ac:dyDescent="0.3">
      <c r="B40" s="33"/>
      <c r="C40" s="33"/>
      <c r="D40" s="33"/>
      <c r="E40" s="33"/>
      <c r="F40" s="33"/>
      <c r="G40" s="33"/>
      <c r="H40" s="33"/>
    </row>
    <row r="41" spans="1:17" s="32" customFormat="1" ht="14.25" customHeight="1" x14ac:dyDescent="0.3">
      <c r="B41" s="33"/>
      <c r="C41" s="33"/>
      <c r="D41" s="33"/>
      <c r="E41" s="33"/>
      <c r="F41" s="33"/>
      <c r="G41" s="33"/>
      <c r="H41" s="33"/>
    </row>
    <row r="43" spans="1:17" x14ac:dyDescent="0.3">
      <c r="A43" s="1" t="s">
        <v>36</v>
      </c>
      <c r="B43" s="44" t="s">
        <v>136</v>
      </c>
      <c r="C43" s="3"/>
    </row>
    <row r="44" spans="1:17" ht="14.5" thickBot="1" x14ac:dyDescent="0.35">
      <c r="B44" s="2" t="s">
        <v>25</v>
      </c>
      <c r="C44" s="82">
        <f>C17</f>
        <v>2013</v>
      </c>
      <c r="D44" s="66"/>
      <c r="E44" s="66"/>
      <c r="F44" s="67"/>
      <c r="G44" s="30"/>
      <c r="H44" s="30"/>
      <c r="I44" s="30"/>
      <c r="J44" s="30"/>
      <c r="K44" s="30"/>
      <c r="N44" s="3" t="s">
        <v>29</v>
      </c>
    </row>
    <row r="45" spans="1:17" s="9" customFormat="1" ht="80.25" customHeight="1" thickBot="1" x14ac:dyDescent="0.35">
      <c r="B45" s="47" t="s">
        <v>38</v>
      </c>
      <c r="C45" s="55" t="s">
        <v>134</v>
      </c>
      <c r="D45" s="68" t="s">
        <v>79</v>
      </c>
      <c r="E45" s="69" t="s">
        <v>80</v>
      </c>
      <c r="F45" s="60" t="s">
        <v>124</v>
      </c>
      <c r="G45" s="24" t="s">
        <v>48</v>
      </c>
      <c r="H45" s="24" t="s">
        <v>23</v>
      </c>
      <c r="I45" s="24" t="s">
        <v>49</v>
      </c>
      <c r="J45" s="24" t="s">
        <v>73</v>
      </c>
      <c r="K45" s="61" t="s">
        <v>75</v>
      </c>
      <c r="N45" s="11"/>
      <c r="O45" s="147">
        <v>2013</v>
      </c>
      <c r="P45" s="147"/>
      <c r="Q45" s="147"/>
    </row>
    <row r="46" spans="1:17" s="9" customFormat="1" ht="28" x14ac:dyDescent="0.3">
      <c r="B46" s="12"/>
      <c r="C46" s="56" t="s">
        <v>39</v>
      </c>
      <c r="D46" s="56" t="s">
        <v>37</v>
      </c>
      <c r="E46" s="57" t="s">
        <v>52</v>
      </c>
      <c r="F46" s="57" t="s">
        <v>53</v>
      </c>
      <c r="G46" s="57" t="s">
        <v>54</v>
      </c>
      <c r="H46" s="58" t="s">
        <v>55</v>
      </c>
      <c r="I46" s="57" t="s">
        <v>56</v>
      </c>
      <c r="J46" s="58" t="s">
        <v>57</v>
      </c>
      <c r="K46" s="59" t="s">
        <v>58</v>
      </c>
      <c r="N46" s="18" t="s">
        <v>30</v>
      </c>
      <c r="O46" s="87" t="s">
        <v>26</v>
      </c>
      <c r="P46" s="87" t="s">
        <v>27</v>
      </c>
      <c r="Q46" s="87" t="s">
        <v>28</v>
      </c>
    </row>
    <row r="47" spans="1:17" x14ac:dyDescent="0.3">
      <c r="B47" s="13" t="s">
        <v>10</v>
      </c>
      <c r="C47" s="81">
        <v>26852997</v>
      </c>
      <c r="D47" s="81"/>
      <c r="E47" s="54"/>
      <c r="F47" s="48">
        <f>C47-D47+E47</f>
        <v>26852997</v>
      </c>
      <c r="G47" s="89">
        <f>O47</f>
        <v>3.7699999999999997E-2</v>
      </c>
      <c r="H47" s="15">
        <f>F47*G47</f>
        <v>1012357.9868999999</v>
      </c>
      <c r="I47" s="89">
        <f>Q47</f>
        <v>4.999E-2</v>
      </c>
      <c r="J47" s="17">
        <f>F47*I47</f>
        <v>1342381.3200300001</v>
      </c>
      <c r="K47" s="16">
        <f>J47-H47</f>
        <v>330023.33313000016</v>
      </c>
      <c r="L47" s="112"/>
      <c r="N47" s="11" t="s">
        <v>10</v>
      </c>
      <c r="O47" s="114">
        <v>3.7699999999999997E-2</v>
      </c>
      <c r="P47" s="114">
        <v>5.0700000000000002E-2</v>
      </c>
      <c r="Q47" s="114">
        <v>4.999E-2</v>
      </c>
    </row>
    <row r="48" spans="1:17" x14ac:dyDescent="0.3">
      <c r="B48" s="13" t="s">
        <v>11</v>
      </c>
      <c r="C48" s="81">
        <v>24409326</v>
      </c>
      <c r="D48" s="81">
        <f>E47</f>
        <v>0</v>
      </c>
      <c r="E48" s="54"/>
      <c r="F48" s="48">
        <f t="shared" ref="F48:F58" si="0">C48-D48+E48</f>
        <v>24409326</v>
      </c>
      <c r="G48" s="89">
        <f t="shared" ref="G48:G58" si="1">O48</f>
        <v>5.7300000000000004E-2</v>
      </c>
      <c r="H48" s="15">
        <f t="shared" ref="H48:H58" si="2">F48*G48</f>
        <v>1398654.3798</v>
      </c>
      <c r="I48" s="89">
        <f t="shared" ref="I48:I58" si="3">Q48</f>
        <v>4.8140000000000002E-2</v>
      </c>
      <c r="J48" s="17">
        <f t="shared" ref="J48:J58" si="4">F48*I48</f>
        <v>1175064.95364</v>
      </c>
      <c r="K48" s="16">
        <f t="shared" ref="K48:K58" si="5">J48-H48</f>
        <v>-223589.42616000003</v>
      </c>
      <c r="L48" s="112"/>
      <c r="N48" s="11" t="s">
        <v>11</v>
      </c>
      <c r="O48" s="114">
        <v>5.7300000000000004E-2</v>
      </c>
      <c r="P48" s="114">
        <v>4.5599999999999995E-2</v>
      </c>
      <c r="Q48" s="114">
        <v>4.8140000000000002E-2</v>
      </c>
    </row>
    <row r="49" spans="1:17" x14ac:dyDescent="0.3">
      <c r="B49" s="13" t="s">
        <v>12</v>
      </c>
      <c r="C49" s="81">
        <v>25493384</v>
      </c>
      <c r="D49" s="81">
        <f t="shared" ref="D49:D58" si="6">E48</f>
        <v>0</v>
      </c>
      <c r="E49" s="54"/>
      <c r="F49" s="48">
        <f t="shared" si="0"/>
        <v>25493384</v>
      </c>
      <c r="G49" s="89">
        <f t="shared" si="1"/>
        <v>4.3700000000000003E-2</v>
      </c>
      <c r="H49" s="15">
        <f t="shared" si="2"/>
        <v>1114060.8808000002</v>
      </c>
      <c r="I49" s="89">
        <f t="shared" si="3"/>
        <v>4.9259999999999998E-2</v>
      </c>
      <c r="J49" s="17">
        <f t="shared" si="4"/>
        <v>1255804.0958399998</v>
      </c>
      <c r="K49" s="16">
        <f t="shared" si="5"/>
        <v>141743.21503999969</v>
      </c>
      <c r="L49" s="112"/>
      <c r="N49" s="11" t="s">
        <v>12</v>
      </c>
      <c r="O49" s="114">
        <v>4.3700000000000003E-2</v>
      </c>
      <c r="P49" s="114">
        <v>4.9800000000000004E-2</v>
      </c>
      <c r="Q49" s="114">
        <v>4.9259999999999998E-2</v>
      </c>
    </row>
    <row r="50" spans="1:17" x14ac:dyDescent="0.3">
      <c r="B50" s="13" t="s">
        <v>13</v>
      </c>
      <c r="C50" s="81">
        <v>24587899</v>
      </c>
      <c r="D50" s="81">
        <f t="shared" si="6"/>
        <v>0</v>
      </c>
      <c r="E50" s="54"/>
      <c r="F50" s="48">
        <f t="shared" si="0"/>
        <v>24587899</v>
      </c>
      <c r="G50" s="89">
        <f t="shared" si="1"/>
        <v>5.6399999999999999E-2</v>
      </c>
      <c r="H50" s="15">
        <f t="shared" si="2"/>
        <v>1386757.5035999999</v>
      </c>
      <c r="I50" s="89">
        <f t="shared" si="3"/>
        <v>5.8689999999999999E-2</v>
      </c>
      <c r="J50" s="17">
        <f t="shared" si="4"/>
        <v>1443063.7923099999</v>
      </c>
      <c r="K50" s="16">
        <f t="shared" si="5"/>
        <v>56306.288709999993</v>
      </c>
      <c r="L50" s="112"/>
      <c r="N50" s="11" t="s">
        <v>13</v>
      </c>
      <c r="O50" s="114">
        <v>5.6399999999999999E-2</v>
      </c>
      <c r="P50" s="114">
        <v>5.4600000000000003E-2</v>
      </c>
      <c r="Q50" s="114">
        <v>5.8689999999999999E-2</v>
      </c>
    </row>
    <row r="51" spans="1:17" x14ac:dyDescent="0.3">
      <c r="B51" s="13" t="s">
        <v>14</v>
      </c>
      <c r="C51" s="81">
        <v>25648787</v>
      </c>
      <c r="D51" s="81">
        <f t="shared" si="6"/>
        <v>0</v>
      </c>
      <c r="E51" s="54"/>
      <c r="F51" s="48">
        <f t="shared" si="0"/>
        <v>25648787</v>
      </c>
      <c r="G51" s="89">
        <f t="shared" si="1"/>
        <v>5.1299999999999998E-2</v>
      </c>
      <c r="H51" s="15">
        <f t="shared" si="2"/>
        <v>1315782.7730999999</v>
      </c>
      <c r="I51" s="89">
        <f t="shared" si="3"/>
        <v>6.7589999999999997E-2</v>
      </c>
      <c r="J51" s="17">
        <f t="shared" si="4"/>
        <v>1733601.51333</v>
      </c>
      <c r="K51" s="16">
        <f t="shared" si="5"/>
        <v>417818.74023000011</v>
      </c>
      <c r="L51" s="112"/>
      <c r="N51" s="11" t="s">
        <v>14</v>
      </c>
      <c r="O51" s="114">
        <v>5.1299999999999998E-2</v>
      </c>
      <c r="P51" s="114">
        <v>6.6400000000000001E-2</v>
      </c>
      <c r="Q51" s="114">
        <v>6.7589999999999997E-2</v>
      </c>
    </row>
    <row r="52" spans="1:17" x14ac:dyDescent="0.3">
      <c r="B52" s="13" t="s">
        <v>15</v>
      </c>
      <c r="C52" s="81">
        <v>26315396</v>
      </c>
      <c r="D52" s="81">
        <f t="shared" si="6"/>
        <v>0</v>
      </c>
      <c r="E52" s="54"/>
      <c r="F52" s="48">
        <f t="shared" si="0"/>
        <v>26315396</v>
      </c>
      <c r="G52" s="89">
        <f t="shared" si="1"/>
        <v>6.4100000000000004E-2</v>
      </c>
      <c r="H52" s="15">
        <f t="shared" si="2"/>
        <v>1686816.8836000001</v>
      </c>
      <c r="I52" s="89">
        <f t="shared" si="3"/>
        <v>7.0430000000000006E-2</v>
      </c>
      <c r="J52" s="17">
        <f t="shared" si="4"/>
        <v>1853393.3402800001</v>
      </c>
      <c r="K52" s="16">
        <f t="shared" si="5"/>
        <v>166576.45668000006</v>
      </c>
      <c r="L52" s="112"/>
      <c r="N52" s="11" t="s">
        <v>15</v>
      </c>
      <c r="O52" s="114">
        <v>6.4100000000000004E-2</v>
      </c>
      <c r="P52" s="114">
        <v>7.9100000000000004E-2</v>
      </c>
      <c r="Q52" s="114">
        <v>7.0430000000000006E-2</v>
      </c>
    </row>
    <row r="53" spans="1:17" x14ac:dyDescent="0.3">
      <c r="B53" s="13" t="s">
        <v>16</v>
      </c>
      <c r="C53" s="81">
        <v>28334793</v>
      </c>
      <c r="D53" s="81">
        <f t="shared" si="6"/>
        <v>0</v>
      </c>
      <c r="E53" s="54"/>
      <c r="F53" s="48">
        <f t="shared" si="0"/>
        <v>28334793</v>
      </c>
      <c r="G53" s="89">
        <f t="shared" si="1"/>
        <v>7.3800000000000004E-2</v>
      </c>
      <c r="H53" s="15">
        <f t="shared" si="2"/>
        <v>2091107.7234</v>
      </c>
      <c r="I53" s="89">
        <f t="shared" si="3"/>
        <v>5.0889999999999998E-2</v>
      </c>
      <c r="J53" s="17">
        <f t="shared" si="4"/>
        <v>1441957.61577</v>
      </c>
      <c r="K53" s="16">
        <f t="shared" si="5"/>
        <v>-649150.10762999998</v>
      </c>
      <c r="L53" s="112"/>
      <c r="N53" s="11" t="s">
        <v>16</v>
      </c>
      <c r="O53" s="114">
        <v>7.3800000000000004E-2</v>
      </c>
      <c r="P53" s="114">
        <v>4.5400000000000003E-2</v>
      </c>
      <c r="Q53" s="114">
        <v>5.0889999999999998E-2</v>
      </c>
    </row>
    <row r="54" spans="1:17" x14ac:dyDescent="0.3">
      <c r="B54" s="13" t="s">
        <v>17</v>
      </c>
      <c r="C54" s="81">
        <v>27524160</v>
      </c>
      <c r="D54" s="81">
        <f t="shared" si="6"/>
        <v>0</v>
      </c>
      <c r="E54" s="54"/>
      <c r="F54" s="48">
        <f t="shared" si="0"/>
        <v>27524160</v>
      </c>
      <c r="G54" s="89">
        <f t="shared" si="1"/>
        <v>4.0099999999999997E-2</v>
      </c>
      <c r="H54" s="15">
        <f t="shared" si="2"/>
        <v>1103718.8159999999</v>
      </c>
      <c r="I54" s="89">
        <f t="shared" si="3"/>
        <v>6.2449999999999999E-2</v>
      </c>
      <c r="J54" s="17">
        <f t="shared" si="4"/>
        <v>1718883.7919999999</v>
      </c>
      <c r="K54" s="16">
        <f t="shared" si="5"/>
        <v>615164.97600000002</v>
      </c>
      <c r="L54" s="112"/>
      <c r="N54" s="11" t="s">
        <v>17</v>
      </c>
      <c r="O54" s="114">
        <v>4.0099999999999997E-2</v>
      </c>
      <c r="P54" s="114">
        <v>6.9000000000000006E-2</v>
      </c>
      <c r="Q54" s="114">
        <v>6.2449999999999999E-2</v>
      </c>
    </row>
    <row r="55" spans="1:17" x14ac:dyDescent="0.3">
      <c r="B55" s="13" t="s">
        <v>18</v>
      </c>
      <c r="C55" s="81">
        <v>25531230</v>
      </c>
      <c r="D55" s="81">
        <f t="shared" si="6"/>
        <v>0</v>
      </c>
      <c r="E55" s="54"/>
      <c r="F55" s="48">
        <f t="shared" si="0"/>
        <v>25531230</v>
      </c>
      <c r="G55" s="89">
        <f t="shared" si="1"/>
        <v>8.72E-2</v>
      </c>
      <c r="H55" s="15">
        <f t="shared" si="2"/>
        <v>2226323.2560000001</v>
      </c>
      <c r="I55" s="89">
        <f t="shared" si="3"/>
        <v>6.6549999999999998E-2</v>
      </c>
      <c r="J55" s="17">
        <f t="shared" si="4"/>
        <v>1699103.3565</v>
      </c>
      <c r="K55" s="16">
        <f t="shared" si="5"/>
        <v>-527219.89950000006</v>
      </c>
      <c r="L55" s="112"/>
      <c r="N55" s="11" t="s">
        <v>18</v>
      </c>
      <c r="O55" s="114">
        <v>8.72E-2</v>
      </c>
      <c r="P55" s="114">
        <v>6.3099999999999989E-2</v>
      </c>
      <c r="Q55" s="114">
        <v>6.6549999999999998E-2</v>
      </c>
    </row>
    <row r="56" spans="1:17" x14ac:dyDescent="0.3">
      <c r="B56" s="13" t="s">
        <v>19</v>
      </c>
      <c r="C56" s="81">
        <v>25649792</v>
      </c>
      <c r="D56" s="81">
        <f t="shared" si="6"/>
        <v>0</v>
      </c>
      <c r="E56" s="54"/>
      <c r="F56" s="48">
        <f t="shared" si="0"/>
        <v>25649792</v>
      </c>
      <c r="G56" s="89">
        <f t="shared" si="1"/>
        <v>5.8099999999999999E-2</v>
      </c>
      <c r="H56" s="15">
        <f t="shared" si="2"/>
        <v>1490252.9151999999</v>
      </c>
      <c r="I56" s="89">
        <f t="shared" si="3"/>
        <v>6.3119999999999996E-2</v>
      </c>
      <c r="J56" s="17">
        <f t="shared" si="4"/>
        <v>1619014.8710399999</v>
      </c>
      <c r="K56" s="16">
        <f>J56-H56</f>
        <v>128761.95583999995</v>
      </c>
      <c r="L56" s="112"/>
      <c r="N56" s="11" t="s">
        <v>19</v>
      </c>
      <c r="O56" s="114">
        <v>5.8099999999999999E-2</v>
      </c>
      <c r="P56" s="114">
        <v>6.3600000000000004E-2</v>
      </c>
      <c r="Q56" s="114">
        <v>6.3119999999999996E-2</v>
      </c>
    </row>
    <row r="57" spans="1:17" x14ac:dyDescent="0.3">
      <c r="B57" s="13" t="s">
        <v>20</v>
      </c>
      <c r="C57" s="81">
        <v>25225758</v>
      </c>
      <c r="D57" s="81">
        <f t="shared" si="6"/>
        <v>0</v>
      </c>
      <c r="E57" s="54"/>
      <c r="F57" s="48">
        <f t="shared" si="0"/>
        <v>25225758</v>
      </c>
      <c r="G57" s="89">
        <f t="shared" si="1"/>
        <v>6.2300000000000001E-2</v>
      </c>
      <c r="H57" s="15">
        <f t="shared" si="2"/>
        <v>1571564.7234</v>
      </c>
      <c r="I57" s="89">
        <f t="shared" si="3"/>
        <v>7.8549999999999995E-2</v>
      </c>
      <c r="J57" s="17">
        <f t="shared" si="4"/>
        <v>1981483.2908999999</v>
      </c>
      <c r="K57" s="16">
        <f t="shared" si="5"/>
        <v>409918.56749999989</v>
      </c>
      <c r="L57" s="112"/>
      <c r="N57" s="11" t="s">
        <v>20</v>
      </c>
      <c r="O57" s="114">
        <v>6.2300000000000001E-2</v>
      </c>
      <c r="P57" s="114">
        <v>8.4900000000000003E-2</v>
      </c>
      <c r="Q57" s="114">
        <v>7.8549999999999995E-2</v>
      </c>
    </row>
    <row r="58" spans="1:17" x14ac:dyDescent="0.3">
      <c r="B58" s="13" t="s">
        <v>21</v>
      </c>
      <c r="C58" s="81">
        <v>26122958</v>
      </c>
      <c r="D58" s="81">
        <f t="shared" si="6"/>
        <v>0</v>
      </c>
      <c r="E58" s="54"/>
      <c r="F58" s="48">
        <f t="shared" si="0"/>
        <v>26122958</v>
      </c>
      <c r="G58" s="89">
        <f t="shared" si="1"/>
        <v>7.6100000000000001E-2</v>
      </c>
      <c r="H58" s="15">
        <f t="shared" si="2"/>
        <v>1987957.1037999999</v>
      </c>
      <c r="I58" s="89">
        <f t="shared" si="3"/>
        <v>5.0680000000000003E-2</v>
      </c>
      <c r="J58" s="17">
        <f t="shared" si="4"/>
        <v>1323911.51144</v>
      </c>
      <c r="K58" s="16">
        <f t="shared" si="5"/>
        <v>-664045.59235999989</v>
      </c>
      <c r="L58" s="112"/>
      <c r="N58" s="25" t="s">
        <v>21</v>
      </c>
      <c r="O58" s="115">
        <v>7.6100000000000001E-2</v>
      </c>
      <c r="P58" s="115">
        <v>4.2999999999999997E-2</v>
      </c>
      <c r="Q58" s="115">
        <v>5.0680000000000003E-2</v>
      </c>
    </row>
    <row r="59" spans="1:17" ht="28.5" thickBot="1" x14ac:dyDescent="0.35">
      <c r="B59" s="104" t="s">
        <v>129</v>
      </c>
      <c r="C59" s="83">
        <f>SUM(C47:C58)</f>
        <v>311696480</v>
      </c>
      <c r="D59" s="83">
        <f>SUM(D47:D58)</f>
        <v>0</v>
      </c>
      <c r="E59" s="83">
        <f>SUM(E47:E58)</f>
        <v>0</v>
      </c>
      <c r="F59" s="83">
        <f>SUM(F47:F58)</f>
        <v>311696480</v>
      </c>
      <c r="G59" s="34"/>
      <c r="H59" s="35">
        <f>SUM(H47:H58)</f>
        <v>18385354.945600003</v>
      </c>
      <c r="I59" s="34"/>
      <c r="J59" s="35">
        <f>SUM(J47:J58)</f>
        <v>18587663.453080002</v>
      </c>
      <c r="K59" s="36">
        <f>SUM(K47:K58)</f>
        <v>202308.50747999991</v>
      </c>
      <c r="N59" s="28"/>
      <c r="O59" s="29"/>
      <c r="P59" s="29"/>
      <c r="Q59" s="29"/>
    </row>
    <row r="60" spans="1:17" x14ac:dyDescent="0.3">
      <c r="G60" s="4"/>
      <c r="H60" s="4"/>
      <c r="I60" s="4"/>
      <c r="J60" s="62"/>
      <c r="K60" s="102"/>
      <c r="N60" s="26"/>
      <c r="O60" s="27"/>
      <c r="P60" s="27"/>
      <c r="Q60" s="27"/>
    </row>
    <row r="61" spans="1:17" x14ac:dyDescent="0.3">
      <c r="H61" s="149" t="s">
        <v>160</v>
      </c>
      <c r="I61" s="149"/>
      <c r="J61" s="149"/>
      <c r="K61" s="119">
        <f>IFERROR(C59/D26,0)</f>
        <v>1.0383000018224586</v>
      </c>
      <c r="N61" s="26"/>
      <c r="O61" s="27"/>
      <c r="P61" s="27"/>
      <c r="Q61" s="27"/>
    </row>
    <row r="62" spans="1:17" x14ac:dyDescent="0.3">
      <c r="A62" s="1" t="s">
        <v>138</v>
      </c>
      <c r="B62" s="44" t="s">
        <v>132</v>
      </c>
      <c r="C62" s="2"/>
      <c r="K62" s="93"/>
      <c r="N62" s="26"/>
      <c r="O62" s="27"/>
      <c r="P62" s="27"/>
      <c r="Q62" s="27"/>
    </row>
    <row r="63" spans="1:17" x14ac:dyDescent="0.3">
      <c r="B63" s="3"/>
      <c r="C63" s="2"/>
      <c r="K63" s="99"/>
      <c r="N63" s="26"/>
      <c r="O63" s="26"/>
      <c r="P63" s="26"/>
      <c r="Q63" s="26"/>
    </row>
    <row r="64" spans="1:17" ht="42" x14ac:dyDescent="0.3">
      <c r="A64" s="11"/>
      <c r="B64" s="113" t="s">
        <v>44</v>
      </c>
      <c r="C64" s="45" t="s">
        <v>66</v>
      </c>
      <c r="D64" s="45" t="s">
        <v>117</v>
      </c>
      <c r="E64" s="148" t="s">
        <v>43</v>
      </c>
      <c r="F64" s="148"/>
      <c r="G64" s="148"/>
      <c r="H64" s="148"/>
      <c r="I64" s="148"/>
      <c r="K64" s="97"/>
      <c r="O64" s="26"/>
      <c r="P64" s="26"/>
      <c r="Q64" s="26"/>
    </row>
    <row r="65" spans="1:17" ht="30.75" customHeight="1" x14ac:dyDescent="0.3">
      <c r="A65" s="137" t="s">
        <v>130</v>
      </c>
      <c r="B65" s="138"/>
      <c r="C65" s="139"/>
      <c r="D65" s="103">
        <v>16941.39</v>
      </c>
      <c r="E65" s="140"/>
      <c r="F65" s="141"/>
      <c r="G65" s="141"/>
      <c r="H65" s="141"/>
      <c r="I65" s="142"/>
      <c r="K65" s="97"/>
      <c r="O65" s="26"/>
      <c r="P65" s="26"/>
      <c r="Q65" s="26"/>
    </row>
    <row r="66" spans="1:17" ht="28" x14ac:dyDescent="0.3">
      <c r="A66" s="63" t="s">
        <v>50</v>
      </c>
      <c r="B66" s="46" t="s">
        <v>61</v>
      </c>
      <c r="C66" s="90" t="s">
        <v>154</v>
      </c>
      <c r="D66" s="84"/>
      <c r="E66" s="146" t="s">
        <v>157</v>
      </c>
      <c r="F66" s="146"/>
      <c r="G66" s="146"/>
      <c r="H66" s="146"/>
      <c r="I66" s="146"/>
      <c r="K66" s="97"/>
      <c r="O66" s="26"/>
      <c r="P66" s="26"/>
      <c r="Q66" s="26"/>
    </row>
    <row r="67" spans="1:17" ht="28" x14ac:dyDescent="0.3">
      <c r="A67" s="63" t="s">
        <v>51</v>
      </c>
      <c r="B67" s="46" t="s">
        <v>76</v>
      </c>
      <c r="C67" s="90" t="s">
        <v>154</v>
      </c>
      <c r="D67" s="92"/>
      <c r="E67" s="146" t="s">
        <v>157</v>
      </c>
      <c r="F67" s="146"/>
      <c r="G67" s="146"/>
      <c r="H67" s="146"/>
      <c r="I67" s="146"/>
      <c r="J67" s="66"/>
      <c r="K67" s="98"/>
      <c r="L67" s="66"/>
      <c r="M67" s="66"/>
      <c r="N67" s="66"/>
    </row>
    <row r="68" spans="1:17" ht="28" x14ac:dyDescent="0.3">
      <c r="A68" s="63" t="s">
        <v>64</v>
      </c>
      <c r="B68" s="46" t="s">
        <v>63</v>
      </c>
      <c r="C68" s="90" t="s">
        <v>154</v>
      </c>
      <c r="D68" s="92"/>
      <c r="E68" s="146" t="s">
        <v>157</v>
      </c>
      <c r="F68" s="146"/>
      <c r="G68" s="146"/>
      <c r="H68" s="146"/>
      <c r="I68" s="146"/>
      <c r="J68" s="66"/>
      <c r="K68" s="98"/>
      <c r="L68" s="66"/>
      <c r="M68" s="66"/>
      <c r="N68" s="66"/>
    </row>
    <row r="69" spans="1:17" x14ac:dyDescent="0.3">
      <c r="A69" s="63" t="s">
        <v>65</v>
      </c>
      <c r="B69" s="46" t="s">
        <v>62</v>
      </c>
      <c r="C69" s="91" t="s">
        <v>154</v>
      </c>
      <c r="D69" s="92"/>
      <c r="E69" s="146" t="s">
        <v>157</v>
      </c>
      <c r="F69" s="146"/>
      <c r="G69" s="146"/>
      <c r="H69" s="146"/>
      <c r="I69" s="146"/>
      <c r="J69" s="66"/>
      <c r="K69" s="101"/>
      <c r="L69" s="66"/>
      <c r="M69" s="66"/>
      <c r="N69" s="66"/>
    </row>
    <row r="70" spans="1:17" ht="28" x14ac:dyDescent="0.3">
      <c r="A70" s="63" t="s">
        <v>68</v>
      </c>
      <c r="B70" s="46" t="s">
        <v>70</v>
      </c>
      <c r="C70" s="90" t="s">
        <v>154</v>
      </c>
      <c r="D70" s="84"/>
      <c r="E70" s="146" t="s">
        <v>157</v>
      </c>
      <c r="F70" s="146"/>
      <c r="G70" s="146"/>
      <c r="H70" s="146"/>
      <c r="I70" s="146"/>
      <c r="J70" s="66"/>
      <c r="K70" s="101"/>
      <c r="L70" s="66"/>
      <c r="M70" s="66"/>
      <c r="N70" s="66"/>
    </row>
    <row r="71" spans="1:17" ht="28" x14ac:dyDescent="0.3">
      <c r="A71" s="63" t="s">
        <v>69</v>
      </c>
      <c r="B71" s="46" t="s">
        <v>71</v>
      </c>
      <c r="C71" s="90" t="s">
        <v>154</v>
      </c>
      <c r="D71" s="84"/>
      <c r="E71" s="146" t="s">
        <v>157</v>
      </c>
      <c r="F71" s="146"/>
      <c r="G71" s="146"/>
      <c r="H71" s="146"/>
      <c r="I71" s="146"/>
      <c r="J71" s="66"/>
      <c r="K71" s="101"/>
      <c r="L71" s="66"/>
      <c r="M71" s="66"/>
      <c r="N71" s="66"/>
    </row>
    <row r="72" spans="1:17" ht="33.75" customHeight="1" x14ac:dyDescent="0.3">
      <c r="A72" s="63">
        <v>4</v>
      </c>
      <c r="B72" s="46" t="s">
        <v>67</v>
      </c>
      <c r="C72" s="90" t="s">
        <v>154</v>
      </c>
      <c r="D72" s="84"/>
      <c r="E72" s="146" t="s">
        <v>155</v>
      </c>
      <c r="F72" s="146"/>
      <c r="G72" s="146"/>
      <c r="H72" s="146"/>
      <c r="I72" s="146"/>
      <c r="J72" s="66"/>
      <c r="K72" s="101"/>
      <c r="L72" s="66"/>
      <c r="M72" s="66"/>
      <c r="N72" s="66"/>
    </row>
    <row r="73" spans="1:17" ht="42" x14ac:dyDescent="0.3">
      <c r="A73" s="63">
        <v>5</v>
      </c>
      <c r="B73" s="46" t="s">
        <v>77</v>
      </c>
      <c r="C73" s="90" t="s">
        <v>154</v>
      </c>
      <c r="D73" s="84"/>
      <c r="E73" s="146" t="s">
        <v>156</v>
      </c>
      <c r="F73" s="146"/>
      <c r="G73" s="146"/>
      <c r="H73" s="146"/>
      <c r="I73" s="146"/>
      <c r="J73" s="66"/>
      <c r="K73" s="101"/>
      <c r="L73" s="66"/>
      <c r="M73" s="66"/>
      <c r="N73" s="66"/>
    </row>
    <row r="74" spans="1:17" ht="28" x14ac:dyDescent="0.3">
      <c r="A74" s="50">
        <v>6</v>
      </c>
      <c r="B74" s="46" t="s">
        <v>133</v>
      </c>
      <c r="C74" s="90" t="s">
        <v>154</v>
      </c>
      <c r="D74" s="84"/>
      <c r="E74" s="146" t="s">
        <v>157</v>
      </c>
      <c r="F74" s="146"/>
      <c r="G74" s="146"/>
      <c r="H74" s="146"/>
      <c r="I74" s="146"/>
      <c r="K74" s="26"/>
    </row>
    <row r="75" spans="1:17" x14ac:dyDescent="0.3">
      <c r="A75" s="50">
        <v>7</v>
      </c>
      <c r="B75" s="43"/>
      <c r="C75" s="10"/>
      <c r="D75" s="84"/>
      <c r="E75" s="146"/>
      <c r="F75" s="146"/>
      <c r="G75" s="146"/>
      <c r="H75" s="146"/>
      <c r="I75" s="146"/>
    </row>
    <row r="76" spans="1:17" x14ac:dyDescent="0.3">
      <c r="A76" s="50">
        <v>8</v>
      </c>
      <c r="B76" s="43"/>
      <c r="C76" s="10"/>
      <c r="D76" s="84"/>
      <c r="E76" s="146"/>
      <c r="F76" s="146"/>
      <c r="G76" s="146"/>
      <c r="H76" s="146"/>
      <c r="I76" s="146"/>
    </row>
    <row r="77" spans="1:17" x14ac:dyDescent="0.3">
      <c r="A77" s="50">
        <v>9</v>
      </c>
      <c r="B77" s="43"/>
      <c r="C77" s="10"/>
      <c r="D77" s="84"/>
      <c r="E77" s="143"/>
      <c r="F77" s="144"/>
      <c r="G77" s="144"/>
      <c r="H77" s="144"/>
      <c r="I77" s="145"/>
    </row>
    <row r="78" spans="1:17" x14ac:dyDescent="0.3">
      <c r="A78" s="50">
        <v>10</v>
      </c>
      <c r="B78" s="43"/>
      <c r="C78" s="10"/>
      <c r="D78" s="84"/>
      <c r="E78" s="146"/>
      <c r="F78" s="146"/>
      <c r="G78" s="146"/>
      <c r="H78" s="146"/>
      <c r="I78" s="146"/>
    </row>
    <row r="79" spans="1:17" x14ac:dyDescent="0.3">
      <c r="A79" s="1" t="s">
        <v>145</v>
      </c>
      <c r="B79" s="2" t="s">
        <v>127</v>
      </c>
      <c r="C79" s="2"/>
      <c r="D79" s="85">
        <f>SUM(D65:D78)</f>
        <v>16941.39</v>
      </c>
      <c r="E79" s="23"/>
      <c r="F79" s="23"/>
      <c r="G79" s="23"/>
      <c r="H79" s="23"/>
    </row>
    <row r="80" spans="1:17" x14ac:dyDescent="0.3">
      <c r="B80" s="100" t="s">
        <v>128</v>
      </c>
      <c r="C80" s="64"/>
      <c r="D80" s="85">
        <f>K59</f>
        <v>202308.50747999991</v>
      </c>
      <c r="E80" s="23"/>
      <c r="F80" s="23"/>
      <c r="G80" s="23"/>
      <c r="H80" s="23"/>
    </row>
    <row r="81" spans="2:14" x14ac:dyDescent="0.3">
      <c r="B81" s="64" t="s">
        <v>24</v>
      </c>
      <c r="C81" s="64"/>
      <c r="D81" s="86">
        <f>D79-D80</f>
        <v>-185367.1174799999</v>
      </c>
    </row>
    <row r="82" spans="2:14" ht="14.5" thickBot="1" x14ac:dyDescent="0.35">
      <c r="B82" s="108" t="s">
        <v>72</v>
      </c>
      <c r="C82" s="65"/>
      <c r="D82" s="125">
        <f>IF(ISERROR(D81/J59),0,D81/J59)</f>
        <v>-9.9725884293049381E-3</v>
      </c>
      <c r="E82" s="88" t="str">
        <f>IF(AND(D82&lt;0.01,D82&gt;-0.01),"","Unresolved differences of greater than + or - 1% should be explained")</f>
        <v/>
      </c>
      <c r="G82" s="66"/>
      <c r="H82" s="32"/>
      <c r="I82" s="32"/>
      <c r="J82" s="32"/>
      <c r="K82" s="32"/>
      <c r="L82" s="32"/>
    </row>
    <row r="83" spans="2:14" ht="14.5" thickTop="1" x14ac:dyDescent="0.3">
      <c r="B83" s="2"/>
      <c r="C83" s="52"/>
      <c r="D83" s="53"/>
      <c r="G83" s="66"/>
    </row>
    <row r="84" spans="2:14" x14ac:dyDescent="0.3">
      <c r="B84" s="2"/>
      <c r="C84" s="52"/>
      <c r="D84" s="31"/>
    </row>
    <row r="86" spans="2:14" x14ac:dyDescent="0.3">
      <c r="C86" s="121"/>
      <c r="D86" s="121"/>
      <c r="E86" s="121"/>
      <c r="F86" s="121"/>
      <c r="G86" s="121"/>
      <c r="H86" s="121"/>
      <c r="I86" s="121"/>
      <c r="J86" s="121"/>
      <c r="K86" s="121"/>
      <c r="L86" s="121"/>
      <c r="M86" s="121"/>
      <c r="N86" s="121"/>
    </row>
    <row r="88" spans="2:14" x14ac:dyDescent="0.3">
      <c r="C88" s="121"/>
    </row>
    <row r="89" spans="2:14" x14ac:dyDescent="0.3">
      <c r="C89" s="121"/>
    </row>
    <row r="90" spans="2:14" x14ac:dyDescent="0.3">
      <c r="C90" s="121"/>
    </row>
    <row r="91" spans="2:14" x14ac:dyDescent="0.3">
      <c r="C91" s="121"/>
    </row>
    <row r="92" spans="2:14" x14ac:dyDescent="0.3">
      <c r="C92" s="121"/>
    </row>
    <row r="93" spans="2:14" x14ac:dyDescent="0.3">
      <c r="C93" s="121"/>
    </row>
    <row r="94" spans="2:14" x14ac:dyDescent="0.3">
      <c r="C94" s="121"/>
    </row>
    <row r="95" spans="2:14" x14ac:dyDescent="0.3">
      <c r="C95" s="121"/>
    </row>
    <row r="96" spans="2:14" x14ac:dyDescent="0.3">
      <c r="C96" s="121"/>
    </row>
    <row r="97" spans="3:3" x14ac:dyDescent="0.3">
      <c r="C97" s="121"/>
    </row>
    <row r="98" spans="3:3" x14ac:dyDescent="0.3">
      <c r="C98" s="121"/>
    </row>
    <row r="99" spans="3:3" x14ac:dyDescent="0.3">
      <c r="C99" s="121"/>
    </row>
  </sheetData>
  <mergeCells count="21">
    <mergeCell ref="E77:I77"/>
    <mergeCell ref="E78:I78"/>
    <mergeCell ref="O45:Q45"/>
    <mergeCell ref="E69:I69"/>
    <mergeCell ref="E70:I70"/>
    <mergeCell ref="E71:I71"/>
    <mergeCell ref="E72:I72"/>
    <mergeCell ref="E73:I73"/>
    <mergeCell ref="E74:I74"/>
    <mergeCell ref="E64:I64"/>
    <mergeCell ref="H61:J61"/>
    <mergeCell ref="E66:I66"/>
    <mergeCell ref="E67:I67"/>
    <mergeCell ref="E68:I68"/>
    <mergeCell ref="E75:I75"/>
    <mergeCell ref="E76:I76"/>
    <mergeCell ref="B21:C21"/>
    <mergeCell ref="E21:F21"/>
    <mergeCell ref="B27:H27"/>
    <mergeCell ref="A65:C65"/>
    <mergeCell ref="E65:I65"/>
  </mergeCells>
  <dataValidations count="1">
    <dataValidation type="list" sqref="C31" xr:uid="{00000000-0002-0000-0100-000000000000}">
      <formula1>"1st Estimate, 2nd Estimate, Actual, Other"</formula1>
    </dataValidation>
  </dataValidations>
  <pageMargins left="0.70866141732283472" right="0.70866141732283472" top="0.74803149606299213" bottom="0.74803149606299213" header="0.31496062992125984" footer="0.31496062992125984"/>
  <pageSetup paperSize="5" scale="50" fitToHeight="0" orientation="landscape" cellComments="asDisplayed" r:id="rId1"/>
  <rowBreaks count="2" manualBreakCount="2">
    <brk id="41" max="16383" man="1"/>
    <brk id="61"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U87"/>
  <sheetViews>
    <sheetView showGridLines="0" tabSelected="1" zoomScale="92" zoomScaleNormal="92" zoomScaleSheetLayoutView="100" workbookViewId="0">
      <selection activeCell="D71" sqref="D71:D72"/>
    </sheetView>
  </sheetViews>
  <sheetFormatPr defaultColWidth="9.1796875" defaultRowHeight="14" x14ac:dyDescent="0.3"/>
  <cols>
    <col min="1" max="1" width="10.1796875" style="1" customWidth="1"/>
    <col min="2" max="2" width="53.81640625" style="1" customWidth="1"/>
    <col min="3" max="3" width="28.1796875" style="1" customWidth="1"/>
    <col min="4" max="4" width="23.1796875" style="1" customWidth="1"/>
    <col min="5" max="5" width="19.1796875" style="1" customWidth="1"/>
    <col min="6" max="6" width="24.453125" style="1" customWidth="1"/>
    <col min="7" max="7" width="15.81640625" style="1" customWidth="1"/>
    <col min="8" max="8" width="18.1796875" style="1" customWidth="1"/>
    <col min="9" max="9" width="17.81640625" style="1" customWidth="1"/>
    <col min="10" max="10" width="17.1796875" style="1" customWidth="1"/>
    <col min="11" max="11" width="18.1796875" style="1" customWidth="1"/>
    <col min="12" max="12" width="10.81640625" style="1" customWidth="1"/>
    <col min="13" max="17" width="9.1796875" style="1"/>
    <col min="18" max="18" width="9.54296875" style="1" bestFit="1" customWidth="1"/>
    <col min="19" max="19" width="10.54296875" style="1" bestFit="1" customWidth="1"/>
    <col min="20" max="16384" width="9.1796875" style="1"/>
  </cols>
  <sheetData>
    <row r="1" spans="1:6" x14ac:dyDescent="0.3">
      <c r="A1" s="26"/>
    </row>
    <row r="11" spans="1:6" x14ac:dyDescent="0.3">
      <c r="C11" s="44"/>
    </row>
    <row r="12" spans="1:6" x14ac:dyDescent="0.3">
      <c r="A12" s="44" t="s">
        <v>47</v>
      </c>
      <c r="B12" s="4"/>
      <c r="C12" s="44"/>
    </row>
    <row r="13" spans="1:6" x14ac:dyDescent="0.3">
      <c r="A13" s="4"/>
      <c r="B13" s="4"/>
      <c r="C13" s="4"/>
    </row>
    <row r="14" spans="1:6" x14ac:dyDescent="0.3">
      <c r="A14" s="4"/>
      <c r="B14" s="4" t="s">
        <v>32</v>
      </c>
      <c r="C14" s="21"/>
      <c r="D14" s="4"/>
      <c r="E14" s="4"/>
      <c r="F14" s="4"/>
    </row>
    <row r="15" spans="1:6" x14ac:dyDescent="0.3">
      <c r="A15" s="4"/>
      <c r="B15" s="4" t="s">
        <v>59</v>
      </c>
      <c r="C15" s="51"/>
      <c r="D15" s="4"/>
      <c r="E15" s="4"/>
      <c r="F15" s="4"/>
    </row>
    <row r="16" spans="1:6" x14ac:dyDescent="0.3">
      <c r="A16" s="4"/>
      <c r="B16" s="14"/>
      <c r="C16" s="14"/>
      <c r="D16" s="4"/>
      <c r="E16" s="4"/>
      <c r="F16" s="4"/>
    </row>
    <row r="17" spans="1:12" x14ac:dyDescent="0.3">
      <c r="A17" s="4" t="s">
        <v>33</v>
      </c>
      <c r="B17" s="14" t="s">
        <v>126</v>
      </c>
      <c r="C17" s="22">
        <v>2017</v>
      </c>
      <c r="D17" s="4"/>
      <c r="E17" s="4"/>
      <c r="F17" s="4"/>
    </row>
    <row r="18" spans="1:12" x14ac:dyDescent="0.3">
      <c r="A18" s="4"/>
      <c r="B18" s="14"/>
      <c r="C18" s="14"/>
      <c r="D18" s="4"/>
      <c r="E18" s="4"/>
      <c r="F18" s="4"/>
    </row>
    <row r="19" spans="1:12" x14ac:dyDescent="0.3">
      <c r="A19" s="4"/>
      <c r="B19" s="14"/>
      <c r="C19" s="14"/>
      <c r="D19" s="4"/>
      <c r="E19" s="4"/>
      <c r="F19" s="4"/>
    </row>
    <row r="20" spans="1:12" x14ac:dyDescent="0.3">
      <c r="A20" s="4" t="s">
        <v>34</v>
      </c>
      <c r="B20" s="20" t="s">
        <v>78</v>
      </c>
      <c r="C20" s="19"/>
      <c r="D20" s="19"/>
      <c r="E20" s="19"/>
      <c r="F20" s="19"/>
      <c r="K20" s="66"/>
      <c r="L20" s="66"/>
    </row>
    <row r="21" spans="1:12" x14ac:dyDescent="0.3">
      <c r="A21" s="4"/>
      <c r="B21" s="132" t="s">
        <v>25</v>
      </c>
      <c r="C21" s="132"/>
      <c r="D21" s="22">
        <v>2017</v>
      </c>
      <c r="E21" s="133"/>
      <c r="F21" s="134"/>
      <c r="G21" s="66"/>
      <c r="K21" s="66"/>
      <c r="L21" s="66"/>
    </row>
    <row r="22" spans="1:12" ht="14.5" thickBot="1" x14ac:dyDescent="0.35">
      <c r="A22" s="4"/>
      <c r="B22" s="5" t="s">
        <v>3</v>
      </c>
      <c r="C22" s="5" t="s">
        <v>2</v>
      </c>
      <c r="D22" s="94">
        <f>D23+D24</f>
        <v>626156512.31999993</v>
      </c>
      <c r="E22" s="6" t="s">
        <v>0</v>
      </c>
      <c r="F22" s="7">
        <v>1</v>
      </c>
      <c r="G22" s="66"/>
      <c r="K22" s="66"/>
      <c r="L22" s="66"/>
    </row>
    <row r="23" spans="1:12" x14ac:dyDescent="0.3">
      <c r="B23" s="5" t="s">
        <v>7</v>
      </c>
      <c r="C23" s="5" t="s">
        <v>1</v>
      </c>
      <c r="D23" s="95">
        <f>346099734+34858</f>
        <v>346134592</v>
      </c>
      <c r="E23" s="6" t="s">
        <v>0</v>
      </c>
      <c r="F23" s="8">
        <f>IFERROR(D23/$D$22,0)</f>
        <v>0.55279244915543813</v>
      </c>
    </row>
    <row r="24" spans="1:12" ht="14.5" thickBot="1" x14ac:dyDescent="0.35">
      <c r="B24" s="5" t="s">
        <v>8</v>
      </c>
      <c r="C24" s="5" t="s">
        <v>6</v>
      </c>
      <c r="D24" s="94">
        <f>D25+D26</f>
        <v>280021920.31999999</v>
      </c>
      <c r="E24" s="6" t="s">
        <v>0</v>
      </c>
      <c r="F24" s="8">
        <f>IFERROR(D24/$D$22,0)</f>
        <v>0.44720755084456204</v>
      </c>
    </row>
    <row r="25" spans="1:12" x14ac:dyDescent="0.3">
      <c r="B25" s="5" t="s">
        <v>9</v>
      </c>
      <c r="C25" s="5" t="s">
        <v>4</v>
      </c>
      <c r="D25" s="95">
        <v>34636905</v>
      </c>
      <c r="E25" s="6" t="s">
        <v>0</v>
      </c>
      <c r="F25" s="8">
        <f>IFERROR(D25/$D$22,0)</f>
        <v>5.5316688908441256E-2</v>
      </c>
    </row>
    <row r="26" spans="1:12" x14ac:dyDescent="0.3">
      <c r="B26" s="5" t="s">
        <v>60</v>
      </c>
      <c r="C26" s="5" t="s">
        <v>5</v>
      </c>
      <c r="D26" s="96">
        <f>245419873.26-34857.94</f>
        <v>245385015.31999999</v>
      </c>
      <c r="E26" s="6" t="s">
        <v>0</v>
      </c>
      <c r="F26" s="8">
        <f>IFERROR(D26/$D$22,0)</f>
        <v>0.39189086193612077</v>
      </c>
      <c r="G26" s="26"/>
    </row>
    <row r="27" spans="1:12" ht="34.5" customHeight="1" x14ac:dyDescent="0.3">
      <c r="B27" s="135" t="s">
        <v>74</v>
      </c>
      <c r="C27" s="135"/>
      <c r="D27" s="135"/>
      <c r="E27" s="135"/>
      <c r="F27" s="135"/>
      <c r="G27" s="136"/>
      <c r="H27" s="136"/>
    </row>
    <row r="28" spans="1:12" x14ac:dyDescent="0.3">
      <c r="E28" s="117"/>
      <c r="F28" s="32"/>
      <c r="G28" s="32"/>
    </row>
    <row r="29" spans="1:12" x14ac:dyDescent="0.3">
      <c r="A29" s="1" t="s">
        <v>35</v>
      </c>
      <c r="B29" s="3" t="s">
        <v>40</v>
      </c>
    </row>
    <row r="30" spans="1:12" x14ac:dyDescent="0.3">
      <c r="B30" s="3"/>
    </row>
    <row r="31" spans="1:12" x14ac:dyDescent="0.3">
      <c r="B31" s="2" t="s">
        <v>22</v>
      </c>
      <c r="C31" s="49" t="s">
        <v>153</v>
      </c>
      <c r="E31" s="66"/>
      <c r="F31" s="32"/>
      <c r="G31" s="32"/>
      <c r="H31" s="32"/>
      <c r="I31" s="32"/>
      <c r="J31" s="32"/>
      <c r="K31" s="32"/>
    </row>
    <row r="32" spans="1:12" x14ac:dyDescent="0.3">
      <c r="E32" s="66"/>
      <c r="F32" s="32"/>
      <c r="G32" s="32"/>
      <c r="H32" s="32"/>
      <c r="I32" s="32"/>
      <c r="J32" s="32"/>
      <c r="K32" s="32"/>
    </row>
    <row r="33" spans="1:19" x14ac:dyDescent="0.3">
      <c r="B33" s="2" t="s">
        <v>41</v>
      </c>
    </row>
    <row r="34" spans="1:19" ht="15" customHeight="1" x14ac:dyDescent="0.3">
      <c r="B34" s="33"/>
      <c r="C34" s="33"/>
      <c r="D34" s="33"/>
      <c r="E34" s="33"/>
      <c r="F34" s="33"/>
      <c r="G34" s="33"/>
      <c r="H34" s="33"/>
    </row>
    <row r="35" spans="1:19" ht="15" customHeight="1" x14ac:dyDescent="0.3">
      <c r="B35" s="33"/>
      <c r="C35" s="33"/>
      <c r="D35" s="33"/>
      <c r="E35" s="33"/>
      <c r="F35" s="33"/>
      <c r="G35" s="33"/>
      <c r="H35" s="33"/>
    </row>
    <row r="36" spans="1:19" ht="15" customHeight="1" x14ac:dyDescent="0.3">
      <c r="B36" s="33"/>
      <c r="C36" s="33"/>
      <c r="D36" s="33"/>
      <c r="E36" s="33"/>
      <c r="F36" s="33"/>
      <c r="G36" s="33"/>
      <c r="H36" s="33"/>
    </row>
    <row r="37" spans="1:19" ht="15" customHeight="1" x14ac:dyDescent="0.3">
      <c r="B37" s="33"/>
      <c r="C37" s="33"/>
      <c r="D37" s="33"/>
      <c r="E37" s="33"/>
      <c r="F37" s="33"/>
      <c r="G37" s="33"/>
      <c r="H37" s="33"/>
    </row>
    <row r="38" spans="1:19" ht="14.25" customHeight="1" x14ac:dyDescent="0.3">
      <c r="B38" s="33"/>
      <c r="C38" s="33"/>
      <c r="D38" s="33"/>
      <c r="E38" s="33"/>
      <c r="F38" s="33"/>
      <c r="G38" s="33"/>
      <c r="H38" s="33"/>
    </row>
    <row r="39" spans="1:19" ht="14.25" customHeight="1" x14ac:dyDescent="0.3">
      <c r="B39" s="33"/>
      <c r="C39" s="33"/>
      <c r="D39" s="33"/>
      <c r="E39" s="33"/>
      <c r="F39" s="33"/>
      <c r="G39" s="33"/>
      <c r="H39" s="33"/>
    </row>
    <row r="40" spans="1:19" s="32" customFormat="1" ht="14.25" customHeight="1" x14ac:dyDescent="0.3">
      <c r="B40" s="33"/>
      <c r="C40" s="33"/>
      <c r="D40" s="33"/>
      <c r="E40" s="33"/>
      <c r="F40" s="33"/>
      <c r="G40" s="33"/>
      <c r="H40" s="33"/>
    </row>
    <row r="41" spans="1:19" s="32" customFormat="1" ht="14.25" customHeight="1" x14ac:dyDescent="0.3">
      <c r="B41" s="33"/>
      <c r="C41" s="33"/>
      <c r="D41" s="33"/>
      <c r="E41" s="33"/>
      <c r="F41" s="33"/>
      <c r="G41" s="33"/>
      <c r="H41" s="33"/>
    </row>
    <row r="43" spans="1:19" x14ac:dyDescent="0.3">
      <c r="A43" s="1" t="s">
        <v>36</v>
      </c>
      <c r="B43" s="44" t="s">
        <v>136</v>
      </c>
      <c r="C43" s="3"/>
    </row>
    <row r="44" spans="1:19" ht="14.5" thickBot="1" x14ac:dyDescent="0.35">
      <c r="B44" s="2" t="s">
        <v>25</v>
      </c>
      <c r="C44" s="82">
        <v>2017</v>
      </c>
      <c r="D44" s="66"/>
      <c r="E44" s="66"/>
      <c r="F44" s="67"/>
      <c r="G44" s="30"/>
      <c r="H44" s="30"/>
      <c r="I44" s="30"/>
      <c r="J44" s="30"/>
      <c r="K44" s="30"/>
    </row>
    <row r="45" spans="1:19" s="9" customFormat="1" ht="80.25" customHeight="1" thickBot="1" x14ac:dyDescent="0.35">
      <c r="B45" s="47" t="s">
        <v>38</v>
      </c>
      <c r="C45" s="55" t="s">
        <v>134</v>
      </c>
      <c r="D45" s="68" t="s">
        <v>79</v>
      </c>
      <c r="E45" s="69" t="s">
        <v>80</v>
      </c>
      <c r="F45" s="60" t="s">
        <v>124</v>
      </c>
      <c r="G45" s="24" t="s">
        <v>48</v>
      </c>
      <c r="H45" s="24" t="s">
        <v>23</v>
      </c>
      <c r="I45" s="24" t="s">
        <v>49</v>
      </c>
      <c r="J45" s="24" t="s">
        <v>73</v>
      </c>
      <c r="K45" s="61" t="s">
        <v>75</v>
      </c>
    </row>
    <row r="46" spans="1:19" s="9" customFormat="1" x14ac:dyDescent="0.3">
      <c r="B46" s="12"/>
      <c r="C46" s="56" t="s">
        <v>39</v>
      </c>
      <c r="D46" s="56" t="s">
        <v>37</v>
      </c>
      <c r="E46" s="57" t="s">
        <v>52</v>
      </c>
      <c r="F46" s="57" t="s">
        <v>53</v>
      </c>
      <c r="G46" s="57" t="s">
        <v>54</v>
      </c>
      <c r="H46" s="58" t="s">
        <v>55</v>
      </c>
      <c r="I46" s="57" t="s">
        <v>56</v>
      </c>
      <c r="J46" s="58" t="s">
        <v>57</v>
      </c>
      <c r="K46" s="59" t="s">
        <v>58</v>
      </c>
    </row>
    <row r="47" spans="1:19" x14ac:dyDescent="0.3">
      <c r="B47" s="13" t="s">
        <v>10</v>
      </c>
      <c r="C47" s="48">
        <v>25325878</v>
      </c>
      <c r="D47" s="81"/>
      <c r="E47" s="54"/>
      <c r="F47" s="48">
        <f>C47-D47+E47</f>
        <v>25325878</v>
      </c>
      <c r="G47" s="89">
        <v>6.6869999999999999E-2</v>
      </c>
      <c r="H47" s="15">
        <f>F47*G47</f>
        <v>1693541.4618599999</v>
      </c>
      <c r="I47" s="89">
        <v>8.2269999999999996E-2</v>
      </c>
      <c r="J47" s="17">
        <f>F47*I47</f>
        <v>2083559.98306</v>
      </c>
      <c r="K47" s="16">
        <f>J47-H47</f>
        <v>390018.52120000008</v>
      </c>
      <c r="P47" s="122"/>
      <c r="Q47" s="122"/>
      <c r="R47" s="123"/>
      <c r="S47" s="123"/>
    </row>
    <row r="48" spans="1:19" x14ac:dyDescent="0.3">
      <c r="B48" s="13" t="s">
        <v>11</v>
      </c>
      <c r="C48" s="48">
        <v>22906567</v>
      </c>
      <c r="D48" s="81"/>
      <c r="E48" s="54"/>
      <c r="F48" s="48">
        <f t="shared" ref="F48:F58" si="0">C48-D48+E48</f>
        <v>22906567</v>
      </c>
      <c r="G48" s="89">
        <v>0.10559</v>
      </c>
      <c r="H48" s="15">
        <f t="shared" ref="H48:H58" si="1">F48*G48</f>
        <v>2418704.4095300003</v>
      </c>
      <c r="I48" s="89">
        <v>8.6389999999999995E-2</v>
      </c>
      <c r="J48" s="17">
        <f t="shared" ref="J48:J58" si="2">F48*I48</f>
        <v>1978898.3231299999</v>
      </c>
      <c r="K48" s="16">
        <f t="shared" ref="K48:K58" si="3">J48-H48</f>
        <v>-439806.08640000038</v>
      </c>
      <c r="P48" s="122"/>
      <c r="Q48" s="122"/>
      <c r="R48" s="123"/>
      <c r="S48" s="123"/>
    </row>
    <row r="49" spans="1:19" x14ac:dyDescent="0.3">
      <c r="B49" s="13" t="s">
        <v>12</v>
      </c>
      <c r="C49" s="48">
        <v>24845106</v>
      </c>
      <c r="D49" s="81"/>
      <c r="E49" s="54"/>
      <c r="F49" s="48">
        <f t="shared" si="0"/>
        <v>24845106</v>
      </c>
      <c r="G49" s="89">
        <v>8.4089999999999998E-2</v>
      </c>
      <c r="H49" s="15">
        <f t="shared" si="1"/>
        <v>2089224.9635399999</v>
      </c>
      <c r="I49" s="89">
        <v>7.1349999999999997E-2</v>
      </c>
      <c r="J49" s="17">
        <f>F49*I49</f>
        <v>1772698.3130999999</v>
      </c>
      <c r="K49" s="16">
        <f t="shared" si="3"/>
        <v>-316526.65044</v>
      </c>
      <c r="P49" s="122"/>
      <c r="Q49" s="122"/>
      <c r="R49" s="123"/>
      <c r="S49" s="123"/>
    </row>
    <row r="50" spans="1:19" x14ac:dyDescent="0.3">
      <c r="B50" s="13" t="s">
        <v>13</v>
      </c>
      <c r="C50" s="48">
        <v>22468468</v>
      </c>
      <c r="D50" s="81"/>
      <c r="E50" s="54"/>
      <c r="F50" s="48">
        <f t="shared" si="0"/>
        <v>22468468</v>
      </c>
      <c r="G50" s="89">
        <v>6.8739999999999996E-2</v>
      </c>
      <c r="H50" s="15">
        <f t="shared" si="1"/>
        <v>1544482.4903199999</v>
      </c>
      <c r="I50" s="89">
        <v>0.10778</v>
      </c>
      <c r="J50" s="17">
        <f t="shared" si="2"/>
        <v>2421651.48104</v>
      </c>
      <c r="K50" s="16">
        <f t="shared" si="3"/>
        <v>877168.99072000012</v>
      </c>
      <c r="P50" s="122"/>
      <c r="Q50" s="122"/>
      <c r="R50" s="123"/>
      <c r="S50" s="123"/>
    </row>
    <row r="51" spans="1:19" x14ac:dyDescent="0.3">
      <c r="B51" s="13" t="s">
        <v>14</v>
      </c>
      <c r="C51" s="48">
        <v>23279147</v>
      </c>
      <c r="D51" s="81"/>
      <c r="E51" s="54"/>
      <c r="F51" s="48">
        <f t="shared" si="0"/>
        <v>23279147</v>
      </c>
      <c r="G51" s="89">
        <v>0.10623</v>
      </c>
      <c r="H51" s="15">
        <f t="shared" si="1"/>
        <v>2472943.7858100003</v>
      </c>
      <c r="I51" s="89">
        <v>0.12307</v>
      </c>
      <c r="J51" s="17">
        <f t="shared" si="2"/>
        <v>2864964.6212900002</v>
      </c>
      <c r="K51" s="16">
        <f t="shared" si="3"/>
        <v>392020.83547999989</v>
      </c>
      <c r="P51" s="122"/>
      <c r="Q51" s="122"/>
      <c r="R51" s="123"/>
      <c r="S51" s="123"/>
    </row>
    <row r="52" spans="1:19" x14ac:dyDescent="0.3">
      <c r="B52" s="13" t="s">
        <v>15</v>
      </c>
      <c r="C52" s="48">
        <v>24655892.420000002</v>
      </c>
      <c r="D52" s="81"/>
      <c r="E52" s="54"/>
      <c r="F52" s="48">
        <f t="shared" si="0"/>
        <v>24655892.420000002</v>
      </c>
      <c r="G52" s="89">
        <v>0.11954000000000001</v>
      </c>
      <c r="H52" s="15">
        <f t="shared" si="1"/>
        <v>2947365.3798868004</v>
      </c>
      <c r="I52" s="89">
        <v>0.11848</v>
      </c>
      <c r="J52" s="17">
        <f t="shared" si="2"/>
        <v>2921230.1339216004</v>
      </c>
      <c r="K52" s="16">
        <f t="shared" si="3"/>
        <v>-26135.245965200011</v>
      </c>
      <c r="P52" s="122"/>
      <c r="Q52" s="122"/>
      <c r="R52" s="123"/>
      <c r="S52" s="123"/>
    </row>
    <row r="53" spans="1:19" x14ac:dyDescent="0.3">
      <c r="B53" s="13" t="s">
        <v>16</v>
      </c>
      <c r="C53" s="48">
        <v>20023289.109999999</v>
      </c>
      <c r="D53" s="81"/>
      <c r="E53" s="54"/>
      <c r="F53" s="48">
        <f t="shared" si="0"/>
        <v>20023289.109999999</v>
      </c>
      <c r="G53" s="89">
        <v>0.10651999999999999</v>
      </c>
      <c r="H53" s="15">
        <f t="shared" si="1"/>
        <v>2132880.7559971996</v>
      </c>
      <c r="I53" s="89">
        <v>0.1128</v>
      </c>
      <c r="J53" s="17">
        <f t="shared" si="2"/>
        <v>2258627.0116079999</v>
      </c>
      <c r="K53" s="16">
        <f t="shared" si="3"/>
        <v>125746.25561080035</v>
      </c>
      <c r="P53" s="122"/>
      <c r="Q53" s="122"/>
      <c r="R53" s="123"/>
      <c r="S53" s="123"/>
    </row>
    <row r="54" spans="1:19" x14ac:dyDescent="0.3">
      <c r="B54" s="13" t="s">
        <v>17</v>
      </c>
      <c r="C54" s="48">
        <v>18695500.440000001</v>
      </c>
      <c r="D54" s="81"/>
      <c r="E54" s="54"/>
      <c r="F54" s="48">
        <f t="shared" si="0"/>
        <v>18695500.440000001</v>
      </c>
      <c r="G54" s="89">
        <v>0.115</v>
      </c>
      <c r="H54" s="15">
        <f t="shared" si="1"/>
        <v>2149982.5506000002</v>
      </c>
      <c r="I54" s="89">
        <v>0.10109</v>
      </c>
      <c r="J54" s="17">
        <f t="shared" si="2"/>
        <v>1889928.1394796001</v>
      </c>
      <c r="K54" s="16">
        <f t="shared" si="3"/>
        <v>-260054.41112040007</v>
      </c>
      <c r="P54" s="122"/>
      <c r="Q54" s="122"/>
      <c r="R54" s="123"/>
      <c r="S54" s="123"/>
    </row>
    <row r="55" spans="1:19" x14ac:dyDescent="0.3">
      <c r="B55" s="13" t="s">
        <v>18</v>
      </c>
      <c r="C55" s="48">
        <v>18522104</v>
      </c>
      <c r="D55" s="81"/>
      <c r="E55" s="54"/>
      <c r="F55" s="48">
        <f t="shared" si="0"/>
        <v>18522104</v>
      </c>
      <c r="G55" s="89">
        <v>0.12739</v>
      </c>
      <c r="H55" s="15">
        <f t="shared" si="1"/>
        <v>2359530.8285600003</v>
      </c>
      <c r="I55" s="89">
        <v>8.8639999999999997E-2</v>
      </c>
      <c r="J55" s="17">
        <f t="shared" si="2"/>
        <v>1641799.29856</v>
      </c>
      <c r="K55" s="16">
        <f t="shared" si="3"/>
        <v>-717731.53000000026</v>
      </c>
      <c r="P55" s="122"/>
      <c r="Q55" s="122"/>
      <c r="R55" s="123"/>
      <c r="S55" s="123"/>
    </row>
    <row r="56" spans="1:19" x14ac:dyDescent="0.3">
      <c r="B56" s="13" t="s">
        <v>19</v>
      </c>
      <c r="C56" s="48">
        <v>17466000.460000001</v>
      </c>
      <c r="D56" s="81"/>
      <c r="E56" s="54"/>
      <c r="F56" s="48">
        <f t="shared" si="0"/>
        <v>17466000.460000001</v>
      </c>
      <c r="G56" s="89">
        <v>0.10212</v>
      </c>
      <c r="H56" s="15">
        <f t="shared" si="1"/>
        <v>1783627.9669752002</v>
      </c>
      <c r="I56" s="89">
        <v>0.12562999999999999</v>
      </c>
      <c r="J56" s="17">
        <f t="shared" si="2"/>
        <v>2194253.6377897998</v>
      </c>
      <c r="K56" s="16">
        <f t="shared" si="3"/>
        <v>410625.67081459961</v>
      </c>
      <c r="P56" s="122"/>
      <c r="Q56" s="122"/>
      <c r="R56" s="123"/>
      <c r="S56" s="123"/>
    </row>
    <row r="57" spans="1:19" x14ac:dyDescent="0.3">
      <c r="B57" s="13" t="s">
        <v>20</v>
      </c>
      <c r="C57" s="48">
        <v>18035405.300000001</v>
      </c>
      <c r="D57" s="81"/>
      <c r="E57" s="54"/>
      <c r="F57" s="48">
        <f t="shared" si="0"/>
        <v>18035405.300000001</v>
      </c>
      <c r="G57" s="89">
        <v>0.11164</v>
      </c>
      <c r="H57" s="15">
        <f t="shared" si="1"/>
        <v>2013472.647692</v>
      </c>
      <c r="I57" s="89">
        <v>9.7040000000000001E-2</v>
      </c>
      <c r="J57" s="17">
        <f t="shared" si="2"/>
        <v>1750155.730312</v>
      </c>
      <c r="K57" s="16">
        <f t="shared" si="3"/>
        <v>-263316.91738</v>
      </c>
      <c r="P57" s="122"/>
      <c r="Q57" s="122"/>
      <c r="R57" s="123"/>
      <c r="S57" s="123"/>
    </row>
    <row r="58" spans="1:19" x14ac:dyDescent="0.3">
      <c r="B58" s="13" t="s">
        <v>21</v>
      </c>
      <c r="C58" s="48">
        <v>18559903.539999999</v>
      </c>
      <c r="D58" s="81"/>
      <c r="E58" s="54"/>
      <c r="F58" s="48">
        <f t="shared" si="0"/>
        <v>18559903.539999999</v>
      </c>
      <c r="G58" s="89">
        <v>8.3909999999999998E-2</v>
      </c>
      <c r="H58" s="15">
        <f t="shared" si="1"/>
        <v>1557361.5060413999</v>
      </c>
      <c r="I58" s="89">
        <v>9.2069999999999999E-2</v>
      </c>
      <c r="J58" s="17">
        <f t="shared" si="2"/>
        <v>1708810.3189277998</v>
      </c>
      <c r="K58" s="16">
        <f t="shared" si="3"/>
        <v>151448.81288639992</v>
      </c>
      <c r="P58" s="122"/>
      <c r="Q58" s="122"/>
      <c r="R58" s="123"/>
      <c r="S58" s="123"/>
    </row>
    <row r="59" spans="1:19" ht="28.5" thickBot="1" x14ac:dyDescent="0.35">
      <c r="B59" s="104" t="s">
        <v>129</v>
      </c>
      <c r="C59" s="83">
        <f>SUM(C47:C58)</f>
        <v>254783261.27000004</v>
      </c>
      <c r="D59" s="83">
        <f>SUM(D47:D58)</f>
        <v>0</v>
      </c>
      <c r="E59" s="83">
        <f>SUM(E47:E58)</f>
        <v>0</v>
      </c>
      <c r="F59" s="83">
        <f>SUM(F47:F58)</f>
        <v>254783261.27000004</v>
      </c>
      <c r="G59" s="34"/>
      <c r="H59" s="35">
        <f>SUM(H47:H58)</f>
        <v>25163118.746812604</v>
      </c>
      <c r="I59" s="34"/>
      <c r="J59" s="35">
        <f>SUM(J47:J58)</f>
        <v>25486576.992218804</v>
      </c>
      <c r="K59" s="36">
        <f>SUM(K47:K58)</f>
        <v>323458.24540619925</v>
      </c>
    </row>
    <row r="60" spans="1:19" x14ac:dyDescent="0.3">
      <c r="G60" s="4"/>
      <c r="H60" s="4"/>
      <c r="I60" s="4"/>
      <c r="J60" s="62"/>
      <c r="K60" s="102"/>
    </row>
    <row r="61" spans="1:19" x14ac:dyDescent="0.3">
      <c r="D61" s="112"/>
      <c r="F61" s="116"/>
      <c r="H61" s="149" t="s">
        <v>160</v>
      </c>
      <c r="I61" s="149"/>
      <c r="J61" s="149"/>
      <c r="K61" s="119">
        <f>IFERROR(C59/D26,0)</f>
        <v>1.0382999994426882</v>
      </c>
    </row>
    <row r="62" spans="1:19" x14ac:dyDescent="0.3">
      <c r="A62" s="1" t="s">
        <v>138</v>
      </c>
      <c r="B62" s="44" t="s">
        <v>132</v>
      </c>
      <c r="C62" s="2"/>
      <c r="F62" s="116"/>
      <c r="G62" s="112"/>
      <c r="K62" s="93"/>
    </row>
    <row r="63" spans="1:19" x14ac:dyDescent="0.3">
      <c r="B63" s="3"/>
      <c r="C63" s="2"/>
      <c r="K63" s="99"/>
    </row>
    <row r="64" spans="1:19" ht="42" x14ac:dyDescent="0.3">
      <c r="A64" s="11"/>
      <c r="B64" s="118" t="s">
        <v>44</v>
      </c>
      <c r="C64" s="45" t="s">
        <v>66</v>
      </c>
      <c r="D64" s="45" t="s">
        <v>117</v>
      </c>
      <c r="E64" s="148" t="s">
        <v>43</v>
      </c>
      <c r="F64" s="148"/>
      <c r="G64" s="148"/>
      <c r="H64" s="148"/>
      <c r="I64" s="148"/>
      <c r="K64" s="97"/>
    </row>
    <row r="65" spans="1:21" ht="30.75" customHeight="1" x14ac:dyDescent="0.3">
      <c r="A65" s="137" t="s">
        <v>130</v>
      </c>
      <c r="B65" s="138"/>
      <c r="C65" s="139"/>
      <c r="D65" s="103">
        <v>342237</v>
      </c>
      <c r="E65" s="140"/>
      <c r="F65" s="141"/>
      <c r="G65" s="141"/>
      <c r="H65" s="141"/>
      <c r="I65" s="142"/>
      <c r="K65" s="97"/>
    </row>
    <row r="66" spans="1:21" ht="28" x14ac:dyDescent="0.3">
      <c r="A66" s="63" t="s">
        <v>50</v>
      </c>
      <c r="B66" s="46" t="s">
        <v>61</v>
      </c>
      <c r="C66" s="90" t="s">
        <v>154</v>
      </c>
      <c r="D66" s="84"/>
      <c r="E66" s="146" t="s">
        <v>157</v>
      </c>
      <c r="F66" s="146"/>
      <c r="G66" s="146"/>
      <c r="H66" s="146"/>
      <c r="I66" s="146"/>
      <c r="K66" s="97"/>
    </row>
    <row r="67" spans="1:21" ht="28" x14ac:dyDescent="0.3">
      <c r="A67" s="63" t="s">
        <v>51</v>
      </c>
      <c r="B67" s="46" t="s">
        <v>76</v>
      </c>
      <c r="C67" s="90" t="s">
        <v>154</v>
      </c>
      <c r="D67" s="92"/>
      <c r="E67" s="146" t="s">
        <v>157</v>
      </c>
      <c r="F67" s="146"/>
      <c r="G67" s="146"/>
      <c r="H67" s="146"/>
      <c r="I67" s="146"/>
      <c r="J67" s="66"/>
      <c r="K67" s="98"/>
      <c r="L67" s="66"/>
    </row>
    <row r="68" spans="1:21" ht="28" x14ac:dyDescent="0.3">
      <c r="A68" s="63" t="s">
        <v>64</v>
      </c>
      <c r="B68" s="46" t="s">
        <v>63</v>
      </c>
      <c r="C68" s="90" t="s">
        <v>154</v>
      </c>
      <c r="D68" s="92"/>
      <c r="E68" s="146" t="s">
        <v>157</v>
      </c>
      <c r="F68" s="146"/>
      <c r="G68" s="146"/>
      <c r="H68" s="146"/>
      <c r="I68" s="146"/>
      <c r="J68" s="66"/>
      <c r="K68" s="98"/>
      <c r="L68" s="66"/>
    </row>
    <row r="69" spans="1:21" x14ac:dyDescent="0.3">
      <c r="A69" s="63" t="s">
        <v>65</v>
      </c>
      <c r="B69" s="46" t="s">
        <v>62</v>
      </c>
      <c r="C69" s="91" t="s">
        <v>154</v>
      </c>
      <c r="D69" s="92"/>
      <c r="E69" s="146" t="s">
        <v>157</v>
      </c>
      <c r="F69" s="146"/>
      <c r="G69" s="146"/>
      <c r="H69" s="146"/>
      <c r="I69" s="146"/>
      <c r="J69" s="66"/>
      <c r="K69" s="101"/>
      <c r="L69" s="66"/>
    </row>
    <row r="70" spans="1:21" ht="28" x14ac:dyDescent="0.3">
      <c r="A70" s="63" t="s">
        <v>68</v>
      </c>
      <c r="B70" s="46" t="s">
        <v>70</v>
      </c>
      <c r="C70" s="90" t="s">
        <v>154</v>
      </c>
      <c r="D70" s="84"/>
      <c r="E70" s="146" t="s">
        <v>157</v>
      </c>
      <c r="F70" s="146"/>
      <c r="G70" s="146"/>
      <c r="H70" s="146"/>
      <c r="I70" s="146"/>
      <c r="J70" s="124"/>
      <c r="K70" s="101"/>
      <c r="L70" s="124"/>
      <c r="M70" s="121"/>
      <c r="N70" s="121"/>
      <c r="O70" s="121"/>
      <c r="P70" s="121"/>
      <c r="Q70" s="121"/>
      <c r="R70" s="121"/>
      <c r="S70" s="121"/>
      <c r="T70" s="121"/>
      <c r="U70" s="121"/>
    </row>
    <row r="71" spans="1:21" ht="28" x14ac:dyDescent="0.3">
      <c r="A71" s="63" t="s">
        <v>69</v>
      </c>
      <c r="B71" s="46" t="s">
        <v>71</v>
      </c>
      <c r="C71" s="90" t="s">
        <v>154</v>
      </c>
      <c r="D71" s="84"/>
      <c r="E71" s="146" t="s">
        <v>157</v>
      </c>
      <c r="F71" s="146"/>
      <c r="G71" s="146"/>
      <c r="H71" s="146"/>
      <c r="I71" s="146"/>
      <c r="J71" s="66"/>
      <c r="K71" s="101"/>
      <c r="L71" s="66"/>
    </row>
    <row r="72" spans="1:21" ht="33.75" customHeight="1" x14ac:dyDescent="0.3">
      <c r="A72" s="63">
        <v>4</v>
      </c>
      <c r="B72" s="46" t="s">
        <v>67</v>
      </c>
      <c r="C72" s="90" t="s">
        <v>158</v>
      </c>
      <c r="D72" s="84"/>
      <c r="E72" s="146" t="s">
        <v>159</v>
      </c>
      <c r="F72" s="146"/>
      <c r="G72" s="146"/>
      <c r="H72" s="146"/>
      <c r="I72" s="146"/>
      <c r="J72" s="66"/>
      <c r="K72" s="101"/>
      <c r="L72" s="66"/>
    </row>
    <row r="73" spans="1:21" ht="42" x14ac:dyDescent="0.3">
      <c r="A73" s="63">
        <v>5</v>
      </c>
      <c r="B73" s="46" t="s">
        <v>77</v>
      </c>
      <c r="C73" s="90" t="s">
        <v>154</v>
      </c>
      <c r="D73" s="84"/>
      <c r="E73" s="146" t="s">
        <v>156</v>
      </c>
      <c r="F73" s="146"/>
      <c r="G73" s="146"/>
      <c r="H73" s="146"/>
      <c r="I73" s="146"/>
      <c r="J73" s="66"/>
      <c r="K73" s="101"/>
      <c r="L73" s="66"/>
    </row>
    <row r="74" spans="1:21" ht="28" x14ac:dyDescent="0.3">
      <c r="A74" s="50">
        <v>6</v>
      </c>
      <c r="B74" s="105" t="s">
        <v>133</v>
      </c>
      <c r="C74" s="90" t="s">
        <v>154</v>
      </c>
      <c r="D74" s="84"/>
      <c r="E74" s="146" t="s">
        <v>157</v>
      </c>
      <c r="F74" s="146"/>
      <c r="G74" s="146"/>
      <c r="H74" s="146"/>
      <c r="I74" s="146"/>
      <c r="K74" s="26"/>
    </row>
    <row r="75" spans="1:21" x14ac:dyDescent="0.3">
      <c r="A75" s="50">
        <v>7</v>
      </c>
      <c r="B75" s="43"/>
      <c r="C75" s="10"/>
      <c r="D75" s="84"/>
      <c r="E75" s="146"/>
      <c r="F75" s="146"/>
      <c r="G75" s="146"/>
      <c r="H75" s="146"/>
      <c r="I75" s="146"/>
    </row>
    <row r="76" spans="1:21" x14ac:dyDescent="0.3">
      <c r="A76" s="50">
        <v>8</v>
      </c>
      <c r="B76" s="43"/>
      <c r="C76" s="10"/>
      <c r="D76" s="84"/>
      <c r="E76" s="146"/>
      <c r="F76" s="146"/>
      <c r="G76" s="146"/>
      <c r="H76" s="146"/>
      <c r="I76" s="146"/>
    </row>
    <row r="77" spans="1:21" x14ac:dyDescent="0.3">
      <c r="A77" s="50">
        <v>9</v>
      </c>
      <c r="B77" s="43"/>
      <c r="C77" s="10"/>
      <c r="D77" s="84"/>
      <c r="E77" s="143"/>
      <c r="F77" s="144"/>
      <c r="G77" s="144"/>
      <c r="H77" s="144"/>
      <c r="I77" s="145"/>
    </row>
    <row r="78" spans="1:21" x14ac:dyDescent="0.3">
      <c r="A78" s="50">
        <v>10</v>
      </c>
      <c r="B78" s="43"/>
      <c r="C78" s="10"/>
      <c r="D78" s="84"/>
      <c r="E78" s="146"/>
      <c r="F78" s="146"/>
      <c r="G78" s="146"/>
      <c r="H78" s="146"/>
      <c r="I78" s="146"/>
    </row>
    <row r="79" spans="1:21" x14ac:dyDescent="0.3">
      <c r="A79" s="1" t="s">
        <v>145</v>
      </c>
      <c r="B79" s="2" t="s">
        <v>127</v>
      </c>
      <c r="C79" s="2"/>
      <c r="D79" s="85">
        <f>SUM(D65:D78)</f>
        <v>342237</v>
      </c>
      <c r="E79" s="23"/>
      <c r="F79" s="23"/>
      <c r="G79" s="23"/>
      <c r="H79" s="23"/>
    </row>
    <row r="80" spans="1:21" x14ac:dyDescent="0.3">
      <c r="B80" s="100" t="s">
        <v>128</v>
      </c>
      <c r="C80" s="64"/>
      <c r="D80" s="85">
        <f>K59</f>
        <v>323458.24540619925</v>
      </c>
      <c r="E80" s="23"/>
      <c r="F80" s="23"/>
      <c r="G80" s="23"/>
      <c r="H80" s="23"/>
    </row>
    <row r="81" spans="2:15" x14ac:dyDescent="0.3">
      <c r="B81" s="64" t="s">
        <v>24</v>
      </c>
      <c r="C81" s="64"/>
      <c r="D81" s="86">
        <f>D79-D80</f>
        <v>18778.754593800753</v>
      </c>
    </row>
    <row r="82" spans="2:15" ht="14.5" thickBot="1" x14ac:dyDescent="0.35">
      <c r="B82" s="108" t="s">
        <v>72</v>
      </c>
      <c r="C82" s="65"/>
      <c r="D82" s="126">
        <f>IF(ISERROR(D81/J59),0,D81/J59)</f>
        <v>7.3680959979576758E-4</v>
      </c>
      <c r="E82" s="88" t="str">
        <f>IF(AND(D82&lt;0.01,D82&gt;-0.01),"","Unresolved differences of greater than + or - 1% should be explained")</f>
        <v/>
      </c>
      <c r="G82" s="66"/>
      <c r="H82" s="32"/>
      <c r="I82" s="32"/>
      <c r="J82" s="32"/>
      <c r="K82" s="32"/>
      <c r="L82" s="32"/>
    </row>
    <row r="83" spans="2:15" ht="14.5" thickTop="1" x14ac:dyDescent="0.3">
      <c r="B83" s="2"/>
      <c r="C83" s="52"/>
      <c r="D83" s="53"/>
      <c r="G83" s="66"/>
    </row>
    <row r="84" spans="2:15" x14ac:dyDescent="0.3">
      <c r="B84" s="2"/>
      <c r="C84" s="52"/>
      <c r="D84" s="31"/>
    </row>
    <row r="85" spans="2:15" x14ac:dyDescent="0.3">
      <c r="D85" s="121"/>
      <c r="E85" s="121"/>
      <c r="F85" s="121"/>
      <c r="G85" s="121"/>
      <c r="H85" s="121"/>
      <c r="I85" s="121"/>
      <c r="J85" s="121"/>
      <c r="K85" s="121"/>
      <c r="L85" s="121"/>
      <c r="M85" s="121"/>
      <c r="N85" s="121"/>
      <c r="O85" s="121"/>
    </row>
    <row r="87" spans="2:15" x14ac:dyDescent="0.3">
      <c r="D87" s="121"/>
      <c r="E87" s="121"/>
      <c r="F87" s="121"/>
      <c r="G87" s="121"/>
      <c r="H87" s="121"/>
      <c r="I87" s="121"/>
      <c r="J87" s="121"/>
      <c r="K87" s="121"/>
      <c r="L87" s="121"/>
      <c r="M87" s="121"/>
      <c r="N87" s="121"/>
      <c r="O87" s="121"/>
    </row>
  </sheetData>
  <mergeCells count="20">
    <mergeCell ref="E76:I76"/>
    <mergeCell ref="E77:I77"/>
    <mergeCell ref="E78:I78"/>
    <mergeCell ref="E69:I69"/>
    <mergeCell ref="E70:I70"/>
    <mergeCell ref="E71:I71"/>
    <mergeCell ref="E72:I72"/>
    <mergeCell ref="E73:I73"/>
    <mergeCell ref="E74:I74"/>
    <mergeCell ref="E66:I66"/>
    <mergeCell ref="E67:I67"/>
    <mergeCell ref="E68:I68"/>
    <mergeCell ref="H61:J61"/>
    <mergeCell ref="E75:I75"/>
    <mergeCell ref="E64:I64"/>
    <mergeCell ref="B21:C21"/>
    <mergeCell ref="E21:F21"/>
    <mergeCell ref="B27:H27"/>
    <mergeCell ref="A65:C65"/>
    <mergeCell ref="E65:I65"/>
  </mergeCells>
  <dataValidations count="1">
    <dataValidation type="list" sqref="C31" xr:uid="{00000000-0002-0000-0200-000000000000}">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2" manualBreakCount="2">
    <brk id="41" max="16383" man="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GA Analysis 2013</vt:lpstr>
      <vt:lpstr>GA Analysis 2017</vt:lpstr>
      <vt:lpstr>'GA Analysis 2013'!Print_Area</vt:lpstr>
      <vt:lpstr>'GA Analysis 2017'!Print_Area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Michelle Reesor</cp:lastModifiedBy>
  <cp:lastPrinted>2018-11-02T18:45:58Z</cp:lastPrinted>
  <dcterms:created xsi:type="dcterms:W3CDTF">2017-05-01T19:29:01Z</dcterms:created>
  <dcterms:modified xsi:type="dcterms:W3CDTF">2018-11-05T03:07:38Z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