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ttps://myhydro.torontohydro.com/divisions/regulatorylegal/2020cir/Exhibits/2020 Interrogatories (IRs)/ISSUE 4B/1. OEB STAFF/4B-Staff-142/"/>
    </mc:Choice>
  </mc:AlternateContent>
  <bookViews>
    <workbookView xWindow="0" yWindow="0" windowWidth="15360" windowHeight="8448"/>
  </bookViews>
  <sheets>
    <sheet name="T8 Schedule 8 CCA 2021" sheetId="7" r:id="rId1"/>
    <sheet name="T8 Schedule 8 CCA 2022" sheetId="8" r:id="rId2"/>
    <sheet name="T8 Schedule 8 CCA 2023" sheetId="9" r:id="rId3"/>
    <sheet name="T8 Schedule 8 CCA 2024" sheetId="10" r:id="rId4"/>
  </sheets>
  <externalReferences>
    <externalReference r:id="rId5"/>
  </externalReferences>
  <definedNames>
    <definedName name="_xlnm.Print_Area" localSheetId="0">'T8 Schedule 8 CCA 2021'!$A$1:$P$49</definedName>
    <definedName name="_xlnm.Print_Area" localSheetId="1">'T8 Schedule 8 CCA 2022'!$A$1:$P$49</definedName>
    <definedName name="_xlnm.Print_Area" localSheetId="2">'T8 Schedule 8 CCA 2023'!$A$1:$P$49</definedName>
    <definedName name="_xlnm.Print_Area" localSheetId="3">'T8 Schedule 8 CCA 2024'!$A$1:$P$49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0" i="9" l="1"/>
  <c r="M29" i="9"/>
  <c r="M29" i="7"/>
  <c r="O29" i="7"/>
  <c r="F29" i="8"/>
  <c r="I29" i="8"/>
  <c r="K29" i="8"/>
  <c r="M29" i="8"/>
  <c r="O29" i="8"/>
  <c r="F29" i="9"/>
  <c r="I29" i="9"/>
  <c r="K29" i="9"/>
  <c r="O29" i="9"/>
  <c r="F29" i="10"/>
  <c r="I29" i="10"/>
  <c r="K29" i="10"/>
  <c r="M29" i="10"/>
  <c r="F39" i="10"/>
  <c r="F38" i="10"/>
  <c r="I38" i="10"/>
  <c r="K38" i="10"/>
  <c r="M38" i="10"/>
  <c r="O38" i="10"/>
  <c r="F37" i="10"/>
  <c r="F36" i="10"/>
  <c r="F35" i="10"/>
  <c r="I35" i="10"/>
  <c r="F34" i="10"/>
  <c r="I34" i="10"/>
  <c r="F33" i="10"/>
  <c r="F32" i="10"/>
  <c r="F31" i="10"/>
  <c r="I31" i="10"/>
  <c r="O30" i="9"/>
  <c r="F30" i="10"/>
  <c r="F28" i="10"/>
  <c r="F27" i="10"/>
  <c r="F26" i="10"/>
  <c r="I26" i="10"/>
  <c r="F25" i="10"/>
  <c r="F24" i="10"/>
  <c r="F23" i="10"/>
  <c r="F22" i="10"/>
  <c r="F21" i="10"/>
  <c r="F20" i="10"/>
  <c r="F19" i="10"/>
  <c r="F18" i="10"/>
  <c r="F17" i="10"/>
  <c r="F16" i="10"/>
  <c r="F15" i="10"/>
  <c r="F14" i="10"/>
  <c r="F43" i="10"/>
  <c r="F13" i="10"/>
  <c r="F12" i="10"/>
  <c r="F11" i="10"/>
  <c r="I11" i="10"/>
  <c r="F42" i="9"/>
  <c r="F41" i="9"/>
  <c r="I41" i="9"/>
  <c r="K41" i="9"/>
  <c r="M41" i="9"/>
  <c r="F40" i="9"/>
  <c r="F39" i="9"/>
  <c r="F38" i="9"/>
  <c r="F37" i="9"/>
  <c r="I37" i="9"/>
  <c r="F36" i="9"/>
  <c r="F35" i="9"/>
  <c r="F34" i="9"/>
  <c r="F33" i="9"/>
  <c r="I33" i="9"/>
  <c r="F32" i="9"/>
  <c r="F31" i="9"/>
  <c r="F30" i="9"/>
  <c r="F28" i="9"/>
  <c r="F27" i="9"/>
  <c r="F26" i="9"/>
  <c r="F25" i="9"/>
  <c r="F24" i="9"/>
  <c r="F23" i="9"/>
  <c r="I23" i="9"/>
  <c r="F22" i="9"/>
  <c r="I22" i="9"/>
  <c r="F21" i="9"/>
  <c r="I21" i="9"/>
  <c r="F20" i="9"/>
  <c r="F19" i="9"/>
  <c r="F18" i="9"/>
  <c r="F17" i="9"/>
  <c r="F16" i="9"/>
  <c r="F15" i="9"/>
  <c r="I15" i="9"/>
  <c r="F14" i="9"/>
  <c r="I14" i="9"/>
  <c r="F13" i="9"/>
  <c r="I13" i="9"/>
  <c r="K13" i="9"/>
  <c r="M13" i="9"/>
  <c r="F12" i="9"/>
  <c r="F11" i="9"/>
  <c r="H43" i="10"/>
  <c r="G43" i="10"/>
  <c r="L42" i="10"/>
  <c r="J42" i="10"/>
  <c r="F42" i="10"/>
  <c r="I42" i="10"/>
  <c r="D42" i="10"/>
  <c r="C42" i="10"/>
  <c r="L41" i="10"/>
  <c r="J41" i="10"/>
  <c r="F41" i="10"/>
  <c r="I41" i="10"/>
  <c r="D41" i="10"/>
  <c r="C41" i="10"/>
  <c r="L40" i="10"/>
  <c r="J40" i="10"/>
  <c r="I40" i="10"/>
  <c r="K40" i="10"/>
  <c r="M40" i="10"/>
  <c r="F40" i="10"/>
  <c r="D40" i="10"/>
  <c r="C40" i="10"/>
  <c r="L39" i="10"/>
  <c r="J39" i="10"/>
  <c r="I39" i="10"/>
  <c r="K39" i="10"/>
  <c r="M39" i="10"/>
  <c r="O39" i="10"/>
  <c r="D39" i="10"/>
  <c r="C39" i="10"/>
  <c r="L38" i="10"/>
  <c r="J38" i="10"/>
  <c r="D38" i="10"/>
  <c r="C38" i="10"/>
  <c r="L37" i="10"/>
  <c r="J37" i="10"/>
  <c r="I37" i="10"/>
  <c r="D37" i="10"/>
  <c r="C37" i="10"/>
  <c r="L36" i="10"/>
  <c r="J36" i="10"/>
  <c r="I36" i="10"/>
  <c r="D36" i="10"/>
  <c r="C36" i="10"/>
  <c r="L35" i="10"/>
  <c r="J35" i="10"/>
  <c r="L34" i="10"/>
  <c r="J34" i="10"/>
  <c r="L33" i="10"/>
  <c r="J33" i="10"/>
  <c r="I33" i="10"/>
  <c r="L32" i="10"/>
  <c r="J32" i="10"/>
  <c r="I32" i="10"/>
  <c r="K32" i="10"/>
  <c r="M32" i="10"/>
  <c r="L31" i="10"/>
  <c r="J31" i="10"/>
  <c r="L30" i="10"/>
  <c r="J30" i="10"/>
  <c r="I30" i="10"/>
  <c r="L29" i="10"/>
  <c r="J29" i="10"/>
  <c r="L28" i="10"/>
  <c r="J28" i="10"/>
  <c r="I28" i="10"/>
  <c r="L27" i="10"/>
  <c r="J27" i="10"/>
  <c r="I27" i="10"/>
  <c r="L26" i="10"/>
  <c r="J26" i="10"/>
  <c r="L25" i="10"/>
  <c r="J25" i="10"/>
  <c r="I25" i="10"/>
  <c r="L24" i="10"/>
  <c r="J24" i="10"/>
  <c r="I24" i="10"/>
  <c r="L23" i="10"/>
  <c r="J23" i="10"/>
  <c r="I23" i="10"/>
  <c r="J22" i="10"/>
  <c r="I22" i="10"/>
  <c r="J21" i="10"/>
  <c r="I21" i="10"/>
  <c r="J20" i="10"/>
  <c r="I20" i="10"/>
  <c r="J19" i="10"/>
  <c r="I19" i="10"/>
  <c r="J18" i="10"/>
  <c r="I18" i="10"/>
  <c r="L17" i="10"/>
  <c r="J17" i="10"/>
  <c r="I17" i="10"/>
  <c r="L16" i="10"/>
  <c r="J16" i="10"/>
  <c r="I16" i="10"/>
  <c r="L15" i="10"/>
  <c r="J15" i="10"/>
  <c r="I15" i="10"/>
  <c r="K15" i="10"/>
  <c r="M15" i="10"/>
  <c r="L14" i="10"/>
  <c r="J14" i="10"/>
  <c r="I14" i="10"/>
  <c r="L13" i="10"/>
  <c r="J13" i="10"/>
  <c r="I13" i="10"/>
  <c r="L12" i="10"/>
  <c r="J12" i="10"/>
  <c r="L11" i="10"/>
  <c r="J11" i="10"/>
  <c r="I40" i="9"/>
  <c r="K40" i="9"/>
  <c r="M40" i="9"/>
  <c r="I36" i="9"/>
  <c r="I32" i="9"/>
  <c r="I30" i="9"/>
  <c r="I24" i="9"/>
  <c r="K24" i="9"/>
  <c r="M24" i="9"/>
  <c r="I20" i="9"/>
  <c r="I16" i="9"/>
  <c r="I12" i="9"/>
  <c r="H43" i="9"/>
  <c r="G43" i="9"/>
  <c r="L42" i="9"/>
  <c r="J42" i="9"/>
  <c r="I42" i="9"/>
  <c r="D42" i="9"/>
  <c r="C42" i="9"/>
  <c r="L41" i="9"/>
  <c r="J41" i="9"/>
  <c r="D41" i="9"/>
  <c r="C41" i="9"/>
  <c r="L40" i="9"/>
  <c r="J40" i="9"/>
  <c r="D40" i="9"/>
  <c r="C40" i="9"/>
  <c r="L39" i="9"/>
  <c r="J39" i="9"/>
  <c r="I39" i="9"/>
  <c r="D39" i="9"/>
  <c r="C39" i="9"/>
  <c r="L38" i="9"/>
  <c r="J38" i="9"/>
  <c r="I38" i="9"/>
  <c r="K38" i="9"/>
  <c r="M38" i="9"/>
  <c r="D38" i="9"/>
  <c r="C38" i="9"/>
  <c r="L37" i="9"/>
  <c r="J37" i="9"/>
  <c r="D37" i="9"/>
  <c r="C37" i="9"/>
  <c r="L36" i="9"/>
  <c r="J36" i="9"/>
  <c r="D36" i="9"/>
  <c r="C36" i="9"/>
  <c r="L35" i="9"/>
  <c r="J35" i="9"/>
  <c r="I35" i="9"/>
  <c r="L34" i="9"/>
  <c r="J34" i="9"/>
  <c r="I34" i="9"/>
  <c r="L33" i="9"/>
  <c r="J33" i="9"/>
  <c r="L32" i="9"/>
  <c r="J32" i="9"/>
  <c r="L31" i="9"/>
  <c r="J31" i="9"/>
  <c r="I31" i="9"/>
  <c r="L30" i="9"/>
  <c r="J30" i="9"/>
  <c r="L29" i="9"/>
  <c r="J29" i="9"/>
  <c r="L28" i="9"/>
  <c r="J28" i="9"/>
  <c r="I28" i="9"/>
  <c r="K28" i="9"/>
  <c r="M28" i="9"/>
  <c r="L27" i="9"/>
  <c r="J27" i="9"/>
  <c r="I27" i="9"/>
  <c r="L26" i="9"/>
  <c r="J26" i="9"/>
  <c r="I26" i="9"/>
  <c r="L25" i="9"/>
  <c r="J25" i="9"/>
  <c r="I25" i="9"/>
  <c r="L24" i="9"/>
  <c r="J24" i="9"/>
  <c r="L23" i="9"/>
  <c r="J23" i="9"/>
  <c r="J22" i="9"/>
  <c r="J21" i="9"/>
  <c r="J20" i="9"/>
  <c r="J19" i="9"/>
  <c r="I19" i="9"/>
  <c r="K19" i="9"/>
  <c r="M19" i="9"/>
  <c r="J18" i="9"/>
  <c r="I18" i="9"/>
  <c r="L17" i="9"/>
  <c r="J17" i="9"/>
  <c r="I17" i="9"/>
  <c r="K17" i="9"/>
  <c r="M17" i="9"/>
  <c r="L16" i="9"/>
  <c r="J16" i="9"/>
  <c r="L15" i="9"/>
  <c r="J15" i="9"/>
  <c r="L14" i="9"/>
  <c r="J14" i="9"/>
  <c r="L13" i="9"/>
  <c r="J13" i="9"/>
  <c r="L12" i="9"/>
  <c r="J12" i="9"/>
  <c r="L11" i="9"/>
  <c r="J11" i="9"/>
  <c r="F36" i="8"/>
  <c r="I36" i="8"/>
  <c r="F35" i="8"/>
  <c r="I35" i="8"/>
  <c r="F34" i="8"/>
  <c r="F33" i="8"/>
  <c r="F32" i="8"/>
  <c r="I32" i="8"/>
  <c r="F31" i="8"/>
  <c r="I31" i="8"/>
  <c r="K31" i="8"/>
  <c r="M31" i="8"/>
  <c r="F30" i="8"/>
  <c r="F28" i="8"/>
  <c r="I28" i="8"/>
  <c r="F27" i="8"/>
  <c r="I27" i="8"/>
  <c r="F26" i="8"/>
  <c r="F25" i="8"/>
  <c r="F24" i="8"/>
  <c r="I24" i="8"/>
  <c r="F23" i="8"/>
  <c r="I23" i="8"/>
  <c r="F22" i="8"/>
  <c r="F21" i="8"/>
  <c r="F20" i="8"/>
  <c r="F19" i="8"/>
  <c r="I19" i="8"/>
  <c r="K19" i="8"/>
  <c r="M19" i="8"/>
  <c r="O19" i="8"/>
  <c r="F18" i="8"/>
  <c r="F17" i="8"/>
  <c r="F16" i="8"/>
  <c r="F15" i="8"/>
  <c r="I15" i="8"/>
  <c r="F14" i="8"/>
  <c r="F13" i="8"/>
  <c r="F12" i="8"/>
  <c r="F11" i="8"/>
  <c r="H43" i="8"/>
  <c r="G43" i="8"/>
  <c r="O42" i="8"/>
  <c r="L42" i="8"/>
  <c r="J42" i="8"/>
  <c r="F42" i="8"/>
  <c r="I42" i="8"/>
  <c r="K42" i="8"/>
  <c r="M42" i="8"/>
  <c r="D42" i="8"/>
  <c r="C42" i="8"/>
  <c r="L41" i="8"/>
  <c r="K41" i="8"/>
  <c r="M41" i="8"/>
  <c r="J41" i="8"/>
  <c r="F41" i="8"/>
  <c r="I41" i="8"/>
  <c r="D41" i="8"/>
  <c r="C41" i="8"/>
  <c r="L40" i="8"/>
  <c r="J40" i="8"/>
  <c r="I40" i="8"/>
  <c r="K40" i="8"/>
  <c r="D40" i="8"/>
  <c r="C40" i="8"/>
  <c r="L39" i="8"/>
  <c r="J39" i="8"/>
  <c r="I39" i="8"/>
  <c r="K39" i="8"/>
  <c r="M39" i="8"/>
  <c r="D39" i="8"/>
  <c r="C39" i="8"/>
  <c r="L38" i="8"/>
  <c r="J38" i="8"/>
  <c r="I38" i="8"/>
  <c r="K38" i="8"/>
  <c r="M38" i="8"/>
  <c r="D38" i="8"/>
  <c r="C38" i="8"/>
  <c r="L37" i="8"/>
  <c r="J37" i="8"/>
  <c r="I37" i="8"/>
  <c r="K37" i="8"/>
  <c r="D37" i="8"/>
  <c r="C37" i="8"/>
  <c r="L36" i="8"/>
  <c r="J36" i="8"/>
  <c r="D36" i="8"/>
  <c r="C36" i="8"/>
  <c r="L35" i="8"/>
  <c r="J35" i="8"/>
  <c r="L34" i="8"/>
  <c r="J34" i="8"/>
  <c r="I34" i="8"/>
  <c r="L33" i="8"/>
  <c r="J33" i="8"/>
  <c r="I33" i="8"/>
  <c r="K33" i="8"/>
  <c r="L32" i="8"/>
  <c r="J32" i="8"/>
  <c r="L31" i="8"/>
  <c r="J31" i="8"/>
  <c r="L30" i="8"/>
  <c r="J30" i="8"/>
  <c r="I30" i="8"/>
  <c r="L29" i="8"/>
  <c r="J29" i="8"/>
  <c r="L28" i="8"/>
  <c r="J28" i="8"/>
  <c r="L27" i="8"/>
  <c r="J27" i="8"/>
  <c r="L26" i="8"/>
  <c r="J26" i="8"/>
  <c r="I26" i="8"/>
  <c r="L25" i="8"/>
  <c r="J25" i="8"/>
  <c r="I25" i="8"/>
  <c r="K25" i="8"/>
  <c r="L24" i="8"/>
  <c r="J24" i="8"/>
  <c r="L23" i="8"/>
  <c r="J23" i="8"/>
  <c r="J22" i="8"/>
  <c r="I22" i="8"/>
  <c r="K22" i="8"/>
  <c r="M22" i="8"/>
  <c r="J21" i="8"/>
  <c r="I21" i="8"/>
  <c r="K21" i="8"/>
  <c r="M21" i="8"/>
  <c r="J20" i="8"/>
  <c r="I20" i="8"/>
  <c r="K20" i="8"/>
  <c r="M20" i="8"/>
  <c r="J19" i="8"/>
  <c r="J18" i="8"/>
  <c r="I18" i="8"/>
  <c r="L17" i="8"/>
  <c r="J17" i="8"/>
  <c r="I17" i="8"/>
  <c r="K17" i="8"/>
  <c r="M17" i="8"/>
  <c r="L16" i="8"/>
  <c r="J16" i="8"/>
  <c r="I16" i="8"/>
  <c r="K16" i="8"/>
  <c r="L15" i="8"/>
  <c r="J15" i="8"/>
  <c r="L14" i="8"/>
  <c r="J14" i="8"/>
  <c r="I14" i="8"/>
  <c r="L13" i="8"/>
  <c r="J13" i="8"/>
  <c r="I13" i="8"/>
  <c r="K13" i="8"/>
  <c r="M13" i="8"/>
  <c r="L12" i="8"/>
  <c r="J12" i="8"/>
  <c r="I12" i="8"/>
  <c r="K12" i="8"/>
  <c r="L11" i="8"/>
  <c r="J11" i="8"/>
  <c r="I11" i="8"/>
  <c r="J43" i="10"/>
  <c r="K24" i="10"/>
  <c r="M24" i="10"/>
  <c r="K36" i="10"/>
  <c r="M36" i="10"/>
  <c r="K30" i="10"/>
  <c r="M30" i="10"/>
  <c r="K26" i="10"/>
  <c r="M26" i="10"/>
  <c r="K28" i="10"/>
  <c r="M28" i="10"/>
  <c r="O28" i="10"/>
  <c r="K34" i="10"/>
  <c r="M34" i="10"/>
  <c r="O34" i="10"/>
  <c r="K33" i="9"/>
  <c r="M33" i="9"/>
  <c r="O33" i="9"/>
  <c r="K12" i="9"/>
  <c r="M12" i="9"/>
  <c r="O12" i="9"/>
  <c r="K16" i="9"/>
  <c r="M16" i="9"/>
  <c r="K32" i="9"/>
  <c r="M32" i="9"/>
  <c r="K15" i="9"/>
  <c r="M15" i="9"/>
  <c r="O15" i="9"/>
  <c r="K25" i="9"/>
  <c r="M25" i="9"/>
  <c r="K36" i="9"/>
  <c r="M36" i="9"/>
  <c r="K13" i="10"/>
  <c r="M13" i="10"/>
  <c r="O13" i="10"/>
  <c r="K17" i="10"/>
  <c r="M17" i="10"/>
  <c r="O17" i="10"/>
  <c r="K18" i="10"/>
  <c r="M18" i="10"/>
  <c r="O18" i="10"/>
  <c r="K19" i="10"/>
  <c r="M19" i="10"/>
  <c r="O19" i="10"/>
  <c r="K20" i="10"/>
  <c r="M20" i="10"/>
  <c r="O20" i="10"/>
  <c r="K21" i="10"/>
  <c r="M21" i="10"/>
  <c r="O21" i="10"/>
  <c r="K22" i="10"/>
  <c r="M22" i="10"/>
  <c r="O22" i="10"/>
  <c r="K23" i="10"/>
  <c r="M23" i="10"/>
  <c r="O23" i="10"/>
  <c r="O30" i="10"/>
  <c r="K37" i="10"/>
  <c r="M37" i="10"/>
  <c r="O37" i="10"/>
  <c r="K41" i="10"/>
  <c r="M41" i="10"/>
  <c r="O41" i="10"/>
  <c r="K16" i="10"/>
  <c r="M16" i="10"/>
  <c r="O16" i="10"/>
  <c r="O29" i="10"/>
  <c r="K31" i="10"/>
  <c r="M31" i="10"/>
  <c r="O31" i="10"/>
  <c r="K14" i="10"/>
  <c r="M14" i="10"/>
  <c r="O14" i="10"/>
  <c r="K25" i="10"/>
  <c r="M25" i="10"/>
  <c r="O25" i="10"/>
  <c r="K27" i="10"/>
  <c r="M27" i="10"/>
  <c r="O27" i="10"/>
  <c r="O26" i="10"/>
  <c r="K33" i="10"/>
  <c r="M33" i="10"/>
  <c r="O33" i="10"/>
  <c r="K35" i="10"/>
  <c r="M35" i="10"/>
  <c r="O35" i="10"/>
  <c r="O42" i="10"/>
  <c r="K42" i="10"/>
  <c r="M42" i="10"/>
  <c r="I12" i="10"/>
  <c r="O15" i="10"/>
  <c r="O24" i="10"/>
  <c r="O32" i="10"/>
  <c r="O36" i="10"/>
  <c r="O40" i="10"/>
  <c r="K11" i="10"/>
  <c r="O39" i="9"/>
  <c r="K37" i="9"/>
  <c r="M37" i="9"/>
  <c r="O37" i="9"/>
  <c r="K39" i="9"/>
  <c r="M39" i="9"/>
  <c r="K14" i="9"/>
  <c r="M14" i="9"/>
  <c r="O14" i="9"/>
  <c r="K18" i="9"/>
  <c r="M18" i="9"/>
  <c r="O18" i="9"/>
  <c r="K22" i="9"/>
  <c r="M22" i="9"/>
  <c r="O22" i="9"/>
  <c r="O16" i="9"/>
  <c r="K23" i="9"/>
  <c r="M23" i="9"/>
  <c r="O23" i="9"/>
  <c r="K27" i="9"/>
  <c r="M27" i="9"/>
  <c r="O27" i="9"/>
  <c r="K31" i="9"/>
  <c r="M31" i="9"/>
  <c r="O31" i="9"/>
  <c r="O24" i="9"/>
  <c r="O36" i="9"/>
  <c r="O38" i="9"/>
  <c r="O40" i="9"/>
  <c r="O13" i="9"/>
  <c r="O17" i="9"/>
  <c r="K35" i="9"/>
  <c r="M35" i="9"/>
  <c r="O35" i="9"/>
  <c r="J43" i="9"/>
  <c r="K20" i="9"/>
  <c r="M20" i="9"/>
  <c r="O20" i="9"/>
  <c r="O28" i="9"/>
  <c r="O32" i="9"/>
  <c r="F43" i="9"/>
  <c r="I11" i="9"/>
  <c r="O19" i="9"/>
  <c r="K21" i="9"/>
  <c r="M21" i="9"/>
  <c r="O21" i="9"/>
  <c r="O25" i="9"/>
  <c r="K26" i="9"/>
  <c r="M26" i="9"/>
  <c r="O26" i="9"/>
  <c r="K30" i="9"/>
  <c r="K34" i="9"/>
  <c r="M34" i="9"/>
  <c r="O34" i="9"/>
  <c r="O41" i="9"/>
  <c r="K42" i="9"/>
  <c r="M42" i="9"/>
  <c r="O42" i="9"/>
  <c r="K11" i="8"/>
  <c r="K14" i="8"/>
  <c r="M14" i="8"/>
  <c r="O14" i="8"/>
  <c r="K18" i="8"/>
  <c r="M18" i="8"/>
  <c r="J43" i="8"/>
  <c r="K26" i="8"/>
  <c r="M26" i="8"/>
  <c r="K34" i="8"/>
  <c r="M34" i="8"/>
  <c r="O34" i="8"/>
  <c r="K15" i="8"/>
  <c r="M15" i="8"/>
  <c r="K27" i="8"/>
  <c r="M27" i="8"/>
  <c r="O27" i="8"/>
  <c r="K35" i="8"/>
  <c r="M35" i="8"/>
  <c r="K30" i="8"/>
  <c r="M30" i="8"/>
  <c r="O30" i="8"/>
  <c r="K24" i="8"/>
  <c r="K28" i="8"/>
  <c r="K32" i="8"/>
  <c r="K36" i="8"/>
  <c r="M11" i="8"/>
  <c r="O18" i="8"/>
  <c r="K23" i="8"/>
  <c r="M23" i="8"/>
  <c r="O23" i="8"/>
  <c r="O21" i="8"/>
  <c r="M24" i="8"/>
  <c r="M28" i="8"/>
  <c r="M32" i="8"/>
  <c r="O32" i="8"/>
  <c r="M36" i="8"/>
  <c r="O36" i="8"/>
  <c r="M40" i="8"/>
  <c r="O11" i="8"/>
  <c r="M12" i="8"/>
  <c r="O12" i="8"/>
  <c r="O13" i="8"/>
  <c r="O15" i="8"/>
  <c r="M16" i="8"/>
  <c r="O16" i="8"/>
  <c r="O17" i="8"/>
  <c r="O20" i="8"/>
  <c r="O22" i="8"/>
  <c r="M25" i="8"/>
  <c r="M33" i="8"/>
  <c r="M37" i="8"/>
  <c r="O41" i="8"/>
  <c r="I43" i="8"/>
  <c r="F43" i="8"/>
  <c r="O24" i="8"/>
  <c r="O25" i="8"/>
  <c r="O26" i="8"/>
  <c r="O28" i="8"/>
  <c r="O31" i="8"/>
  <c r="O33" i="8"/>
  <c r="O35" i="8"/>
  <c r="O37" i="8"/>
  <c r="O38" i="8"/>
  <c r="O39" i="8"/>
  <c r="O40" i="8"/>
  <c r="M11" i="10"/>
  <c r="K12" i="10"/>
  <c r="M12" i="10"/>
  <c r="O12" i="10"/>
  <c r="I43" i="10"/>
  <c r="I43" i="9"/>
  <c r="K11" i="9"/>
  <c r="K43" i="8"/>
  <c r="O43" i="8"/>
  <c r="M43" i="8"/>
  <c r="K43" i="10"/>
  <c r="M43" i="10"/>
  <c r="O11" i="10"/>
  <c r="O43" i="10"/>
  <c r="K43" i="9"/>
  <c r="M11" i="9"/>
  <c r="M43" i="9"/>
  <c r="O11" i="9"/>
  <c r="O43" i="9"/>
  <c r="H43" i="7"/>
  <c r="G43" i="7"/>
  <c r="L42" i="7"/>
  <c r="J42" i="7"/>
  <c r="F42" i="7"/>
  <c r="I42" i="7"/>
  <c r="D42" i="7"/>
  <c r="C42" i="7"/>
  <c r="L41" i="7"/>
  <c r="J41" i="7"/>
  <c r="F41" i="7"/>
  <c r="I41" i="7"/>
  <c r="D41" i="7"/>
  <c r="C41" i="7"/>
  <c r="L40" i="7"/>
  <c r="J40" i="7"/>
  <c r="I40" i="7"/>
  <c r="K40" i="7"/>
  <c r="M40" i="7"/>
  <c r="D40" i="7"/>
  <c r="C40" i="7"/>
  <c r="L39" i="7"/>
  <c r="J39" i="7"/>
  <c r="I39" i="7"/>
  <c r="D39" i="7"/>
  <c r="C39" i="7"/>
  <c r="L38" i="7"/>
  <c r="J38" i="7"/>
  <c r="I38" i="7"/>
  <c r="D38" i="7"/>
  <c r="C38" i="7"/>
  <c r="L37" i="7"/>
  <c r="J37" i="7"/>
  <c r="I37" i="7"/>
  <c r="D37" i="7"/>
  <c r="C37" i="7"/>
  <c r="L36" i="7"/>
  <c r="J36" i="7"/>
  <c r="I36" i="7"/>
  <c r="L35" i="7"/>
  <c r="J35" i="7"/>
  <c r="I35" i="7"/>
  <c r="L34" i="7"/>
  <c r="J34" i="7"/>
  <c r="I34" i="7"/>
  <c r="L33" i="7"/>
  <c r="J33" i="7"/>
  <c r="I33" i="7"/>
  <c r="L32" i="7"/>
  <c r="J32" i="7"/>
  <c r="I32" i="7"/>
  <c r="K32" i="7"/>
  <c r="M32" i="7"/>
  <c r="L31" i="7"/>
  <c r="J31" i="7"/>
  <c r="I31" i="7"/>
  <c r="L30" i="7"/>
  <c r="J30" i="7"/>
  <c r="I30" i="7"/>
  <c r="L29" i="7"/>
  <c r="J29" i="7"/>
  <c r="I29" i="7"/>
  <c r="L28" i="7"/>
  <c r="J28" i="7"/>
  <c r="I28" i="7"/>
  <c r="L27" i="7"/>
  <c r="J27" i="7"/>
  <c r="I27" i="7"/>
  <c r="L26" i="7"/>
  <c r="J26" i="7"/>
  <c r="I26" i="7"/>
  <c r="L25" i="7"/>
  <c r="J25" i="7"/>
  <c r="I25" i="7"/>
  <c r="L24" i="7"/>
  <c r="J24" i="7"/>
  <c r="I24" i="7"/>
  <c r="L23" i="7"/>
  <c r="J23" i="7"/>
  <c r="I23" i="7"/>
  <c r="J22" i="7"/>
  <c r="I22" i="7"/>
  <c r="J21" i="7"/>
  <c r="I21" i="7"/>
  <c r="J20" i="7"/>
  <c r="I20" i="7"/>
  <c r="J19" i="7"/>
  <c r="I19" i="7"/>
  <c r="J18" i="7"/>
  <c r="I18" i="7"/>
  <c r="L17" i="7"/>
  <c r="J17" i="7"/>
  <c r="I17" i="7"/>
  <c r="L16" i="7"/>
  <c r="J16" i="7"/>
  <c r="I16" i="7"/>
  <c r="L15" i="7"/>
  <c r="J15" i="7"/>
  <c r="I15" i="7"/>
  <c r="K15" i="7"/>
  <c r="M15" i="7"/>
  <c r="L14" i="7"/>
  <c r="J14" i="7"/>
  <c r="I14" i="7"/>
  <c r="L13" i="7"/>
  <c r="J13" i="7"/>
  <c r="I13" i="7"/>
  <c r="L12" i="7"/>
  <c r="J12" i="7"/>
  <c r="I12" i="7"/>
  <c r="L11" i="7"/>
  <c r="J11" i="7"/>
  <c r="I11" i="7"/>
  <c r="K36" i="7"/>
  <c r="M36" i="7"/>
  <c r="I43" i="7"/>
  <c r="K18" i="7"/>
  <c r="M18" i="7"/>
  <c r="O18" i="7"/>
  <c r="K22" i="7"/>
  <c r="M22" i="7"/>
  <c r="O22" i="7"/>
  <c r="K23" i="7"/>
  <c r="M23" i="7"/>
  <c r="O23" i="7"/>
  <c r="K31" i="7"/>
  <c r="M31" i="7"/>
  <c r="O31" i="7"/>
  <c r="K21" i="7"/>
  <c r="M21" i="7"/>
  <c r="O21" i="7"/>
  <c r="K27" i="7"/>
  <c r="M27" i="7"/>
  <c r="O27" i="7"/>
  <c r="K35" i="7"/>
  <c r="M35" i="7"/>
  <c r="O35" i="7"/>
  <c r="K19" i="7"/>
  <c r="M19" i="7"/>
  <c r="K39" i="7"/>
  <c r="M39" i="7"/>
  <c r="O39" i="7"/>
  <c r="K14" i="7"/>
  <c r="M14" i="7"/>
  <c r="O14" i="7"/>
  <c r="K20" i="7"/>
  <c r="M20" i="7"/>
  <c r="O20" i="7"/>
  <c r="K29" i="7"/>
  <c r="K12" i="7"/>
  <c r="M12" i="7"/>
  <c r="O12" i="7"/>
  <c r="K30" i="7"/>
  <c r="M30" i="7"/>
  <c r="O30" i="7"/>
  <c r="K25" i="7"/>
  <c r="M25" i="7"/>
  <c r="O25" i="7"/>
  <c r="K33" i="7"/>
  <c r="M33" i="7"/>
  <c r="O33" i="7"/>
  <c r="K41" i="7"/>
  <c r="M41" i="7"/>
  <c r="O41" i="7"/>
  <c r="K17" i="7"/>
  <c r="M17" i="7"/>
  <c r="O17" i="7"/>
  <c r="K37" i="7"/>
  <c r="M37" i="7"/>
  <c r="O37" i="7"/>
  <c r="K38" i="7"/>
  <c r="M38" i="7"/>
  <c r="O38" i="7"/>
  <c r="K13" i="7"/>
  <c r="M13" i="7"/>
  <c r="O13" i="7"/>
  <c r="K16" i="7"/>
  <c r="M16" i="7"/>
  <c r="O16" i="7"/>
  <c r="O19" i="7"/>
  <c r="K26" i="7"/>
  <c r="M26" i="7"/>
  <c r="O26" i="7"/>
  <c r="K34" i="7"/>
  <c r="M34" i="7"/>
  <c r="O34" i="7"/>
  <c r="K42" i="7"/>
  <c r="M42" i="7"/>
  <c r="O42" i="7"/>
  <c r="F43" i="7"/>
  <c r="O15" i="7"/>
  <c r="O32" i="7"/>
  <c r="O36" i="7"/>
  <c r="O40" i="7"/>
  <c r="K11" i="7"/>
  <c r="K24" i="7"/>
  <c r="M24" i="7"/>
  <c r="O24" i="7"/>
  <c r="K28" i="7"/>
  <c r="M28" i="7"/>
  <c r="O28" i="7"/>
  <c r="J43" i="7"/>
  <c r="K43" i="7"/>
  <c r="M11" i="7"/>
  <c r="M43" i="7"/>
  <c r="O11" i="7"/>
  <c r="O43" i="7"/>
</calcChain>
</file>

<file path=xl/comments1.xml><?xml version="1.0" encoding="utf-8"?>
<comments xmlns="http://schemas.openxmlformats.org/spreadsheetml/2006/main">
  <authors>
    <author>Grant Thornton PEM</author>
  </authors>
  <commentList>
    <comment ref="D12" authorId="0" shapeId="0">
      <text>
        <r>
          <rPr>
            <sz val="8"/>
            <color indexed="81"/>
            <rFont val="Tahoma"/>
            <family val="2"/>
          </rPr>
          <t>Only if election under ONTARIO REGULATION 162/01 ss. 5 or 7 filed in 2001 to have ITR 1102(14) apply</t>
        </r>
      </text>
    </comment>
  </commentList>
</comments>
</file>

<file path=xl/comments2.xml><?xml version="1.0" encoding="utf-8"?>
<comments xmlns="http://schemas.openxmlformats.org/spreadsheetml/2006/main">
  <authors>
    <author>Grant Thornton PEM</author>
  </authors>
  <commentList>
    <comment ref="D12" authorId="0" shapeId="0">
      <text>
        <r>
          <rPr>
            <sz val="8"/>
            <color indexed="81"/>
            <rFont val="Tahoma"/>
            <family val="2"/>
          </rPr>
          <t>Only if election under ONTARIO REGULATION 162/01 ss. 5 or 7 filed in 2001 to have ITR 1102(14) apply</t>
        </r>
      </text>
    </comment>
  </commentList>
</comments>
</file>

<file path=xl/comments3.xml><?xml version="1.0" encoding="utf-8"?>
<comments xmlns="http://schemas.openxmlformats.org/spreadsheetml/2006/main">
  <authors>
    <author>Grant Thornton PEM</author>
  </authors>
  <commentList>
    <comment ref="D12" authorId="0" shapeId="0">
      <text>
        <r>
          <rPr>
            <sz val="8"/>
            <color indexed="81"/>
            <rFont val="Tahoma"/>
            <family val="2"/>
          </rPr>
          <t>Only if election under ONTARIO REGULATION 162/01 ss. 5 or 7 filed in 2001 to have ITR 1102(14) apply</t>
        </r>
      </text>
    </comment>
  </commentList>
</comments>
</file>

<file path=xl/comments4.xml><?xml version="1.0" encoding="utf-8"?>
<comments xmlns="http://schemas.openxmlformats.org/spreadsheetml/2006/main">
  <authors>
    <author>Grant Thornton PEM</author>
  </authors>
  <commentList>
    <comment ref="D12" authorId="0" shapeId="0">
      <text>
        <r>
          <rPr>
            <sz val="8"/>
            <color indexed="81"/>
            <rFont val="Tahoma"/>
            <family val="2"/>
          </rPr>
          <t>Only if election under ONTARIO REGULATION 162/01 ss. 5 or 7 filed in 2001 to have ITR 1102(14) apply</t>
        </r>
      </text>
    </comment>
  </commentList>
</comments>
</file>

<file path=xl/sharedStrings.xml><?xml version="1.0" encoding="utf-8"?>
<sst xmlns="http://schemas.openxmlformats.org/spreadsheetml/2006/main" count="182" uniqueCount="58">
  <si>
    <t>Class</t>
  </si>
  <si>
    <t>Class Description</t>
  </si>
  <si>
    <t>Additions</t>
  </si>
  <si>
    <t>Disposals  (Negative)</t>
  </si>
  <si>
    <t>UCC Before 1/2 Yr Adjustment</t>
  </si>
  <si>
    <t>1/2 Year Rule {1/2 Additions Less Disposals}</t>
  </si>
  <si>
    <t>Reduced UCC</t>
  </si>
  <si>
    <t>Rate %</t>
  </si>
  <si>
    <t>TOTAL</t>
  </si>
  <si>
    <t>1 The 2016 Federal Budget proposed changes to eligible capital property, effective January 1, 2017.  These changes are considered to be substantively enacted under IFRS as it was tabled for first reading in the House of Commons.  The PILS model reflect the removal of the Eligible Capital Property regime and the addition of the new Class 14.1 CCA pool.</t>
  </si>
  <si>
    <t>1. New CCA class 14.1 effective January 1, 2017. The class includes property that was eligible capital property immediately before January 1, 2017. For tax years that end prior to 2027, transitional rules apply to class 14.1 that were acquired before January 1, 2017</t>
  </si>
  <si>
    <t>Schedule 8 CCA - 2021</t>
  </si>
  <si>
    <t>Schedule 8 CCA - 2022</t>
  </si>
  <si>
    <t>Schedule 8 CCA - 2023</t>
  </si>
  <si>
    <t>Schedule 8 CCA - 2024</t>
  </si>
  <si>
    <t>Distribution System - post 1987</t>
  </si>
  <si>
    <t>1 Enhanced</t>
  </si>
  <si>
    <t xml:space="preserve">Non-residential Buildings Reg. 1100(1)(a.1) election </t>
  </si>
  <si>
    <t>Distribution System - pre 1988</t>
  </si>
  <si>
    <t>General Office/Stores Equip</t>
  </si>
  <si>
    <t>Computer Hardware/  Vehicles</t>
  </si>
  <si>
    <t>Certain Automobiles</t>
  </si>
  <si>
    <t>Computer Software</t>
  </si>
  <si>
    <t>13 1</t>
  </si>
  <si>
    <t>Lease # 1</t>
  </si>
  <si>
    <t>13 2</t>
  </si>
  <si>
    <t>Lease #2</t>
  </si>
  <si>
    <t>13 3</t>
  </si>
  <si>
    <t>Lease # 3</t>
  </si>
  <si>
    <t>13 4</t>
  </si>
  <si>
    <t>Lease # 4</t>
  </si>
  <si>
    <t>Franchise</t>
  </si>
  <si>
    <t>New Electrical Generating Equipment Acq'd after Feb 27/00 Other Than Bldgs</t>
  </si>
  <si>
    <t>Fibre Optic Cable</t>
  </si>
  <si>
    <t>Certain Energy-Efficient Electrical Generating Equipment</t>
  </si>
  <si>
    <t xml:space="preserve">Certain Clean Energy Generation Equipment </t>
  </si>
  <si>
    <t>Computers &amp; Systems Software acq'd post Mar 22/04</t>
  </si>
  <si>
    <t>Data Network Infrastructure Equipment (acq'd post Mar 22/04)</t>
  </si>
  <si>
    <t>Distribution System - post February 2005</t>
  </si>
  <si>
    <t>Data Network Infrastructure Equipment - post Mar 2007</t>
  </si>
  <si>
    <t xml:space="preserve">Computer Hardware and system software </t>
  </si>
  <si>
    <t>CWIP</t>
  </si>
  <si>
    <t>Fence</t>
  </si>
  <si>
    <r>
      <t>Eligible Capital Property (acq'd pre Jan 1, 2017)</t>
    </r>
    <r>
      <rPr>
        <b/>
        <vertAlign val="superscript"/>
        <sz val="10"/>
        <rFont val="Arial"/>
        <family val="2"/>
      </rPr>
      <t>1</t>
    </r>
  </si>
  <si>
    <r>
      <t>Eligible Capital Property (acq'd post Jan 1, 2017)</t>
    </r>
    <r>
      <rPr>
        <b/>
        <vertAlign val="superscript"/>
        <sz val="10"/>
        <rFont val="Arial"/>
        <family val="2"/>
      </rPr>
      <t>1</t>
    </r>
  </si>
  <si>
    <t>2021 CCA</t>
  </si>
  <si>
    <t>2022 CCA</t>
  </si>
  <si>
    <t>2023 CCA</t>
  </si>
  <si>
    <t>2024 CCA</t>
  </si>
  <si>
    <t>UCC 2024 Opening Balance</t>
  </si>
  <si>
    <t>UCC 2023 Opening Balance</t>
  </si>
  <si>
    <t>UCC 2022 Opening Balance</t>
  </si>
  <si>
    <t>UCC 2021 Opening Balance</t>
  </si>
  <si>
    <t/>
  </si>
  <si>
    <t>UCC End of 2024</t>
  </si>
  <si>
    <t>UCC End of 2023</t>
  </si>
  <si>
    <t>UCC End of 2022</t>
  </si>
  <si>
    <t>UCC End of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</si>
</sst>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_-&quot;$&quot;* #,##0_-;\-&quot;$&quot;* #,##0_-;_-&quot;$&quot;* &quot;-&quot;??_-;_-@_-"/>
  </numFmts>
  <fonts count="13" x14ac:knownFonts="1">
    <font>
      <sz val="11"/>
      <color theme="1"/>
      <name val="Calibri"/>
      <family val="2"/>
      <scheme val="minor"/>
    </font>
    <font>
      <sz val="11"/>
      <color theme="1"/>
      <name val="Calibri"/>
      <family val="2"/>
      <scheme val="minor"/>
    </font>
    <font>
      <u/>
      <sz val="10"/>
      <color indexed="12"/>
      <name val="Arial"/>
      <family val="2"/>
    </font>
    <font>
      <sz val="16"/>
      <color indexed="12"/>
      <name val="Algerian"/>
      <family val="5"/>
    </font>
    <font>
      <sz val="14"/>
      <name val="Arial"/>
      <family val="2"/>
    </font>
    <font>
      <sz val="16"/>
      <name val="Arial"/>
      <family val="2"/>
    </font>
    <font>
      <b/>
      <sz val="18"/>
      <name val="Arial"/>
      <family val="2"/>
    </font>
    <font>
      <b/>
      <sz val="10"/>
      <color indexed="12"/>
      <name val="Arial"/>
      <family val="2"/>
    </font>
    <font>
      <b/>
      <sz val="9"/>
      <name val="Arial"/>
      <family val="2"/>
    </font>
    <font>
      <b/>
      <sz val="10"/>
      <name val="Arial"/>
      <family val="2"/>
    </font>
    <font>
      <sz val="10"/>
      <name val="Arial"/>
      <family val="2"/>
    </font>
    <font>
      <sz val="8"/>
      <color indexed="81"/>
      <name val="Tahoma"/>
      <family val="2"/>
    </font>
    <font>
      <b/>
      <vertAlign val="superscript"/>
      <sz val="10"/>
      <name val="Arial"/>
      <family val="2"/>
    </font>
  </fonts>
  <fills count="6">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6"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alignment vertical="top"/>
      <protection locked="0"/>
    </xf>
  </cellStyleXfs>
  <cellXfs count="40">
    <xf numFmtId="0" fontId="0" fillId="0" borderId="0" xfId="0"/>
    <xf numFmtId="0" fontId="2" fillId="2" borderId="0" xfId="3" applyFill="1" applyAlignment="1" applyProtection="1"/>
    <xf numFmtId="0" fontId="0" fillId="2" borderId="0" xfId="0" applyFill="1" applyProtection="1"/>
    <xf numFmtId="0" fontId="0" fillId="0" borderId="0" xfId="0" applyFill="1" applyProtection="1"/>
    <xf numFmtId="0" fontId="5" fillId="2" borderId="0" xfId="0" applyFont="1" applyFill="1" applyProtection="1"/>
    <xf numFmtId="0" fontId="6" fillId="2" borderId="0" xfId="0" applyFont="1" applyFill="1" applyProtection="1"/>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9" fillId="3" borderId="1" xfId="0" applyFont="1" applyFill="1" applyBorder="1" applyAlignment="1" applyProtection="1">
      <alignment horizontal="center"/>
    </xf>
    <xf numFmtId="3" fontId="10" fillId="4" borderId="1" xfId="0" applyNumberFormat="1" applyFont="1" applyFill="1" applyBorder="1" applyAlignment="1" applyProtection="1">
      <alignment horizontal="right"/>
      <protection locked="0"/>
    </xf>
    <xf numFmtId="9" fontId="7" fillId="2" borderId="1" xfId="2" applyNumberFormat="1" applyFont="1" applyFill="1" applyBorder="1" applyAlignment="1" applyProtection="1">
      <alignment horizontal="center"/>
    </xf>
    <xf numFmtId="0" fontId="2" fillId="2" borderId="0" xfId="3" quotePrefix="1" applyFill="1" applyAlignment="1" applyProtection="1">
      <alignment horizontal="center"/>
    </xf>
    <xf numFmtId="9" fontId="7" fillId="4" borderId="1" xfId="2" applyFont="1" applyFill="1" applyBorder="1" applyAlignment="1" applyProtection="1">
      <alignment horizontal="center"/>
      <protection locked="0"/>
    </xf>
    <xf numFmtId="3" fontId="10" fillId="5" borderId="1" xfId="0" applyNumberFormat="1" applyFont="1" applyFill="1" applyBorder="1" applyAlignment="1" applyProtection="1">
      <alignment horizontal="right"/>
    </xf>
    <xf numFmtId="0" fontId="9" fillId="4" borderId="1" xfId="0" applyFont="1" applyFill="1" applyBorder="1" applyAlignment="1" applyProtection="1">
      <alignment horizontal="center"/>
      <protection locked="0"/>
    </xf>
    <xf numFmtId="0" fontId="9" fillId="4" borderId="1" xfId="0" applyFont="1" applyFill="1" applyBorder="1" applyAlignment="1" applyProtection="1">
      <alignment horizontal="left"/>
      <protection locked="0"/>
    </xf>
    <xf numFmtId="0" fontId="9" fillId="0" borderId="1" xfId="0" applyFont="1" applyFill="1" applyBorder="1" applyAlignment="1" applyProtection="1">
      <alignment horizontal="left"/>
    </xf>
    <xf numFmtId="0" fontId="7" fillId="2" borderId="3" xfId="0" applyFont="1" applyFill="1" applyBorder="1" applyProtection="1"/>
    <xf numFmtId="0" fontId="0" fillId="5" borderId="0" xfId="0" applyFill="1" applyProtection="1"/>
    <xf numFmtId="0" fontId="3" fillId="2" borderId="0" xfId="0" applyFont="1" applyFill="1" applyAlignment="1" applyProtection="1">
      <alignment horizontal="left" vertical="top" wrapText="1" indent="7"/>
    </xf>
    <xf numFmtId="0" fontId="9" fillId="2" borderId="1" xfId="0" applyFont="1" applyFill="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9" fillId="2" borderId="1" xfId="0" applyFont="1" applyFill="1" applyBorder="1" applyAlignment="1" applyProtection="1">
      <alignment horizontal="center" vertical="center" wrapText="1"/>
    </xf>
    <xf numFmtId="0" fontId="9" fillId="3" borderId="1" xfId="0" applyFont="1" applyFill="1" applyBorder="1" applyAlignment="1" applyProtection="1">
      <alignment horizontal="left" wrapText="1"/>
    </xf>
    <xf numFmtId="0" fontId="2" fillId="0" borderId="1" xfId="3" quotePrefix="1" applyFont="1" applyFill="1" applyBorder="1" applyAlignment="1" applyProtection="1">
      <alignment horizontal="center"/>
    </xf>
    <xf numFmtId="164" fontId="10" fillId="0" borderId="1" xfId="1" applyNumberFormat="1" applyFont="1" applyFill="1" applyBorder="1" applyAlignment="1" applyProtection="1">
      <alignment horizontal="right"/>
    </xf>
    <xf numFmtId="164" fontId="10" fillId="2" borderId="1" xfId="1" applyNumberFormat="1" applyFont="1" applyFill="1" applyBorder="1" applyProtection="1"/>
    <xf numFmtId="0" fontId="9" fillId="4" borderId="1" xfId="0" applyFont="1" applyFill="1" applyBorder="1" applyAlignment="1" applyProtection="1">
      <alignment horizontal="left" wrapText="1"/>
      <protection locked="0"/>
    </xf>
    <xf numFmtId="0" fontId="9" fillId="0" borderId="4" xfId="0" applyFont="1" applyFill="1" applyBorder="1" applyAlignment="1" applyProtection="1">
      <alignment wrapText="1"/>
    </xf>
    <xf numFmtId="164" fontId="9" fillId="0" borderId="4" xfId="1" applyNumberFormat="1" applyFont="1" applyFill="1" applyBorder="1" applyProtection="1"/>
    <xf numFmtId="3" fontId="9" fillId="0" borderId="4" xfId="0" applyNumberFormat="1" applyFont="1" applyFill="1" applyBorder="1" applyProtection="1"/>
    <xf numFmtId="164" fontId="9" fillId="0" borderId="5" xfId="1" applyNumberFormat="1" applyFont="1" applyFill="1" applyBorder="1" applyProtection="1"/>
    <xf numFmtId="164" fontId="2" fillId="0" borderId="5" xfId="3" quotePrefix="1" applyNumberFormat="1" applyFont="1" applyFill="1" applyBorder="1" applyAlignment="1" applyProtection="1">
      <alignment horizontal="center"/>
    </xf>
    <xf numFmtId="0" fontId="10" fillId="2" borderId="0" xfId="0" applyFont="1" applyFill="1" applyProtection="1"/>
    <xf numFmtId="164" fontId="0" fillId="2" borderId="0" xfId="0" applyNumberFormat="1" applyFill="1" applyProtection="1"/>
    <xf numFmtId="164" fontId="9" fillId="2" borderId="1" xfId="0" applyNumberFormat="1" applyFont="1" applyFill="1" applyBorder="1" applyAlignment="1" applyProtection="1">
      <alignment horizontal="center" vertical="center" wrapText="1"/>
    </xf>
    <xf numFmtId="0" fontId="3" fillId="2" borderId="0" xfId="0" applyFont="1" applyFill="1" applyAlignment="1" applyProtection="1">
      <alignment horizontal="left" vertical="top" wrapText="1" indent="7"/>
    </xf>
    <xf numFmtId="0" fontId="4" fillId="2" borderId="0" xfId="0" applyFont="1" applyFill="1" applyBorder="1" applyAlignment="1" applyProtection="1">
      <alignment horizontal="left" indent="7"/>
    </xf>
    <xf numFmtId="0" fontId="10" fillId="2" borderId="0" xfId="0" applyFont="1" applyFill="1" applyAlignment="1" applyProtection="1">
      <alignment horizontal="left" wrapText="1"/>
    </xf>
  </cellXfs>
  <cellStyles count="4">
    <cellStyle name="Currency" xfId="1" builtinId="4"/>
    <cellStyle name="Hyperlink" xfId="3" builtinId="8"/>
    <cellStyle name="Normal" xfId="0" builtinId="0"/>
    <cellStyle name="Percent" xfId="2" builtinId="5"/>
  </cellStyles>
  <dxfs count="7">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303970</xdr:colOff>
      <xdr:row>5</xdr:row>
      <xdr:rowOff>180311</xdr:rowOff>
    </xdr:to>
    <xdr:grpSp>
      <xdr:nvGrpSpPr>
        <xdr:cNvPr id="2" name="Group 1"/>
        <xdr:cNvGrpSpPr/>
      </xdr:nvGrpSpPr>
      <xdr:grpSpPr>
        <a:xfrm>
          <a:off x="0" y="0"/>
          <a:ext cx="9105070" cy="1551911"/>
          <a:chOff x="-7962901" y="-2409824"/>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303970</xdr:colOff>
      <xdr:row>5</xdr:row>
      <xdr:rowOff>180311</xdr:rowOff>
    </xdr:to>
    <xdr:grpSp>
      <xdr:nvGrpSpPr>
        <xdr:cNvPr id="2" name="Group 1"/>
        <xdr:cNvGrpSpPr/>
      </xdr:nvGrpSpPr>
      <xdr:grpSpPr>
        <a:xfrm>
          <a:off x="0" y="0"/>
          <a:ext cx="9506842" cy="1556257"/>
          <a:chOff x="-7962901" y="-2409824"/>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303970</xdr:colOff>
      <xdr:row>5</xdr:row>
      <xdr:rowOff>180311</xdr:rowOff>
    </xdr:to>
    <xdr:grpSp>
      <xdr:nvGrpSpPr>
        <xdr:cNvPr id="2" name="Group 1"/>
        <xdr:cNvGrpSpPr/>
      </xdr:nvGrpSpPr>
      <xdr:grpSpPr>
        <a:xfrm>
          <a:off x="0" y="0"/>
          <a:ext cx="9506842" cy="1556257"/>
          <a:chOff x="-7962901" y="-2409824"/>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303970</xdr:colOff>
      <xdr:row>5</xdr:row>
      <xdr:rowOff>180311</xdr:rowOff>
    </xdr:to>
    <xdr:grpSp>
      <xdr:nvGrpSpPr>
        <xdr:cNvPr id="2" name="Group 1"/>
        <xdr:cNvGrpSpPr/>
      </xdr:nvGrpSpPr>
      <xdr:grpSpPr>
        <a:xfrm>
          <a:off x="0" y="0"/>
          <a:ext cx="9506842" cy="1556257"/>
          <a:chOff x="-7962901" y="-2409824"/>
          <a:chExt cx="8857420" cy="1915766"/>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2020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Finance\RC1330\RC%20Access\2018\Other%20taxes\2020-2024%20CIR%20Rate%20Application\CIR%20Rate%20Application\FINAL%20FILING%20on%2020180815\Toronto%20Hydro_CIR_Appl_4B_T02_S02%20-%20PILs%20Model_20180815_downloaded%20fm%20OEB%20websi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and Instructions"/>
      <sheetName val="Table of Contents"/>
      <sheetName val="S. Summary "/>
      <sheetName val="S1. Integrity Checks"/>
      <sheetName val="A. Data Input Sheet"/>
      <sheetName val="B. Tax Rates &amp; Exemptions"/>
      <sheetName val="H0 PILs,Tax Provision Historic"/>
      <sheetName val="H1 Adj. Taxable Income Historic"/>
      <sheetName val="H4 Sch 4 Loss Cfwd Hist"/>
      <sheetName val="H8 Sch 8 Historical"/>
      <sheetName val="H13 Sch 13 Tax Reserves Histori"/>
      <sheetName val="B0 PILs,Tax Provision Bridge"/>
      <sheetName val="B1 Adj. Taxable Income Bridge"/>
      <sheetName val="B4 Sch 4 Loss Cfwd Bridge"/>
      <sheetName val="B8 Schedule 8 CCA Bridge Year"/>
      <sheetName val="B13 Sch 13 Tax Reserves Bridge"/>
      <sheetName val="T0 PILs,Tax Provision "/>
      <sheetName val="T1 Taxable Income Test Year"/>
      <sheetName val="T4 Sch 4 Loss Cfwd"/>
      <sheetName val="T8 Schedule 8 CCA Test Year  "/>
      <sheetName val="T13 Sch 13 Reserve Test Ye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10">
          <cell r="C10">
            <v>1</v>
          </cell>
          <cell r="L10">
            <v>0.04</v>
          </cell>
        </row>
        <row r="11">
          <cell r="L11">
            <v>0.06</v>
          </cell>
        </row>
        <row r="12">
          <cell r="L12">
            <v>0.06</v>
          </cell>
        </row>
        <row r="13">
          <cell r="L13">
            <v>0.2</v>
          </cell>
        </row>
        <row r="14">
          <cell r="L14">
            <v>0.3</v>
          </cell>
        </row>
        <row r="15">
          <cell r="L15">
            <v>0.3</v>
          </cell>
        </row>
        <row r="16">
          <cell r="L16">
            <v>1</v>
          </cell>
        </row>
        <row r="22">
          <cell r="L22">
            <v>0.08</v>
          </cell>
        </row>
        <row r="23">
          <cell r="L23">
            <v>0.12</v>
          </cell>
        </row>
        <row r="24">
          <cell r="L24">
            <v>0.3</v>
          </cell>
        </row>
        <row r="25">
          <cell r="L25">
            <v>0.5</v>
          </cell>
        </row>
        <row r="26">
          <cell r="L26">
            <v>0.45</v>
          </cell>
        </row>
        <row r="27">
          <cell r="L27">
            <v>0.3</v>
          </cell>
        </row>
        <row r="28">
          <cell r="L28">
            <v>0.08</v>
          </cell>
        </row>
        <row r="29">
          <cell r="L29">
            <v>0.55000000000000004</v>
          </cell>
        </row>
        <row r="30">
          <cell r="L30">
            <v>1</v>
          </cell>
        </row>
        <row r="31">
          <cell r="L31">
            <v>0</v>
          </cell>
        </row>
        <row r="32">
          <cell r="L32">
            <v>7.0000000000000007E-2</v>
          </cell>
        </row>
        <row r="33">
          <cell r="L33">
            <v>0.05</v>
          </cell>
        </row>
        <row r="34">
          <cell r="L34">
            <v>0.1</v>
          </cell>
        </row>
        <row r="35">
          <cell r="C35" t="str">
            <v/>
          </cell>
          <cell r="D35" t="str">
            <v/>
          </cell>
        </row>
        <row r="36">
          <cell r="C36" t="str">
            <v/>
          </cell>
          <cell r="D36" t="str">
            <v/>
          </cell>
        </row>
        <row r="37">
          <cell r="C37" t="str">
            <v/>
          </cell>
          <cell r="D37" t="str">
            <v/>
          </cell>
        </row>
        <row r="38">
          <cell r="C38" t="str">
            <v/>
          </cell>
          <cell r="D38" t="str">
            <v/>
          </cell>
        </row>
        <row r="39">
          <cell r="C39" t="str">
            <v/>
          </cell>
          <cell r="D39" t="str">
            <v/>
          </cell>
        </row>
        <row r="40">
          <cell r="C40" t="str">
            <v/>
          </cell>
          <cell r="D40" t="str">
            <v/>
          </cell>
          <cell r="O40">
            <v>0</v>
          </cell>
        </row>
        <row r="41">
          <cell r="C41" t="str">
            <v/>
          </cell>
          <cell r="D41" t="str">
            <v/>
          </cell>
          <cell r="O41">
            <v>0</v>
          </cell>
        </row>
      </sheetData>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86"/>
  <sheetViews>
    <sheetView tabSelected="1" view="pageBreakPreview" zoomScale="40" zoomScaleNormal="85" zoomScaleSheetLayoutView="40" workbookViewId="0">
      <selection activeCell="D7" sqref="D7"/>
    </sheetView>
  </sheetViews>
  <sheetFormatPr defaultColWidth="9.109375" defaultRowHeight="14.4" x14ac:dyDescent="0.3"/>
  <cols>
    <col min="1" max="1" width="3.5546875" style="2" customWidth="1"/>
    <col min="2" max="2" width="2.33203125" style="2" customWidth="1"/>
    <col min="3" max="3" width="13.33203125" style="2" customWidth="1"/>
    <col min="4" max="4" width="56.33203125" style="2" customWidth="1"/>
    <col min="5" max="5" width="5.33203125" style="3" customWidth="1"/>
    <col min="6" max="6" width="19.109375" style="2" customWidth="1"/>
    <col min="7" max="7" width="14.33203125" style="2" customWidth="1"/>
    <col min="8" max="8" width="13.88671875" style="2" customWidth="1"/>
    <col min="9" max="9" width="16.6640625" style="2" customWidth="1"/>
    <col min="10" max="10" width="18" style="2" customWidth="1"/>
    <col min="11" max="11" width="15.33203125" style="2" customWidth="1"/>
    <col min="12" max="12" width="12.6640625" style="2" customWidth="1"/>
    <col min="13" max="13" width="15.6640625" style="35" customWidth="1"/>
    <col min="14" max="14" width="3.44140625" style="2" customWidth="1"/>
    <col min="15" max="15" width="15.88671875" style="2" customWidth="1"/>
    <col min="16" max="16" width="5.88671875" style="2" customWidth="1"/>
    <col min="17" max="16384" width="9.109375" style="2"/>
  </cols>
  <sheetData>
    <row r="1" spans="1:16" ht="22.8" x14ac:dyDescent="0.3">
      <c r="A1" s="1"/>
      <c r="C1" s="37"/>
      <c r="D1" s="37"/>
      <c r="E1" s="37"/>
      <c r="F1" s="37"/>
      <c r="G1" s="20"/>
      <c r="H1" s="20"/>
    </row>
    <row r="2" spans="1:16" ht="17.399999999999999" x14ac:dyDescent="0.3">
      <c r="C2" s="38"/>
      <c r="D2" s="38"/>
      <c r="E2" s="38"/>
      <c r="F2" s="38"/>
      <c r="G2" s="38"/>
      <c r="H2" s="38"/>
      <c r="I2" s="38"/>
      <c r="J2" s="38"/>
    </row>
    <row r="3" spans="1:16" ht="17.399999999999999" x14ac:dyDescent="0.3">
      <c r="C3" s="38"/>
      <c r="D3" s="38"/>
      <c r="E3" s="38"/>
      <c r="F3" s="38"/>
      <c r="G3" s="38"/>
      <c r="H3" s="38"/>
      <c r="I3" s="38"/>
      <c r="J3" s="38"/>
    </row>
    <row r="4" spans="1:16" ht="27.75" customHeight="1" x14ac:dyDescent="0.3">
      <c r="C4" s="38"/>
      <c r="D4" s="38"/>
      <c r="E4" s="38"/>
      <c r="F4" s="38"/>
      <c r="G4" s="38"/>
      <c r="H4" s="38"/>
      <c r="I4" s="38"/>
      <c r="J4" s="38"/>
    </row>
    <row r="5" spans="1:16" ht="22.2" customHeight="1" x14ac:dyDescent="0.3"/>
    <row r="6" spans="1:16" ht="21.6" customHeight="1" x14ac:dyDescent="0.3"/>
    <row r="7" spans="1:16" ht="27.75" customHeight="1" x14ac:dyDescent="0.35">
      <c r="B7" s="4" t="s">
        <v>11</v>
      </c>
      <c r="E7" s="2"/>
    </row>
    <row r="8" spans="1:16" ht="17.399999999999999" customHeight="1" x14ac:dyDescent="0.4">
      <c r="D8" s="5"/>
      <c r="E8" s="2"/>
    </row>
    <row r="10" spans="1:16" ht="39.6" x14ac:dyDescent="0.3">
      <c r="C10" s="6" t="s">
        <v>0</v>
      </c>
      <c r="D10" s="21" t="s">
        <v>1</v>
      </c>
      <c r="E10" s="22"/>
      <c r="F10" s="23" t="s">
        <v>52</v>
      </c>
      <c r="G10" s="23" t="s">
        <v>2</v>
      </c>
      <c r="H10" s="23" t="s">
        <v>3</v>
      </c>
      <c r="I10" s="23" t="s">
        <v>4</v>
      </c>
      <c r="J10" s="23" t="s">
        <v>5</v>
      </c>
      <c r="K10" s="23" t="s">
        <v>6</v>
      </c>
      <c r="L10" s="7" t="s">
        <v>7</v>
      </c>
      <c r="M10" s="36" t="s">
        <v>45</v>
      </c>
      <c r="N10" s="23"/>
      <c r="O10" s="23" t="s">
        <v>57</v>
      </c>
      <c r="P10" s="8"/>
    </row>
    <row r="11" spans="1:16" x14ac:dyDescent="0.3">
      <c r="C11" s="9">
        <v>1</v>
      </c>
      <c r="D11" s="24" t="s">
        <v>15</v>
      </c>
      <c r="E11" s="25"/>
      <c r="F11" s="26">
        <v>934723573.46319997</v>
      </c>
      <c r="G11" s="10">
        <v>9038123</v>
      </c>
      <c r="H11" s="10"/>
      <c r="I11" s="27">
        <f t="shared" ref="I11:I42" si="0">MAX((SUM(F11:H11)),0)</f>
        <v>943761696.46319997</v>
      </c>
      <c r="J11" s="27">
        <f>IF((G11+H11)&lt;=0, 0,(G11+H11)*0.5)</f>
        <v>4519061.5</v>
      </c>
      <c r="K11" s="27">
        <f t="shared" ref="K11:K42" si="1">+I11-J11</f>
        <v>939242634.96319997</v>
      </c>
      <c r="L11" s="11">
        <f>'[1]B8 Schedule 8 CCA Bridge Year'!L10</f>
        <v>0.04</v>
      </c>
      <c r="M11" s="27">
        <f t="shared" ref="M11:M42" si="2">IF(+K11&lt;0,+K11,+K11*L11)</f>
        <v>37569705.398528002</v>
      </c>
      <c r="N11" s="27"/>
      <c r="O11" s="27">
        <f t="shared" ref="O11:O42" si="3">MAX(0,+I11-M11)</f>
        <v>906191991.06467199</v>
      </c>
      <c r="P11" s="12"/>
    </row>
    <row r="12" spans="1:16" x14ac:dyDescent="0.3">
      <c r="C12" s="9" t="s">
        <v>16</v>
      </c>
      <c r="D12" s="24" t="s">
        <v>17</v>
      </c>
      <c r="E12" s="25"/>
      <c r="F12" s="26">
        <v>0</v>
      </c>
      <c r="G12" s="10"/>
      <c r="H12" s="10"/>
      <c r="I12" s="27">
        <f t="shared" si="0"/>
        <v>0</v>
      </c>
      <c r="J12" s="27">
        <f t="shared" ref="J12:J42" si="4">IF((G12+H12)&lt;=0, 0,(G12+H12)*0.5)</f>
        <v>0</v>
      </c>
      <c r="K12" s="27">
        <f t="shared" si="1"/>
        <v>0</v>
      </c>
      <c r="L12" s="11">
        <f>'[1]B8 Schedule 8 CCA Bridge Year'!L11</f>
        <v>0.06</v>
      </c>
      <c r="M12" s="27">
        <f t="shared" si="2"/>
        <v>0</v>
      </c>
      <c r="N12" s="27"/>
      <c r="O12" s="27">
        <f t="shared" si="3"/>
        <v>0</v>
      </c>
      <c r="P12" s="12"/>
    </row>
    <row r="13" spans="1:16" x14ac:dyDescent="0.3">
      <c r="C13" s="9">
        <v>2</v>
      </c>
      <c r="D13" s="24" t="s">
        <v>18</v>
      </c>
      <c r="E13" s="25"/>
      <c r="F13" s="26">
        <v>200843655.76520002</v>
      </c>
      <c r="G13" s="10"/>
      <c r="H13" s="10"/>
      <c r="I13" s="27">
        <f t="shared" si="0"/>
        <v>200843655.76520002</v>
      </c>
      <c r="J13" s="27">
        <f t="shared" si="4"/>
        <v>0</v>
      </c>
      <c r="K13" s="27">
        <f t="shared" si="1"/>
        <v>200843655.76520002</v>
      </c>
      <c r="L13" s="11">
        <f>'[1]B8 Schedule 8 CCA Bridge Year'!L12</f>
        <v>0.06</v>
      </c>
      <c r="M13" s="27">
        <f t="shared" si="2"/>
        <v>12050619.345912</v>
      </c>
      <c r="N13" s="27"/>
      <c r="O13" s="27">
        <f t="shared" si="3"/>
        <v>188793036.41928801</v>
      </c>
      <c r="P13" s="12"/>
    </row>
    <row r="14" spans="1:16" x14ac:dyDescent="0.3">
      <c r="C14" s="9">
        <v>8</v>
      </c>
      <c r="D14" s="24" t="s">
        <v>19</v>
      </c>
      <c r="E14" s="25"/>
      <c r="F14" s="26">
        <v>21042211.859999999</v>
      </c>
      <c r="G14" s="10">
        <v>6315318</v>
      </c>
      <c r="H14" s="10"/>
      <c r="I14" s="27">
        <f t="shared" si="0"/>
        <v>27357529.859999999</v>
      </c>
      <c r="J14" s="27">
        <f t="shared" si="4"/>
        <v>3157659</v>
      </c>
      <c r="K14" s="27">
        <f t="shared" si="1"/>
        <v>24199870.859999999</v>
      </c>
      <c r="L14" s="11">
        <f>'[1]B8 Schedule 8 CCA Bridge Year'!L13</f>
        <v>0.2</v>
      </c>
      <c r="M14" s="27">
        <f t="shared" si="2"/>
        <v>4839974.1720000003</v>
      </c>
      <c r="N14" s="27"/>
      <c r="O14" s="27">
        <f t="shared" si="3"/>
        <v>22517555.688000001</v>
      </c>
      <c r="P14" s="12"/>
    </row>
    <row r="15" spans="1:16" x14ac:dyDescent="0.3">
      <c r="C15" s="9">
        <v>10</v>
      </c>
      <c r="D15" s="24" t="s">
        <v>20</v>
      </c>
      <c r="E15" s="25"/>
      <c r="F15" s="26">
        <v>11484250.85</v>
      </c>
      <c r="G15" s="10">
        <v>8205784</v>
      </c>
      <c r="H15" s="10"/>
      <c r="I15" s="27">
        <f t="shared" si="0"/>
        <v>19690034.850000001</v>
      </c>
      <c r="J15" s="27">
        <f t="shared" si="4"/>
        <v>4102892</v>
      </c>
      <c r="K15" s="27">
        <f t="shared" si="1"/>
        <v>15587142.850000001</v>
      </c>
      <c r="L15" s="11">
        <f>'[1]B8 Schedule 8 CCA Bridge Year'!L14</f>
        <v>0.3</v>
      </c>
      <c r="M15" s="27">
        <f t="shared" si="2"/>
        <v>4676142.8550000004</v>
      </c>
      <c r="N15" s="27"/>
      <c r="O15" s="27">
        <f t="shared" si="3"/>
        <v>15013891.995000001</v>
      </c>
      <c r="P15" s="12"/>
    </row>
    <row r="16" spans="1:16" x14ac:dyDescent="0.3">
      <c r="C16" s="9">
        <v>10.1</v>
      </c>
      <c r="D16" s="24" t="s">
        <v>21</v>
      </c>
      <c r="E16" s="25"/>
      <c r="F16" s="26">
        <v>0</v>
      </c>
      <c r="G16" s="10"/>
      <c r="H16" s="10"/>
      <c r="I16" s="27">
        <f t="shared" si="0"/>
        <v>0</v>
      </c>
      <c r="J16" s="27">
        <f t="shared" si="4"/>
        <v>0</v>
      </c>
      <c r="K16" s="27">
        <f t="shared" si="1"/>
        <v>0</v>
      </c>
      <c r="L16" s="11">
        <f>'[1]B8 Schedule 8 CCA Bridge Year'!L15</f>
        <v>0.3</v>
      </c>
      <c r="M16" s="27">
        <f t="shared" si="2"/>
        <v>0</v>
      </c>
      <c r="N16" s="27"/>
      <c r="O16" s="27">
        <f t="shared" si="3"/>
        <v>0</v>
      </c>
      <c r="P16" s="12"/>
    </row>
    <row r="17" spans="3:16" x14ac:dyDescent="0.3">
      <c r="C17" s="9">
        <v>12</v>
      </c>
      <c r="D17" s="24" t="s">
        <v>22</v>
      </c>
      <c r="E17" s="25"/>
      <c r="F17" s="26">
        <v>12286523</v>
      </c>
      <c r="G17" s="10">
        <v>32337560</v>
      </c>
      <c r="H17" s="10"/>
      <c r="I17" s="27">
        <f t="shared" si="0"/>
        <v>44624083</v>
      </c>
      <c r="J17" s="27">
        <f t="shared" si="4"/>
        <v>16168780</v>
      </c>
      <c r="K17" s="27">
        <f t="shared" si="1"/>
        <v>28455303</v>
      </c>
      <c r="L17" s="11">
        <f>'[1]B8 Schedule 8 CCA Bridge Year'!L16</f>
        <v>1</v>
      </c>
      <c r="M17" s="27">
        <f t="shared" si="2"/>
        <v>28455303</v>
      </c>
      <c r="N17" s="27"/>
      <c r="O17" s="27">
        <f t="shared" si="3"/>
        <v>16168780</v>
      </c>
      <c r="P17" s="12"/>
    </row>
    <row r="18" spans="3:16" x14ac:dyDescent="0.3">
      <c r="C18" s="9" t="s">
        <v>23</v>
      </c>
      <c r="D18" s="24" t="s">
        <v>24</v>
      </c>
      <c r="E18" s="25"/>
      <c r="F18" s="26">
        <v>0</v>
      </c>
      <c r="G18" s="10"/>
      <c r="H18" s="10"/>
      <c r="I18" s="27">
        <f t="shared" si="0"/>
        <v>0</v>
      </c>
      <c r="J18" s="27">
        <f t="shared" si="4"/>
        <v>0</v>
      </c>
      <c r="K18" s="27">
        <f t="shared" si="1"/>
        <v>0</v>
      </c>
      <c r="L18" s="13"/>
      <c r="M18" s="27">
        <f t="shared" si="2"/>
        <v>0</v>
      </c>
      <c r="N18" s="27"/>
      <c r="O18" s="27">
        <f t="shared" si="3"/>
        <v>0</v>
      </c>
      <c r="P18" s="12"/>
    </row>
    <row r="19" spans="3:16" x14ac:dyDescent="0.3">
      <c r="C19" s="9" t="s">
        <v>25</v>
      </c>
      <c r="D19" s="24" t="s">
        <v>26</v>
      </c>
      <c r="E19" s="25"/>
      <c r="F19" s="26">
        <v>0</v>
      </c>
      <c r="G19" s="10"/>
      <c r="H19" s="10"/>
      <c r="I19" s="27">
        <f t="shared" si="0"/>
        <v>0</v>
      </c>
      <c r="J19" s="27">
        <f t="shared" si="4"/>
        <v>0</v>
      </c>
      <c r="K19" s="27">
        <f t="shared" si="1"/>
        <v>0</v>
      </c>
      <c r="L19" s="13"/>
      <c r="M19" s="27">
        <f t="shared" si="2"/>
        <v>0</v>
      </c>
      <c r="N19" s="27"/>
      <c r="O19" s="27">
        <f t="shared" si="3"/>
        <v>0</v>
      </c>
      <c r="P19" s="12"/>
    </row>
    <row r="20" spans="3:16" x14ac:dyDescent="0.3">
      <c r="C20" s="9" t="s">
        <v>27</v>
      </c>
      <c r="D20" s="24" t="s">
        <v>28</v>
      </c>
      <c r="E20" s="25"/>
      <c r="F20" s="26">
        <v>0</v>
      </c>
      <c r="G20" s="10"/>
      <c r="H20" s="10"/>
      <c r="I20" s="27">
        <f t="shared" si="0"/>
        <v>0</v>
      </c>
      <c r="J20" s="27">
        <f t="shared" si="4"/>
        <v>0</v>
      </c>
      <c r="K20" s="27">
        <f t="shared" si="1"/>
        <v>0</v>
      </c>
      <c r="L20" s="13"/>
      <c r="M20" s="27">
        <f t="shared" si="2"/>
        <v>0</v>
      </c>
      <c r="N20" s="27"/>
      <c r="O20" s="27">
        <f t="shared" si="3"/>
        <v>0</v>
      </c>
      <c r="P20" s="12"/>
    </row>
    <row r="21" spans="3:16" x14ac:dyDescent="0.3">
      <c r="C21" s="9" t="s">
        <v>29</v>
      </c>
      <c r="D21" s="24" t="s">
        <v>30</v>
      </c>
      <c r="E21" s="25"/>
      <c r="F21" s="26">
        <v>0</v>
      </c>
      <c r="G21" s="10"/>
      <c r="H21" s="10"/>
      <c r="I21" s="27">
        <f t="shared" si="0"/>
        <v>0</v>
      </c>
      <c r="J21" s="27">
        <f t="shared" si="4"/>
        <v>0</v>
      </c>
      <c r="K21" s="27">
        <f t="shared" si="1"/>
        <v>0</v>
      </c>
      <c r="L21" s="13"/>
      <c r="M21" s="27">
        <f t="shared" si="2"/>
        <v>0</v>
      </c>
      <c r="N21" s="27"/>
      <c r="O21" s="27">
        <f t="shared" si="3"/>
        <v>0</v>
      </c>
      <c r="P21" s="12"/>
    </row>
    <row r="22" spans="3:16" x14ac:dyDescent="0.3">
      <c r="C22" s="9">
        <v>14</v>
      </c>
      <c r="D22" s="24" t="s">
        <v>31</v>
      </c>
      <c r="E22" s="25"/>
      <c r="F22" s="26">
        <v>0</v>
      </c>
      <c r="G22" s="10"/>
      <c r="H22" s="10"/>
      <c r="I22" s="27">
        <f t="shared" si="0"/>
        <v>0</v>
      </c>
      <c r="J22" s="27">
        <f t="shared" si="4"/>
        <v>0</v>
      </c>
      <c r="K22" s="27">
        <f t="shared" si="1"/>
        <v>0</v>
      </c>
      <c r="L22" s="13"/>
      <c r="M22" s="27">
        <f t="shared" si="2"/>
        <v>0</v>
      </c>
      <c r="N22" s="27"/>
      <c r="O22" s="27">
        <f t="shared" si="3"/>
        <v>0</v>
      </c>
      <c r="P22" s="12"/>
    </row>
    <row r="23" spans="3:16" ht="30" customHeight="1" x14ac:dyDescent="0.3">
      <c r="C23" s="9">
        <v>17</v>
      </c>
      <c r="D23" s="24" t="s">
        <v>32</v>
      </c>
      <c r="E23" s="25"/>
      <c r="F23" s="26">
        <v>24766705.350400001</v>
      </c>
      <c r="G23" s="10">
        <v>100000</v>
      </c>
      <c r="H23" s="10"/>
      <c r="I23" s="27">
        <f t="shared" si="0"/>
        <v>24866705.350400001</v>
      </c>
      <c r="J23" s="27">
        <f t="shared" si="4"/>
        <v>50000</v>
      </c>
      <c r="K23" s="27">
        <f t="shared" si="1"/>
        <v>24816705.350400001</v>
      </c>
      <c r="L23" s="11">
        <f>'[1]B8 Schedule 8 CCA Bridge Year'!L22</f>
        <v>0.08</v>
      </c>
      <c r="M23" s="27">
        <f t="shared" si="2"/>
        <v>1985336.4280320001</v>
      </c>
      <c r="N23" s="27"/>
      <c r="O23" s="27">
        <f t="shared" si="3"/>
        <v>22881368.922368001</v>
      </c>
      <c r="P23" s="12"/>
    </row>
    <row r="24" spans="3:16" x14ac:dyDescent="0.3">
      <c r="C24" s="9">
        <v>42</v>
      </c>
      <c r="D24" s="24" t="s">
        <v>33</v>
      </c>
      <c r="E24" s="25"/>
      <c r="F24" s="26">
        <v>6906693.9391999999</v>
      </c>
      <c r="G24" s="10"/>
      <c r="H24" s="10"/>
      <c r="I24" s="27">
        <f t="shared" si="0"/>
        <v>6906693.9391999999</v>
      </c>
      <c r="J24" s="27">
        <f t="shared" si="4"/>
        <v>0</v>
      </c>
      <c r="K24" s="27">
        <f t="shared" si="1"/>
        <v>6906693.9391999999</v>
      </c>
      <c r="L24" s="11">
        <f>'[1]B8 Schedule 8 CCA Bridge Year'!L23</f>
        <v>0.12</v>
      </c>
      <c r="M24" s="27">
        <f t="shared" si="2"/>
        <v>828803.272704</v>
      </c>
      <c r="N24" s="27"/>
      <c r="O24" s="27">
        <f t="shared" si="3"/>
        <v>6077890.6664960003</v>
      </c>
      <c r="P24" s="12"/>
    </row>
    <row r="25" spans="3:16" ht="26.4" customHeight="1" x14ac:dyDescent="0.3">
      <c r="C25" s="9">
        <v>43.1</v>
      </c>
      <c r="D25" s="24" t="s">
        <v>34</v>
      </c>
      <c r="E25" s="25"/>
      <c r="F25" s="26">
        <v>0</v>
      </c>
      <c r="G25" s="10"/>
      <c r="H25" s="10"/>
      <c r="I25" s="27">
        <f t="shared" si="0"/>
        <v>0</v>
      </c>
      <c r="J25" s="27">
        <f t="shared" si="4"/>
        <v>0</v>
      </c>
      <c r="K25" s="27">
        <f t="shared" si="1"/>
        <v>0</v>
      </c>
      <c r="L25" s="11">
        <f>'[1]B8 Schedule 8 CCA Bridge Year'!L24</f>
        <v>0.3</v>
      </c>
      <c r="M25" s="27">
        <f t="shared" si="2"/>
        <v>0</v>
      </c>
      <c r="N25" s="27"/>
      <c r="O25" s="27">
        <f t="shared" si="3"/>
        <v>0</v>
      </c>
      <c r="P25" s="12"/>
    </row>
    <row r="26" spans="3:16" x14ac:dyDescent="0.3">
      <c r="C26" s="9">
        <v>43.2</v>
      </c>
      <c r="D26" s="24" t="s">
        <v>35</v>
      </c>
      <c r="E26" s="25"/>
      <c r="F26" s="26">
        <v>0</v>
      </c>
      <c r="G26" s="10"/>
      <c r="H26" s="10"/>
      <c r="I26" s="27">
        <f t="shared" si="0"/>
        <v>0</v>
      </c>
      <c r="J26" s="27">
        <f t="shared" si="4"/>
        <v>0</v>
      </c>
      <c r="K26" s="27">
        <f t="shared" si="1"/>
        <v>0</v>
      </c>
      <c r="L26" s="11">
        <f>'[1]B8 Schedule 8 CCA Bridge Year'!L25</f>
        <v>0.5</v>
      </c>
      <c r="M26" s="27">
        <f t="shared" si="2"/>
        <v>0</v>
      </c>
      <c r="N26" s="27"/>
      <c r="O26" s="27">
        <f t="shared" si="3"/>
        <v>0</v>
      </c>
      <c r="P26" s="12"/>
    </row>
    <row r="27" spans="3:16" x14ac:dyDescent="0.3">
      <c r="C27" s="9">
        <v>45</v>
      </c>
      <c r="D27" s="24" t="s">
        <v>36</v>
      </c>
      <c r="E27" s="25"/>
      <c r="F27" s="26">
        <v>1243.2750000000001</v>
      </c>
      <c r="G27" s="10"/>
      <c r="H27" s="10"/>
      <c r="I27" s="27">
        <f t="shared" si="0"/>
        <v>1243.2750000000001</v>
      </c>
      <c r="J27" s="27">
        <f t="shared" si="4"/>
        <v>0</v>
      </c>
      <c r="K27" s="27">
        <f t="shared" si="1"/>
        <v>1243.2750000000001</v>
      </c>
      <c r="L27" s="11">
        <f>'[1]B8 Schedule 8 CCA Bridge Year'!L26</f>
        <v>0.45</v>
      </c>
      <c r="M27" s="27">
        <f t="shared" si="2"/>
        <v>559.47375000000011</v>
      </c>
      <c r="N27" s="27"/>
      <c r="O27" s="27">
        <f t="shared" si="3"/>
        <v>683.80124999999998</v>
      </c>
      <c r="P27" s="12"/>
    </row>
    <row r="28" spans="3:16" ht="30.6" customHeight="1" x14ac:dyDescent="0.3">
      <c r="C28" s="9">
        <v>46</v>
      </c>
      <c r="D28" s="24" t="s">
        <v>37</v>
      </c>
      <c r="E28" s="25"/>
      <c r="F28" s="26">
        <v>4737340.09</v>
      </c>
      <c r="G28" s="10"/>
      <c r="H28" s="10"/>
      <c r="I28" s="27">
        <f t="shared" si="0"/>
        <v>4737340.09</v>
      </c>
      <c r="J28" s="27">
        <f t="shared" si="4"/>
        <v>0</v>
      </c>
      <c r="K28" s="27">
        <f t="shared" si="1"/>
        <v>4737340.09</v>
      </c>
      <c r="L28" s="11">
        <f>'[1]B8 Schedule 8 CCA Bridge Year'!L27</f>
        <v>0.3</v>
      </c>
      <c r="M28" s="27">
        <f t="shared" si="2"/>
        <v>1421202.027</v>
      </c>
      <c r="N28" s="27"/>
      <c r="O28" s="27">
        <f t="shared" si="3"/>
        <v>3316138.0630000001</v>
      </c>
      <c r="P28" s="12"/>
    </row>
    <row r="29" spans="3:16" x14ac:dyDescent="0.3">
      <c r="C29" s="9">
        <v>47</v>
      </c>
      <c r="D29" s="24" t="s">
        <v>38</v>
      </c>
      <c r="E29" s="25"/>
      <c r="F29" s="26">
        <v>2660980069.8751998</v>
      </c>
      <c r="G29" s="10">
        <v>398136797</v>
      </c>
      <c r="H29" s="10"/>
      <c r="I29" s="27">
        <f t="shared" si="0"/>
        <v>3059116866.8751998</v>
      </c>
      <c r="J29" s="27">
        <f t="shared" si="4"/>
        <v>199068398.5</v>
      </c>
      <c r="K29" s="27">
        <f t="shared" si="1"/>
        <v>2860048468.3751998</v>
      </c>
      <c r="L29" s="11">
        <f>'[1]B8 Schedule 8 CCA Bridge Year'!L28</f>
        <v>0.08</v>
      </c>
      <c r="M29" s="27">
        <f>IF(+K29&lt;0,+K29,+K29*L29)-1</f>
        <v>228803876.470016</v>
      </c>
      <c r="N29" s="27"/>
      <c r="O29" s="27">
        <f t="shared" si="3"/>
        <v>2830312990.4051838</v>
      </c>
      <c r="P29" s="12"/>
    </row>
    <row r="30" spans="3:16" x14ac:dyDescent="0.3">
      <c r="C30" s="9">
        <v>50</v>
      </c>
      <c r="D30" s="24" t="s">
        <v>39</v>
      </c>
      <c r="E30" s="25"/>
      <c r="F30" s="26">
        <v>22485595.334999997</v>
      </c>
      <c r="G30" s="10">
        <v>15349884</v>
      </c>
      <c r="H30" s="10"/>
      <c r="I30" s="27">
        <f t="shared" si="0"/>
        <v>37835479.334999993</v>
      </c>
      <c r="J30" s="27">
        <f t="shared" si="4"/>
        <v>7674942</v>
      </c>
      <c r="K30" s="27">
        <f t="shared" si="1"/>
        <v>30160537.334999993</v>
      </c>
      <c r="L30" s="11">
        <f>'[1]B8 Schedule 8 CCA Bridge Year'!L29</f>
        <v>0.55000000000000004</v>
      </c>
      <c r="M30" s="27">
        <f t="shared" si="2"/>
        <v>16588295.534249999</v>
      </c>
      <c r="N30" s="27"/>
      <c r="O30" s="27">
        <f t="shared" si="3"/>
        <v>21247183.800749995</v>
      </c>
      <c r="P30" s="12"/>
    </row>
    <row r="31" spans="3:16" x14ac:dyDescent="0.3">
      <c r="C31" s="9">
        <v>52</v>
      </c>
      <c r="D31" s="24" t="s">
        <v>40</v>
      </c>
      <c r="E31" s="25"/>
      <c r="F31" s="26">
        <v>0</v>
      </c>
      <c r="G31" s="10"/>
      <c r="H31" s="10"/>
      <c r="I31" s="27">
        <f t="shared" si="0"/>
        <v>0</v>
      </c>
      <c r="J31" s="27">
        <f t="shared" si="4"/>
        <v>0</v>
      </c>
      <c r="K31" s="27">
        <f t="shared" si="1"/>
        <v>0</v>
      </c>
      <c r="L31" s="11">
        <f>'[1]B8 Schedule 8 CCA Bridge Year'!L30</f>
        <v>1</v>
      </c>
      <c r="M31" s="27">
        <f t="shared" si="2"/>
        <v>0</v>
      </c>
      <c r="N31" s="27"/>
      <c r="O31" s="27">
        <f t="shared" si="3"/>
        <v>0</v>
      </c>
      <c r="P31" s="12"/>
    </row>
    <row r="32" spans="3:16" x14ac:dyDescent="0.3">
      <c r="C32" s="9">
        <v>95</v>
      </c>
      <c r="D32" s="24" t="s">
        <v>41</v>
      </c>
      <c r="E32" s="25"/>
      <c r="F32" s="26">
        <v>474017319</v>
      </c>
      <c r="G32" s="10"/>
      <c r="H32" s="10"/>
      <c r="I32" s="27">
        <f t="shared" si="0"/>
        <v>474017319</v>
      </c>
      <c r="J32" s="27">
        <f t="shared" si="4"/>
        <v>0</v>
      </c>
      <c r="K32" s="27">
        <f t="shared" si="1"/>
        <v>474017319</v>
      </c>
      <c r="L32" s="11">
        <f>'[1]B8 Schedule 8 CCA Bridge Year'!L31</f>
        <v>0</v>
      </c>
      <c r="M32" s="27">
        <f t="shared" si="2"/>
        <v>0</v>
      </c>
      <c r="N32" s="27"/>
      <c r="O32" s="27">
        <f t="shared" si="3"/>
        <v>474017319</v>
      </c>
      <c r="P32" s="12"/>
    </row>
    <row r="33" spans="3:15" ht="16.2" x14ac:dyDescent="0.3">
      <c r="C33" s="9">
        <v>14.1</v>
      </c>
      <c r="D33" s="24" t="s">
        <v>43</v>
      </c>
      <c r="E33" s="25"/>
      <c r="F33" s="26">
        <v>38705936.472900003</v>
      </c>
      <c r="G33" s="14"/>
      <c r="H33" s="10"/>
      <c r="I33" s="27">
        <f t="shared" si="0"/>
        <v>38705936.472900003</v>
      </c>
      <c r="J33" s="27">
        <f t="shared" si="4"/>
        <v>0</v>
      </c>
      <c r="K33" s="27">
        <f t="shared" si="1"/>
        <v>38705936.472900003</v>
      </c>
      <c r="L33" s="11">
        <f>'[1]B8 Schedule 8 CCA Bridge Year'!L32</f>
        <v>7.0000000000000007E-2</v>
      </c>
      <c r="M33" s="27">
        <f t="shared" si="2"/>
        <v>2709415.5531030004</v>
      </c>
      <c r="N33" s="27"/>
      <c r="O33" s="27">
        <f t="shared" si="3"/>
        <v>35996520.919797003</v>
      </c>
    </row>
    <row r="34" spans="3:15" ht="16.2" x14ac:dyDescent="0.3">
      <c r="C34" s="9">
        <v>14.1</v>
      </c>
      <c r="D34" s="24" t="s">
        <v>44</v>
      </c>
      <c r="E34" s="25"/>
      <c r="F34" s="26">
        <v>138299509.63625002</v>
      </c>
      <c r="G34" s="10">
        <v>2147787</v>
      </c>
      <c r="H34" s="10"/>
      <c r="I34" s="27">
        <f t="shared" si="0"/>
        <v>140447296.63625002</v>
      </c>
      <c r="J34" s="27">
        <f t="shared" si="4"/>
        <v>1073893.5</v>
      </c>
      <c r="K34" s="27">
        <f t="shared" si="1"/>
        <v>139373403.13625002</v>
      </c>
      <c r="L34" s="11">
        <f>'[1]B8 Schedule 8 CCA Bridge Year'!L33</f>
        <v>0.05</v>
      </c>
      <c r="M34" s="27">
        <f t="shared" si="2"/>
        <v>6968670.1568125011</v>
      </c>
      <c r="N34" s="27"/>
      <c r="O34" s="27">
        <f t="shared" si="3"/>
        <v>133478626.47943752</v>
      </c>
    </row>
    <row r="35" spans="3:15" x14ac:dyDescent="0.3">
      <c r="C35" s="15">
        <v>6</v>
      </c>
      <c r="D35" s="28" t="s">
        <v>42</v>
      </c>
      <c r="E35" s="25"/>
      <c r="F35" s="26">
        <v>2269870.1800000002</v>
      </c>
      <c r="G35" s="10">
        <v>200000</v>
      </c>
      <c r="H35" s="10"/>
      <c r="I35" s="27">
        <f t="shared" si="0"/>
        <v>2469870.1800000002</v>
      </c>
      <c r="J35" s="27">
        <f t="shared" si="4"/>
        <v>100000</v>
      </c>
      <c r="K35" s="27">
        <f t="shared" si="1"/>
        <v>2369870.1800000002</v>
      </c>
      <c r="L35" s="11">
        <f>'[1]B8 Schedule 8 CCA Bridge Year'!L34</f>
        <v>0.1</v>
      </c>
      <c r="M35" s="27">
        <f t="shared" si="2"/>
        <v>236987.01800000004</v>
      </c>
      <c r="N35" s="27"/>
      <c r="O35" s="27">
        <f t="shared" si="3"/>
        <v>2232883.162</v>
      </c>
    </row>
    <row r="36" spans="3:15" x14ac:dyDescent="0.3">
      <c r="C36" s="15" t="s">
        <v>53</v>
      </c>
      <c r="D36" s="28" t="s">
        <v>53</v>
      </c>
      <c r="E36" s="17"/>
      <c r="F36" s="26">
        <v>0</v>
      </c>
      <c r="G36" s="10"/>
      <c r="H36" s="10"/>
      <c r="I36" s="27">
        <f>MAX((SUM(F36:H36)),0)</f>
        <v>0</v>
      </c>
      <c r="J36" s="27">
        <f t="shared" si="4"/>
        <v>0</v>
      </c>
      <c r="K36" s="27">
        <f>+I36-J36</f>
        <v>0</v>
      </c>
      <c r="L36" s="11">
        <f>'[1]B8 Schedule 8 CCA Bridge Year'!L35</f>
        <v>0</v>
      </c>
      <c r="M36" s="27">
        <f>IF(+K36&lt;0,+K36,+K36*L36)</f>
        <v>0</v>
      </c>
      <c r="N36" s="27"/>
      <c r="O36" s="27">
        <f t="shared" si="3"/>
        <v>0</v>
      </c>
    </row>
    <row r="37" spans="3:15" x14ac:dyDescent="0.3">
      <c r="C37" s="15" t="str">
        <f>IF(ISBLANK('[1]B8 Schedule 8 CCA Bridge Year'!C36), "", '[1]B8 Schedule 8 CCA Bridge Year'!C36)</f>
        <v/>
      </c>
      <c r="D37" s="28" t="str">
        <f>IF(ISBLANK('[1]B8 Schedule 8 CCA Bridge Year'!D36), "", '[1]B8 Schedule 8 CCA Bridge Year'!D36)</f>
        <v/>
      </c>
      <c r="E37" s="17"/>
      <c r="F37" s="26">
        <v>0</v>
      </c>
      <c r="G37" s="10"/>
      <c r="H37" s="10"/>
      <c r="I37" s="27">
        <f>MAX((SUM(F37:H37)),0)</f>
        <v>0</v>
      </c>
      <c r="J37" s="27">
        <f t="shared" si="4"/>
        <v>0</v>
      </c>
      <c r="K37" s="27">
        <f>+I37-J37</f>
        <v>0</v>
      </c>
      <c r="L37" s="11">
        <f>'[1]B8 Schedule 8 CCA Bridge Year'!L36</f>
        <v>0</v>
      </c>
      <c r="M37" s="27">
        <f>IF(+K37&lt;0,+K37,+K37*L37)</f>
        <v>0</v>
      </c>
      <c r="N37" s="27"/>
      <c r="O37" s="27">
        <f t="shared" si="3"/>
        <v>0</v>
      </c>
    </row>
    <row r="38" spans="3:15" x14ac:dyDescent="0.3">
      <c r="C38" s="15" t="str">
        <f>IF(ISBLANK('[1]B8 Schedule 8 CCA Bridge Year'!C37), "", '[1]B8 Schedule 8 CCA Bridge Year'!C37)</f>
        <v/>
      </c>
      <c r="D38" s="28" t="str">
        <f>IF(ISBLANK('[1]B8 Schedule 8 CCA Bridge Year'!D37), "", '[1]B8 Schedule 8 CCA Bridge Year'!D37)</f>
        <v/>
      </c>
      <c r="E38" s="17"/>
      <c r="F38" s="26">
        <v>0</v>
      </c>
      <c r="G38" s="10"/>
      <c r="H38" s="10"/>
      <c r="I38" s="27">
        <f>MAX((SUM(F38:H38)),0)</f>
        <v>0</v>
      </c>
      <c r="J38" s="27">
        <f t="shared" si="4"/>
        <v>0</v>
      </c>
      <c r="K38" s="27">
        <f>+I38-J38</f>
        <v>0</v>
      </c>
      <c r="L38" s="11">
        <f>'[1]B8 Schedule 8 CCA Bridge Year'!L37</f>
        <v>0</v>
      </c>
      <c r="M38" s="27">
        <f>IF(+K38&lt;0,+K38,+K38*L38)</f>
        <v>0</v>
      </c>
      <c r="N38" s="27"/>
      <c r="O38" s="27">
        <f t="shared" si="3"/>
        <v>0</v>
      </c>
    </row>
    <row r="39" spans="3:15" x14ac:dyDescent="0.3">
      <c r="C39" s="15" t="str">
        <f>IF(ISBLANK('[1]B8 Schedule 8 CCA Bridge Year'!C38), "", '[1]B8 Schedule 8 CCA Bridge Year'!C38)</f>
        <v/>
      </c>
      <c r="D39" s="28" t="str">
        <f>IF(ISBLANK('[1]B8 Schedule 8 CCA Bridge Year'!D38), "", '[1]B8 Schedule 8 CCA Bridge Year'!D38)</f>
        <v/>
      </c>
      <c r="E39" s="17"/>
      <c r="F39" s="26">
        <v>0</v>
      </c>
      <c r="G39" s="10"/>
      <c r="H39" s="10"/>
      <c r="I39" s="27">
        <f t="shared" si="0"/>
        <v>0</v>
      </c>
      <c r="J39" s="27">
        <f t="shared" si="4"/>
        <v>0</v>
      </c>
      <c r="K39" s="27">
        <f t="shared" si="1"/>
        <v>0</v>
      </c>
      <c r="L39" s="11">
        <f>'[1]B8 Schedule 8 CCA Bridge Year'!L38</f>
        <v>0</v>
      </c>
      <c r="M39" s="27">
        <f t="shared" si="2"/>
        <v>0</v>
      </c>
      <c r="N39" s="27"/>
      <c r="O39" s="27">
        <f t="shared" si="3"/>
        <v>0</v>
      </c>
    </row>
    <row r="40" spans="3:15" x14ac:dyDescent="0.3">
      <c r="C40" s="15" t="str">
        <f>IF(ISBLANK('[1]B8 Schedule 8 CCA Bridge Year'!C39), "", '[1]B8 Schedule 8 CCA Bridge Year'!C39)</f>
        <v/>
      </c>
      <c r="D40" s="28" t="str">
        <f>IF(ISBLANK('[1]B8 Schedule 8 CCA Bridge Year'!D39), "", '[1]B8 Schedule 8 CCA Bridge Year'!D39)</f>
        <v/>
      </c>
      <c r="E40" s="17"/>
      <c r="F40" s="26">
        <v>0</v>
      </c>
      <c r="G40" s="10"/>
      <c r="H40" s="10"/>
      <c r="I40" s="27">
        <f t="shared" si="0"/>
        <v>0</v>
      </c>
      <c r="J40" s="27">
        <f t="shared" si="4"/>
        <v>0</v>
      </c>
      <c r="K40" s="27">
        <f t="shared" si="1"/>
        <v>0</v>
      </c>
      <c r="L40" s="11">
        <f>'[1]B8 Schedule 8 CCA Bridge Year'!L39</f>
        <v>0</v>
      </c>
      <c r="M40" s="27">
        <f t="shared" si="2"/>
        <v>0</v>
      </c>
      <c r="N40" s="27"/>
      <c r="O40" s="27">
        <f t="shared" si="3"/>
        <v>0</v>
      </c>
    </row>
    <row r="41" spans="3:15" x14ac:dyDescent="0.3">
      <c r="C41" s="15" t="str">
        <f>IF(ISBLANK('[1]B8 Schedule 8 CCA Bridge Year'!C40), "", '[1]B8 Schedule 8 CCA Bridge Year'!C40)</f>
        <v/>
      </c>
      <c r="D41" s="16" t="str">
        <f>IF(ISBLANK('[1]B8 Schedule 8 CCA Bridge Year'!D40), "", '[1]B8 Schedule 8 CCA Bridge Year'!D40)</f>
        <v/>
      </c>
      <c r="E41" s="17"/>
      <c r="F41" s="26">
        <f>IF(ISBLANK('[1]B8 Schedule 8 CCA Bridge Year'!O40), "", '[1]B8 Schedule 8 CCA Bridge Year'!O40)</f>
        <v>0</v>
      </c>
      <c r="G41" s="10"/>
      <c r="H41" s="10"/>
      <c r="I41" s="27">
        <f t="shared" si="0"/>
        <v>0</v>
      </c>
      <c r="J41" s="27">
        <f t="shared" si="4"/>
        <v>0</v>
      </c>
      <c r="K41" s="27">
        <f t="shared" si="1"/>
        <v>0</v>
      </c>
      <c r="L41" s="11">
        <f>'[1]B8 Schedule 8 CCA Bridge Year'!L40</f>
        <v>0</v>
      </c>
      <c r="M41" s="27">
        <f t="shared" si="2"/>
        <v>0</v>
      </c>
      <c r="N41" s="27"/>
      <c r="O41" s="27">
        <f t="shared" si="3"/>
        <v>0</v>
      </c>
    </row>
    <row r="42" spans="3:15" ht="15" thickBot="1" x14ac:dyDescent="0.35">
      <c r="C42" s="15" t="str">
        <f>IF(ISBLANK('[1]B8 Schedule 8 CCA Bridge Year'!C41), "", '[1]B8 Schedule 8 CCA Bridge Year'!C41)</f>
        <v/>
      </c>
      <c r="D42" s="16" t="str">
        <f>IF(ISBLANK('[1]B8 Schedule 8 CCA Bridge Year'!D41), "", '[1]B8 Schedule 8 CCA Bridge Year'!D41)</f>
        <v/>
      </c>
      <c r="E42" s="17"/>
      <c r="F42" s="26">
        <f>IF(ISBLANK('[1]B8 Schedule 8 CCA Bridge Year'!O41), "", '[1]B8 Schedule 8 CCA Bridge Year'!O41)</f>
        <v>0</v>
      </c>
      <c r="G42" s="10"/>
      <c r="H42" s="10"/>
      <c r="I42" s="27">
        <f t="shared" si="0"/>
        <v>0</v>
      </c>
      <c r="J42" s="27">
        <f t="shared" si="4"/>
        <v>0</v>
      </c>
      <c r="K42" s="27">
        <f t="shared" si="1"/>
        <v>0</v>
      </c>
      <c r="L42" s="11">
        <f>'[1]B8 Schedule 8 CCA Bridge Year'!L41</f>
        <v>0</v>
      </c>
      <c r="M42" s="27">
        <f t="shared" si="2"/>
        <v>0</v>
      </c>
      <c r="N42" s="27"/>
      <c r="O42" s="27">
        <f t="shared" si="3"/>
        <v>0</v>
      </c>
    </row>
    <row r="43" spans="3:15" ht="24.6" customHeight="1" thickBot="1" x14ac:dyDescent="0.35">
      <c r="C43" s="18"/>
      <c r="D43" s="29" t="s">
        <v>8</v>
      </c>
      <c r="E43" s="29"/>
      <c r="F43" s="30">
        <f t="shared" ref="F43:K43" si="5">SUM(F11:F42)</f>
        <v>4553550498.09235</v>
      </c>
      <c r="G43" s="30">
        <f t="shared" si="5"/>
        <v>471831253</v>
      </c>
      <c r="H43" s="30">
        <f t="shared" si="5"/>
        <v>0</v>
      </c>
      <c r="I43" s="30">
        <f t="shared" si="5"/>
        <v>5025381751.09235</v>
      </c>
      <c r="J43" s="30">
        <f t="shared" si="5"/>
        <v>235915626.5</v>
      </c>
      <c r="K43" s="30">
        <f t="shared" si="5"/>
        <v>4789466124.59235</v>
      </c>
      <c r="L43" s="31"/>
      <c r="M43" s="32">
        <f>SUM(M11:M42)</f>
        <v>347134890.70510757</v>
      </c>
      <c r="N43" s="33"/>
      <c r="O43" s="32">
        <f>SUM(O11:O42)</f>
        <v>4678246860.3872423</v>
      </c>
    </row>
    <row r="45" spans="3:15" hidden="1" x14ac:dyDescent="0.3">
      <c r="C45" s="39" t="s">
        <v>9</v>
      </c>
      <c r="D45" s="39"/>
      <c r="E45" s="39"/>
      <c r="F45" s="39"/>
      <c r="G45" s="39"/>
      <c r="H45" s="39"/>
      <c r="I45" s="39"/>
      <c r="J45" s="39"/>
      <c r="K45" s="39"/>
      <c r="L45" s="39"/>
      <c r="M45" s="39"/>
      <c r="N45" s="39"/>
      <c r="O45" s="39"/>
    </row>
    <row r="46" spans="3:15" hidden="1" x14ac:dyDescent="0.3">
      <c r="C46" s="39"/>
      <c r="D46" s="39"/>
      <c r="E46" s="39"/>
      <c r="F46" s="39"/>
      <c r="G46" s="39"/>
      <c r="H46" s="39"/>
      <c r="I46" s="39"/>
      <c r="J46" s="39"/>
      <c r="K46" s="39"/>
      <c r="L46" s="39"/>
      <c r="M46" s="39"/>
      <c r="N46" s="39"/>
      <c r="O46" s="39"/>
    </row>
    <row r="47" spans="3:15" hidden="1" x14ac:dyDescent="0.3">
      <c r="C47" s="39"/>
      <c r="D47" s="39"/>
      <c r="E47" s="39"/>
      <c r="F47" s="39"/>
      <c r="G47" s="39"/>
      <c r="H47" s="39"/>
      <c r="I47" s="39"/>
      <c r="J47" s="39"/>
      <c r="K47" s="39"/>
      <c r="L47" s="39"/>
      <c r="M47" s="39"/>
      <c r="N47" s="39"/>
      <c r="O47" s="39"/>
    </row>
    <row r="48" spans="3:15" x14ac:dyDescent="0.3">
      <c r="C48" s="34" t="s">
        <v>10</v>
      </c>
      <c r="E48" s="19"/>
    </row>
    <row r="49" spans="5:5" x14ac:dyDescent="0.3">
      <c r="E49" s="19"/>
    </row>
    <row r="50" spans="5:5" x14ac:dyDescent="0.3">
      <c r="E50" s="19"/>
    </row>
    <row r="51" spans="5:5" x14ac:dyDescent="0.3">
      <c r="E51" s="19"/>
    </row>
    <row r="52" spans="5:5" x14ac:dyDescent="0.3">
      <c r="E52" s="19"/>
    </row>
    <row r="53" spans="5:5" x14ac:dyDescent="0.3">
      <c r="E53" s="19"/>
    </row>
    <row r="54" spans="5:5" x14ac:dyDescent="0.3">
      <c r="E54" s="19"/>
    </row>
    <row r="55" spans="5:5" x14ac:dyDescent="0.3">
      <c r="E55" s="19"/>
    </row>
    <row r="56" spans="5:5" x14ac:dyDescent="0.3">
      <c r="E56" s="19"/>
    </row>
    <row r="57" spans="5:5" x14ac:dyDescent="0.3">
      <c r="E57" s="19"/>
    </row>
    <row r="58" spans="5:5" x14ac:dyDescent="0.3">
      <c r="E58" s="19"/>
    </row>
    <row r="59" spans="5:5" x14ac:dyDescent="0.3">
      <c r="E59" s="19"/>
    </row>
    <row r="60" spans="5:5" x14ac:dyDescent="0.3">
      <c r="E60" s="19"/>
    </row>
    <row r="61" spans="5:5" x14ac:dyDescent="0.3">
      <c r="E61" s="19"/>
    </row>
    <row r="62" spans="5:5" x14ac:dyDescent="0.3">
      <c r="E62" s="19"/>
    </row>
    <row r="63" spans="5:5" x14ac:dyDescent="0.3">
      <c r="E63" s="19"/>
    </row>
    <row r="64" spans="5:5" x14ac:dyDescent="0.3">
      <c r="E64" s="19"/>
    </row>
    <row r="65" spans="5:5" x14ac:dyDescent="0.3">
      <c r="E65" s="19"/>
    </row>
    <row r="66" spans="5:5" x14ac:dyDescent="0.3">
      <c r="E66" s="19"/>
    </row>
    <row r="67" spans="5:5" x14ac:dyDescent="0.3">
      <c r="E67" s="19"/>
    </row>
    <row r="68" spans="5:5" x14ac:dyDescent="0.3">
      <c r="E68" s="19"/>
    </row>
    <row r="69" spans="5:5" x14ac:dyDescent="0.3">
      <c r="E69" s="19"/>
    </row>
    <row r="70" spans="5:5" x14ac:dyDescent="0.3">
      <c r="E70" s="19"/>
    </row>
    <row r="71" spans="5:5" x14ac:dyDescent="0.3">
      <c r="E71" s="19"/>
    </row>
    <row r="72" spans="5:5" x14ac:dyDescent="0.3">
      <c r="E72" s="19"/>
    </row>
    <row r="73" spans="5:5" x14ac:dyDescent="0.3">
      <c r="E73" s="19"/>
    </row>
    <row r="74" spans="5:5" x14ac:dyDescent="0.3">
      <c r="E74" s="19"/>
    </row>
    <row r="75" spans="5:5" x14ac:dyDescent="0.3">
      <c r="E75" s="19"/>
    </row>
    <row r="76" spans="5:5" x14ac:dyDescent="0.3">
      <c r="E76" s="19"/>
    </row>
    <row r="77" spans="5:5" x14ac:dyDescent="0.3">
      <c r="E77" s="19"/>
    </row>
    <row r="78" spans="5:5" x14ac:dyDescent="0.3">
      <c r="E78" s="19"/>
    </row>
    <row r="79" spans="5:5" x14ac:dyDescent="0.3">
      <c r="E79" s="19"/>
    </row>
    <row r="80" spans="5:5" x14ac:dyDescent="0.3">
      <c r="E80" s="19"/>
    </row>
    <row r="81" spans="5:5" x14ac:dyDescent="0.3">
      <c r="E81" s="19"/>
    </row>
    <row r="82" spans="5:5" x14ac:dyDescent="0.3">
      <c r="E82" s="19"/>
    </row>
    <row r="83" spans="5:5" x14ac:dyDescent="0.3">
      <c r="E83" s="19"/>
    </row>
    <row r="84" spans="5:5" x14ac:dyDescent="0.3">
      <c r="E84" s="19"/>
    </row>
    <row r="85" spans="5:5" x14ac:dyDescent="0.3">
      <c r="E85" s="19"/>
    </row>
    <row r="86" spans="5:5" x14ac:dyDescent="0.3">
      <c r="E86" s="19"/>
    </row>
  </sheetData>
  <mergeCells count="5">
    <mergeCell ref="C1:F1"/>
    <mergeCell ref="C2:J2"/>
    <mergeCell ref="C3:J3"/>
    <mergeCell ref="C4:J4"/>
    <mergeCell ref="C45:O47"/>
  </mergeCells>
  <conditionalFormatting sqref="C11:H42">
    <cfRule type="expression" dxfId="6" priority="1" stopIfTrue="1">
      <formula>LEN(C11)&gt;0</formula>
    </cfRule>
  </conditionalFormatting>
  <pageMargins left="0.51181102362204722" right="0.51181102362204722" top="1.3385826771653544" bottom="0.74803149606299213" header="0.31496062992125984" footer="0.31496062992125984"/>
  <pageSetup scale="54" orientation="landscape" r:id="rId1"/>
  <headerFooter scaleWithDoc="0">
    <oddHeader>&amp;R&amp;7Toronto Hydro-Electric System Limited
EB-2018-0165
Interrogatory Responses
&amp;"-,Bold"4B-STAFF-142 &amp;"-,Regular"
Appendix C
FILED:  January 21, 2019
Page &amp;P of &amp;N</oddHeader>
    <oddFooter>&amp;C&amp;7&amp;A</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86"/>
  <sheetViews>
    <sheetView tabSelected="1" view="pageBreakPreview" topLeftCell="A3" zoomScale="60" zoomScaleNormal="40" workbookViewId="0">
      <selection activeCell="D7" sqref="D7"/>
    </sheetView>
  </sheetViews>
  <sheetFormatPr defaultColWidth="9.109375" defaultRowHeight="14.4" x14ac:dyDescent="0.3"/>
  <cols>
    <col min="1" max="1" width="3.5546875" style="2" customWidth="1"/>
    <col min="2" max="2" width="2.33203125" style="2" customWidth="1"/>
    <col min="3" max="3" width="13.33203125" style="2" customWidth="1"/>
    <col min="4" max="4" width="56.33203125" style="2" customWidth="1"/>
    <col min="5" max="5" width="5.33203125" style="3" customWidth="1"/>
    <col min="6" max="6" width="19.109375" style="2" customWidth="1"/>
    <col min="7" max="7" width="14.33203125" style="2" customWidth="1"/>
    <col min="8" max="8" width="13.88671875" style="2" customWidth="1"/>
    <col min="9" max="9" width="16.6640625" style="2" customWidth="1"/>
    <col min="10" max="10" width="18" style="2" customWidth="1"/>
    <col min="11" max="11" width="15.33203125" style="2" customWidth="1"/>
    <col min="12" max="12" width="12.6640625" style="2" customWidth="1"/>
    <col min="13" max="13" width="15.6640625" style="35" customWidth="1"/>
    <col min="14" max="14" width="3.44140625" style="2" customWidth="1"/>
    <col min="15" max="15" width="15.88671875" style="2" customWidth="1"/>
    <col min="16" max="16" width="5.88671875" style="2" customWidth="1"/>
    <col min="17" max="16384" width="9.109375" style="2"/>
  </cols>
  <sheetData>
    <row r="1" spans="1:16" ht="22.8" x14ac:dyDescent="0.3">
      <c r="A1" s="1"/>
      <c r="C1" s="37"/>
      <c r="D1" s="37"/>
      <c r="E1" s="37"/>
      <c r="F1" s="37"/>
      <c r="G1" s="20"/>
      <c r="H1" s="20"/>
    </row>
    <row r="2" spans="1:16" ht="17.399999999999999" x14ac:dyDescent="0.3">
      <c r="C2" s="38"/>
      <c r="D2" s="38"/>
      <c r="E2" s="38"/>
      <c r="F2" s="38"/>
      <c r="G2" s="38"/>
      <c r="H2" s="38"/>
      <c r="I2" s="38"/>
      <c r="J2" s="38"/>
    </row>
    <row r="3" spans="1:16" ht="17.399999999999999" x14ac:dyDescent="0.3">
      <c r="C3" s="38"/>
      <c r="D3" s="38"/>
      <c r="E3" s="38"/>
      <c r="F3" s="38"/>
      <c r="G3" s="38"/>
      <c r="H3" s="38"/>
      <c r="I3" s="38"/>
      <c r="J3" s="38"/>
    </row>
    <row r="4" spans="1:16" ht="27.75" customHeight="1" x14ac:dyDescent="0.3">
      <c r="C4" s="38"/>
      <c r="D4" s="38"/>
      <c r="E4" s="38"/>
      <c r="F4" s="38"/>
      <c r="G4" s="38"/>
      <c r="H4" s="38"/>
      <c r="I4" s="38"/>
      <c r="J4" s="38"/>
    </row>
    <row r="5" spans="1:16" ht="22.2" customHeight="1" x14ac:dyDescent="0.3"/>
    <row r="6" spans="1:16" ht="21.6" customHeight="1" x14ac:dyDescent="0.3"/>
    <row r="7" spans="1:16" ht="27.75" customHeight="1" x14ac:dyDescent="0.35">
      <c r="B7" s="4" t="s">
        <v>12</v>
      </c>
      <c r="E7" s="2"/>
    </row>
    <row r="8" spans="1:16" ht="17.399999999999999" customHeight="1" x14ac:dyDescent="0.4">
      <c r="D8" s="5"/>
      <c r="E8" s="2"/>
    </row>
    <row r="10" spans="1:16" ht="39.6" x14ac:dyDescent="0.3">
      <c r="C10" s="6" t="s">
        <v>0</v>
      </c>
      <c r="D10" s="21" t="s">
        <v>1</v>
      </c>
      <c r="E10" s="22"/>
      <c r="F10" s="23" t="s">
        <v>51</v>
      </c>
      <c r="G10" s="23" t="s">
        <v>2</v>
      </c>
      <c r="H10" s="23" t="s">
        <v>3</v>
      </c>
      <c r="I10" s="23" t="s">
        <v>4</v>
      </c>
      <c r="J10" s="23" t="s">
        <v>5</v>
      </c>
      <c r="K10" s="23" t="s">
        <v>6</v>
      </c>
      <c r="L10" s="7" t="s">
        <v>7</v>
      </c>
      <c r="M10" s="36" t="s">
        <v>46</v>
      </c>
      <c r="N10" s="23"/>
      <c r="O10" s="23" t="s">
        <v>56</v>
      </c>
      <c r="P10" s="8"/>
    </row>
    <row r="11" spans="1:16" x14ac:dyDescent="0.3">
      <c r="C11" s="9">
        <v>1</v>
      </c>
      <c r="D11" s="24" t="s">
        <v>15</v>
      </c>
      <c r="E11" s="25"/>
      <c r="F11" s="26">
        <f>+'T8 Schedule 8 CCA 2021'!O11</f>
        <v>906191991.06467199</v>
      </c>
      <c r="G11" s="10">
        <v>36834486</v>
      </c>
      <c r="H11" s="10"/>
      <c r="I11" s="27">
        <f t="shared" ref="I11:I42" si="0">MAX((SUM(F11:H11)),0)</f>
        <v>943026477.06467199</v>
      </c>
      <c r="J11" s="27">
        <f>IF((G11+H11)&lt;=0, 0,(G11+H11)*0.5)</f>
        <v>18417243</v>
      </c>
      <c r="K11" s="27">
        <f t="shared" ref="K11:K42" si="1">+I11-J11</f>
        <v>924609234.06467199</v>
      </c>
      <c r="L11" s="11">
        <f>'[1]B8 Schedule 8 CCA Bridge Year'!L10</f>
        <v>0.04</v>
      </c>
      <c r="M11" s="27">
        <f t="shared" ref="M11:M42" si="2">IF(+K11&lt;0,+K11,+K11*L11)</f>
        <v>36984369.362586878</v>
      </c>
      <c r="N11" s="27"/>
      <c r="O11" s="27">
        <f t="shared" ref="O11:O42" si="3">MAX(0,+I11-M11)</f>
        <v>906042107.70208514</v>
      </c>
      <c r="P11" s="12"/>
    </row>
    <row r="12" spans="1:16" x14ac:dyDescent="0.3">
      <c r="C12" s="9" t="s">
        <v>16</v>
      </c>
      <c r="D12" s="24" t="s">
        <v>17</v>
      </c>
      <c r="E12" s="25"/>
      <c r="F12" s="26">
        <f>+'T8 Schedule 8 CCA 2021'!O12</f>
        <v>0</v>
      </c>
      <c r="G12" s="10"/>
      <c r="H12" s="10"/>
      <c r="I12" s="27">
        <f t="shared" si="0"/>
        <v>0</v>
      </c>
      <c r="J12" s="27">
        <f t="shared" ref="J12:J42" si="4">IF((G12+H12)&lt;=0, 0,(G12+H12)*0.5)</f>
        <v>0</v>
      </c>
      <c r="K12" s="27">
        <f t="shared" si="1"/>
        <v>0</v>
      </c>
      <c r="L12" s="11">
        <f>'[1]B8 Schedule 8 CCA Bridge Year'!L11</f>
        <v>0.06</v>
      </c>
      <c r="M12" s="27">
        <f t="shared" si="2"/>
        <v>0</v>
      </c>
      <c r="N12" s="27"/>
      <c r="O12" s="27">
        <f t="shared" si="3"/>
        <v>0</v>
      </c>
      <c r="P12" s="12"/>
    </row>
    <row r="13" spans="1:16" x14ac:dyDescent="0.3">
      <c r="C13" s="9">
        <v>2</v>
      </c>
      <c r="D13" s="24" t="s">
        <v>18</v>
      </c>
      <c r="E13" s="25"/>
      <c r="F13" s="26">
        <f>+'T8 Schedule 8 CCA 2021'!O13</f>
        <v>188793036.41928801</v>
      </c>
      <c r="G13" s="10"/>
      <c r="H13" s="10"/>
      <c r="I13" s="27">
        <f t="shared" si="0"/>
        <v>188793036.41928801</v>
      </c>
      <c r="J13" s="27">
        <f t="shared" si="4"/>
        <v>0</v>
      </c>
      <c r="K13" s="27">
        <f t="shared" si="1"/>
        <v>188793036.41928801</v>
      </c>
      <c r="L13" s="11">
        <f>'[1]B8 Schedule 8 CCA Bridge Year'!L12</f>
        <v>0.06</v>
      </c>
      <c r="M13" s="27">
        <f t="shared" si="2"/>
        <v>11327582.18515728</v>
      </c>
      <c r="N13" s="27"/>
      <c r="O13" s="27">
        <f t="shared" si="3"/>
        <v>177465454.23413074</v>
      </c>
      <c r="P13" s="12"/>
    </row>
    <row r="14" spans="1:16" x14ac:dyDescent="0.3">
      <c r="C14" s="9">
        <v>8</v>
      </c>
      <c r="D14" s="24" t="s">
        <v>19</v>
      </c>
      <c r="E14" s="25"/>
      <c r="F14" s="26">
        <f>+'T8 Schedule 8 CCA 2021'!O14</f>
        <v>22517555.688000001</v>
      </c>
      <c r="G14" s="10">
        <v>16085706</v>
      </c>
      <c r="H14" s="10"/>
      <c r="I14" s="27">
        <f t="shared" si="0"/>
        <v>38603261.688000001</v>
      </c>
      <c r="J14" s="27">
        <f t="shared" si="4"/>
        <v>8042853</v>
      </c>
      <c r="K14" s="27">
        <f t="shared" si="1"/>
        <v>30560408.688000001</v>
      </c>
      <c r="L14" s="11">
        <f>'[1]B8 Schedule 8 CCA Bridge Year'!L13</f>
        <v>0.2</v>
      </c>
      <c r="M14" s="27">
        <f t="shared" si="2"/>
        <v>6112081.7376000006</v>
      </c>
      <c r="N14" s="27"/>
      <c r="O14" s="27">
        <f t="shared" si="3"/>
        <v>32491179.950400002</v>
      </c>
      <c r="P14" s="12"/>
    </row>
    <row r="15" spans="1:16" x14ac:dyDescent="0.3">
      <c r="C15" s="9">
        <v>10</v>
      </c>
      <c r="D15" s="24" t="s">
        <v>20</v>
      </c>
      <c r="E15" s="25"/>
      <c r="F15" s="26">
        <f>+'T8 Schedule 8 CCA 2021'!O15</f>
        <v>15013891.995000001</v>
      </c>
      <c r="G15" s="10">
        <v>7792221</v>
      </c>
      <c r="H15" s="10"/>
      <c r="I15" s="27">
        <f t="shared" si="0"/>
        <v>22806112.995000001</v>
      </c>
      <c r="J15" s="27">
        <f t="shared" si="4"/>
        <v>3896110.5</v>
      </c>
      <c r="K15" s="27">
        <f t="shared" si="1"/>
        <v>18910002.495000001</v>
      </c>
      <c r="L15" s="11">
        <f>'[1]B8 Schedule 8 CCA Bridge Year'!L14</f>
        <v>0.3</v>
      </c>
      <c r="M15" s="27">
        <f t="shared" si="2"/>
        <v>5673000.7484999998</v>
      </c>
      <c r="N15" s="27"/>
      <c r="O15" s="27">
        <f t="shared" si="3"/>
        <v>17133112.2465</v>
      </c>
      <c r="P15" s="12"/>
    </row>
    <row r="16" spans="1:16" x14ac:dyDescent="0.3">
      <c r="C16" s="9">
        <v>10.1</v>
      </c>
      <c r="D16" s="24" t="s">
        <v>21</v>
      </c>
      <c r="E16" s="25"/>
      <c r="F16" s="26">
        <f>+'T8 Schedule 8 CCA 2021'!O16</f>
        <v>0</v>
      </c>
      <c r="G16" s="10"/>
      <c r="H16" s="10"/>
      <c r="I16" s="27">
        <f t="shared" si="0"/>
        <v>0</v>
      </c>
      <c r="J16" s="27">
        <f t="shared" si="4"/>
        <v>0</v>
      </c>
      <c r="K16" s="27">
        <f t="shared" si="1"/>
        <v>0</v>
      </c>
      <c r="L16" s="11">
        <f>'[1]B8 Schedule 8 CCA Bridge Year'!L15</f>
        <v>0.3</v>
      </c>
      <c r="M16" s="27">
        <f t="shared" si="2"/>
        <v>0</v>
      </c>
      <c r="N16" s="27"/>
      <c r="O16" s="27">
        <f t="shared" si="3"/>
        <v>0</v>
      </c>
      <c r="P16" s="12"/>
    </row>
    <row r="17" spans="3:16" x14ac:dyDescent="0.3">
      <c r="C17" s="9">
        <v>12</v>
      </c>
      <c r="D17" s="24" t="s">
        <v>22</v>
      </c>
      <c r="E17" s="25"/>
      <c r="F17" s="26">
        <f>+'T8 Schedule 8 CCA 2021'!O17</f>
        <v>16168780</v>
      </c>
      <c r="G17" s="10">
        <v>55481600</v>
      </c>
      <c r="H17" s="10"/>
      <c r="I17" s="27">
        <f t="shared" si="0"/>
        <v>71650380</v>
      </c>
      <c r="J17" s="27">
        <f t="shared" si="4"/>
        <v>27740800</v>
      </c>
      <c r="K17" s="27">
        <f t="shared" si="1"/>
        <v>43909580</v>
      </c>
      <c r="L17" s="11">
        <f>'[1]B8 Schedule 8 CCA Bridge Year'!L16</f>
        <v>1</v>
      </c>
      <c r="M17" s="27">
        <f t="shared" si="2"/>
        <v>43909580</v>
      </c>
      <c r="N17" s="27"/>
      <c r="O17" s="27">
        <f t="shared" si="3"/>
        <v>27740800</v>
      </c>
      <c r="P17" s="12"/>
    </row>
    <row r="18" spans="3:16" x14ac:dyDescent="0.3">
      <c r="C18" s="9" t="s">
        <v>23</v>
      </c>
      <c r="D18" s="24" t="s">
        <v>24</v>
      </c>
      <c r="E18" s="25"/>
      <c r="F18" s="26">
        <f>+'T8 Schedule 8 CCA 2021'!O18</f>
        <v>0</v>
      </c>
      <c r="G18" s="10"/>
      <c r="H18" s="10"/>
      <c r="I18" s="27">
        <f t="shared" si="0"/>
        <v>0</v>
      </c>
      <c r="J18" s="27">
        <f t="shared" si="4"/>
        <v>0</v>
      </c>
      <c r="K18" s="27">
        <f t="shared" si="1"/>
        <v>0</v>
      </c>
      <c r="L18" s="13"/>
      <c r="M18" s="27">
        <f t="shared" si="2"/>
        <v>0</v>
      </c>
      <c r="N18" s="27"/>
      <c r="O18" s="27">
        <f t="shared" si="3"/>
        <v>0</v>
      </c>
      <c r="P18" s="12"/>
    </row>
    <row r="19" spans="3:16" x14ac:dyDescent="0.3">
      <c r="C19" s="9" t="s">
        <v>25</v>
      </c>
      <c r="D19" s="24" t="s">
        <v>26</v>
      </c>
      <c r="E19" s="25"/>
      <c r="F19" s="26">
        <f>+'T8 Schedule 8 CCA 2021'!O19</f>
        <v>0</v>
      </c>
      <c r="G19" s="10"/>
      <c r="H19" s="10"/>
      <c r="I19" s="27">
        <f t="shared" si="0"/>
        <v>0</v>
      </c>
      <c r="J19" s="27">
        <f t="shared" si="4"/>
        <v>0</v>
      </c>
      <c r="K19" s="27">
        <f t="shared" si="1"/>
        <v>0</v>
      </c>
      <c r="L19" s="13"/>
      <c r="M19" s="27">
        <f t="shared" si="2"/>
        <v>0</v>
      </c>
      <c r="N19" s="27"/>
      <c r="O19" s="27">
        <f t="shared" si="3"/>
        <v>0</v>
      </c>
      <c r="P19" s="12"/>
    </row>
    <row r="20" spans="3:16" x14ac:dyDescent="0.3">
      <c r="C20" s="9" t="s">
        <v>27</v>
      </c>
      <c r="D20" s="24" t="s">
        <v>28</v>
      </c>
      <c r="E20" s="25"/>
      <c r="F20" s="26">
        <f>+'T8 Schedule 8 CCA 2021'!O20</f>
        <v>0</v>
      </c>
      <c r="G20" s="10"/>
      <c r="H20" s="10"/>
      <c r="I20" s="27">
        <f t="shared" si="0"/>
        <v>0</v>
      </c>
      <c r="J20" s="27">
        <f t="shared" si="4"/>
        <v>0</v>
      </c>
      <c r="K20" s="27">
        <f t="shared" si="1"/>
        <v>0</v>
      </c>
      <c r="L20" s="13"/>
      <c r="M20" s="27">
        <f t="shared" si="2"/>
        <v>0</v>
      </c>
      <c r="N20" s="27"/>
      <c r="O20" s="27">
        <f t="shared" si="3"/>
        <v>0</v>
      </c>
      <c r="P20" s="12"/>
    </row>
    <row r="21" spans="3:16" x14ac:dyDescent="0.3">
      <c r="C21" s="9" t="s">
        <v>29</v>
      </c>
      <c r="D21" s="24" t="s">
        <v>30</v>
      </c>
      <c r="E21" s="25"/>
      <c r="F21" s="26">
        <f>+'T8 Schedule 8 CCA 2021'!O21</f>
        <v>0</v>
      </c>
      <c r="G21" s="10"/>
      <c r="H21" s="10"/>
      <c r="I21" s="27">
        <f t="shared" si="0"/>
        <v>0</v>
      </c>
      <c r="J21" s="27">
        <f t="shared" si="4"/>
        <v>0</v>
      </c>
      <c r="K21" s="27">
        <f t="shared" si="1"/>
        <v>0</v>
      </c>
      <c r="L21" s="13"/>
      <c r="M21" s="27">
        <f t="shared" si="2"/>
        <v>0</v>
      </c>
      <c r="N21" s="27"/>
      <c r="O21" s="27">
        <f t="shared" si="3"/>
        <v>0</v>
      </c>
      <c r="P21" s="12"/>
    </row>
    <row r="22" spans="3:16" x14ac:dyDescent="0.3">
      <c r="C22" s="9">
        <v>14</v>
      </c>
      <c r="D22" s="24" t="s">
        <v>31</v>
      </c>
      <c r="E22" s="25"/>
      <c r="F22" s="26">
        <f>+'T8 Schedule 8 CCA 2021'!O22</f>
        <v>0</v>
      </c>
      <c r="G22" s="10"/>
      <c r="H22" s="10"/>
      <c r="I22" s="27">
        <f t="shared" si="0"/>
        <v>0</v>
      </c>
      <c r="J22" s="27">
        <f t="shared" si="4"/>
        <v>0</v>
      </c>
      <c r="K22" s="27">
        <f t="shared" si="1"/>
        <v>0</v>
      </c>
      <c r="L22" s="13"/>
      <c r="M22" s="27">
        <f t="shared" si="2"/>
        <v>0</v>
      </c>
      <c r="N22" s="27"/>
      <c r="O22" s="27">
        <f t="shared" si="3"/>
        <v>0</v>
      </c>
      <c r="P22" s="12"/>
    </row>
    <row r="23" spans="3:16" ht="30" customHeight="1" x14ac:dyDescent="0.3">
      <c r="C23" s="9">
        <v>17</v>
      </c>
      <c r="D23" s="24" t="s">
        <v>32</v>
      </c>
      <c r="E23" s="25"/>
      <c r="F23" s="26">
        <f>+'T8 Schedule 8 CCA 2021'!O23</f>
        <v>22881368.922368001</v>
      </c>
      <c r="G23" s="10">
        <v>5000000</v>
      </c>
      <c r="H23" s="10"/>
      <c r="I23" s="27">
        <f t="shared" si="0"/>
        <v>27881368.922368001</v>
      </c>
      <c r="J23" s="27">
        <f t="shared" si="4"/>
        <v>2500000</v>
      </c>
      <c r="K23" s="27">
        <f t="shared" si="1"/>
        <v>25381368.922368001</v>
      </c>
      <c r="L23" s="11">
        <f>'[1]B8 Schedule 8 CCA Bridge Year'!L22</f>
        <v>0.08</v>
      </c>
      <c r="M23" s="27">
        <f t="shared" si="2"/>
        <v>2030509.51378944</v>
      </c>
      <c r="N23" s="27"/>
      <c r="O23" s="27">
        <f t="shared" si="3"/>
        <v>25850859.40857856</v>
      </c>
      <c r="P23" s="12"/>
    </row>
    <row r="24" spans="3:16" x14ac:dyDescent="0.3">
      <c r="C24" s="9">
        <v>42</v>
      </c>
      <c r="D24" s="24" t="s">
        <v>33</v>
      </c>
      <c r="E24" s="25"/>
      <c r="F24" s="26">
        <f>+'T8 Schedule 8 CCA 2021'!O24</f>
        <v>6077890.6664960003</v>
      </c>
      <c r="G24" s="10"/>
      <c r="H24" s="10"/>
      <c r="I24" s="27">
        <f t="shared" si="0"/>
        <v>6077890.6664960003</v>
      </c>
      <c r="J24" s="27">
        <f t="shared" si="4"/>
        <v>0</v>
      </c>
      <c r="K24" s="27">
        <f t="shared" si="1"/>
        <v>6077890.6664960003</v>
      </c>
      <c r="L24" s="11">
        <f>'[1]B8 Schedule 8 CCA Bridge Year'!L23</f>
        <v>0.12</v>
      </c>
      <c r="M24" s="27">
        <f t="shared" si="2"/>
        <v>729346.87997951999</v>
      </c>
      <c r="N24" s="27"/>
      <c r="O24" s="27">
        <f t="shared" si="3"/>
        <v>5348543.7865164801</v>
      </c>
      <c r="P24" s="12"/>
    </row>
    <row r="25" spans="3:16" ht="26.4" customHeight="1" x14ac:dyDescent="0.3">
      <c r="C25" s="9">
        <v>43.1</v>
      </c>
      <c r="D25" s="24" t="s">
        <v>34</v>
      </c>
      <c r="E25" s="25"/>
      <c r="F25" s="26">
        <f>+'T8 Schedule 8 CCA 2021'!O25</f>
        <v>0</v>
      </c>
      <c r="G25" s="10"/>
      <c r="H25" s="10"/>
      <c r="I25" s="27">
        <f t="shared" si="0"/>
        <v>0</v>
      </c>
      <c r="J25" s="27">
        <f t="shared" si="4"/>
        <v>0</v>
      </c>
      <c r="K25" s="27">
        <f t="shared" si="1"/>
        <v>0</v>
      </c>
      <c r="L25" s="11">
        <f>'[1]B8 Schedule 8 CCA Bridge Year'!L24</f>
        <v>0.3</v>
      </c>
      <c r="M25" s="27">
        <f t="shared" si="2"/>
        <v>0</v>
      </c>
      <c r="N25" s="27"/>
      <c r="O25" s="27">
        <f t="shared" si="3"/>
        <v>0</v>
      </c>
      <c r="P25" s="12"/>
    </row>
    <row r="26" spans="3:16" x14ac:dyDescent="0.3">
      <c r="C26" s="9">
        <v>43.2</v>
      </c>
      <c r="D26" s="24" t="s">
        <v>35</v>
      </c>
      <c r="E26" s="25"/>
      <c r="F26" s="26">
        <f>+'T8 Schedule 8 CCA 2021'!O26</f>
        <v>0</v>
      </c>
      <c r="G26" s="10"/>
      <c r="H26" s="10"/>
      <c r="I26" s="27">
        <f t="shared" si="0"/>
        <v>0</v>
      </c>
      <c r="J26" s="27">
        <f t="shared" si="4"/>
        <v>0</v>
      </c>
      <c r="K26" s="27">
        <f t="shared" si="1"/>
        <v>0</v>
      </c>
      <c r="L26" s="11">
        <f>'[1]B8 Schedule 8 CCA Bridge Year'!L25</f>
        <v>0.5</v>
      </c>
      <c r="M26" s="27">
        <f t="shared" si="2"/>
        <v>0</v>
      </c>
      <c r="N26" s="27"/>
      <c r="O26" s="27">
        <f t="shared" si="3"/>
        <v>0</v>
      </c>
      <c r="P26" s="12"/>
    </row>
    <row r="27" spans="3:16" x14ac:dyDescent="0.3">
      <c r="C27" s="9">
        <v>45</v>
      </c>
      <c r="D27" s="24" t="s">
        <v>36</v>
      </c>
      <c r="E27" s="25"/>
      <c r="F27" s="26">
        <f>+'T8 Schedule 8 CCA 2021'!O27</f>
        <v>683.80124999999998</v>
      </c>
      <c r="G27" s="10"/>
      <c r="H27" s="10"/>
      <c r="I27" s="27">
        <f t="shared" si="0"/>
        <v>683.80124999999998</v>
      </c>
      <c r="J27" s="27">
        <f t="shared" si="4"/>
        <v>0</v>
      </c>
      <c r="K27" s="27">
        <f t="shared" si="1"/>
        <v>683.80124999999998</v>
      </c>
      <c r="L27" s="11">
        <f>'[1]B8 Schedule 8 CCA Bridge Year'!L26</f>
        <v>0.45</v>
      </c>
      <c r="M27" s="27">
        <f t="shared" si="2"/>
        <v>307.71056249999998</v>
      </c>
      <c r="N27" s="27"/>
      <c r="O27" s="27">
        <f t="shared" si="3"/>
        <v>376.0906875</v>
      </c>
      <c r="P27" s="12"/>
    </row>
    <row r="28" spans="3:16" ht="30.6" customHeight="1" x14ac:dyDescent="0.3">
      <c r="C28" s="9">
        <v>46</v>
      </c>
      <c r="D28" s="24" t="s">
        <v>37</v>
      </c>
      <c r="E28" s="25"/>
      <c r="F28" s="26">
        <f>+'T8 Schedule 8 CCA 2021'!O28</f>
        <v>3316138.0630000001</v>
      </c>
      <c r="G28" s="10"/>
      <c r="H28" s="10"/>
      <c r="I28" s="27">
        <f t="shared" si="0"/>
        <v>3316138.0630000001</v>
      </c>
      <c r="J28" s="27">
        <f t="shared" si="4"/>
        <v>0</v>
      </c>
      <c r="K28" s="27">
        <f t="shared" si="1"/>
        <v>3316138.0630000001</v>
      </c>
      <c r="L28" s="11">
        <f>'[1]B8 Schedule 8 CCA Bridge Year'!L27</f>
        <v>0.3</v>
      </c>
      <c r="M28" s="27">
        <f t="shared" si="2"/>
        <v>994841.41889999993</v>
      </c>
      <c r="N28" s="27"/>
      <c r="O28" s="27">
        <f t="shared" si="3"/>
        <v>2321296.6441000002</v>
      </c>
      <c r="P28" s="12"/>
    </row>
    <row r="29" spans="3:16" x14ac:dyDescent="0.3">
      <c r="C29" s="9">
        <v>47</v>
      </c>
      <c r="D29" s="24" t="s">
        <v>38</v>
      </c>
      <c r="E29" s="25"/>
      <c r="F29" s="26">
        <f>+'T8 Schedule 8 CCA 2021'!O29</f>
        <v>2830312990.4051838</v>
      </c>
      <c r="G29" s="10">
        <v>426873607</v>
      </c>
      <c r="H29" s="10"/>
      <c r="I29" s="27">
        <f t="shared" si="0"/>
        <v>3257186597.4051838</v>
      </c>
      <c r="J29" s="27">
        <f t="shared" si="4"/>
        <v>213436803.5</v>
      </c>
      <c r="K29" s="27">
        <f t="shared" si="1"/>
        <v>3043749793.9051838</v>
      </c>
      <c r="L29" s="11">
        <f>'[1]B8 Schedule 8 CCA Bridge Year'!L28</f>
        <v>0.08</v>
      </c>
      <c r="M29" s="27">
        <f>IF(+K29&lt;0,+K29,+K29*L29)-1</f>
        <v>243499982.51241469</v>
      </c>
      <c r="N29" s="27"/>
      <c r="O29" s="27">
        <f t="shared" si="3"/>
        <v>3013686614.8927689</v>
      </c>
      <c r="P29" s="12"/>
    </row>
    <row r="30" spans="3:16" x14ac:dyDescent="0.3">
      <c r="C30" s="9">
        <v>50</v>
      </c>
      <c r="D30" s="24" t="s">
        <v>39</v>
      </c>
      <c r="E30" s="25"/>
      <c r="F30" s="26">
        <f>+'T8 Schedule 8 CCA 2021'!O30</f>
        <v>21247183.800749995</v>
      </c>
      <c r="G30" s="10">
        <v>19539010</v>
      </c>
      <c r="H30" s="10"/>
      <c r="I30" s="27">
        <f t="shared" si="0"/>
        <v>40786193.800749995</v>
      </c>
      <c r="J30" s="27">
        <f t="shared" si="4"/>
        <v>9769505</v>
      </c>
      <c r="K30" s="27">
        <f t="shared" si="1"/>
        <v>31016688.800749995</v>
      </c>
      <c r="L30" s="11">
        <f>'[1]B8 Schedule 8 CCA Bridge Year'!L29</f>
        <v>0.55000000000000004</v>
      </c>
      <c r="M30" s="27">
        <f t="shared" si="2"/>
        <v>17059178.840412498</v>
      </c>
      <c r="N30" s="27"/>
      <c r="O30" s="27">
        <f t="shared" si="3"/>
        <v>23727014.960337497</v>
      </c>
      <c r="P30" s="12"/>
    </row>
    <row r="31" spans="3:16" x14ac:dyDescent="0.3">
      <c r="C31" s="9">
        <v>52</v>
      </c>
      <c r="D31" s="24" t="s">
        <v>40</v>
      </c>
      <c r="E31" s="25"/>
      <c r="F31" s="26">
        <f>+'T8 Schedule 8 CCA 2021'!O31</f>
        <v>0</v>
      </c>
      <c r="G31" s="10"/>
      <c r="H31" s="10"/>
      <c r="I31" s="27">
        <f t="shared" si="0"/>
        <v>0</v>
      </c>
      <c r="J31" s="27">
        <f t="shared" si="4"/>
        <v>0</v>
      </c>
      <c r="K31" s="27">
        <f t="shared" si="1"/>
        <v>0</v>
      </c>
      <c r="L31" s="11">
        <f>'[1]B8 Schedule 8 CCA Bridge Year'!L30</f>
        <v>1</v>
      </c>
      <c r="M31" s="27">
        <f t="shared" si="2"/>
        <v>0</v>
      </c>
      <c r="N31" s="27"/>
      <c r="O31" s="27">
        <f t="shared" si="3"/>
        <v>0</v>
      </c>
      <c r="P31" s="12"/>
    </row>
    <row r="32" spans="3:16" x14ac:dyDescent="0.3">
      <c r="C32" s="9">
        <v>95</v>
      </c>
      <c r="D32" s="24" t="s">
        <v>41</v>
      </c>
      <c r="E32" s="25"/>
      <c r="F32" s="26">
        <f>+'T8 Schedule 8 CCA 2021'!O32</f>
        <v>474017319</v>
      </c>
      <c r="G32" s="10"/>
      <c r="H32" s="10"/>
      <c r="I32" s="27">
        <f t="shared" si="0"/>
        <v>474017319</v>
      </c>
      <c r="J32" s="27">
        <f t="shared" si="4"/>
        <v>0</v>
      </c>
      <c r="K32" s="27">
        <f t="shared" si="1"/>
        <v>474017319</v>
      </c>
      <c r="L32" s="11">
        <f>'[1]B8 Schedule 8 CCA Bridge Year'!L31</f>
        <v>0</v>
      </c>
      <c r="M32" s="27">
        <f t="shared" si="2"/>
        <v>0</v>
      </c>
      <c r="N32" s="27"/>
      <c r="O32" s="27">
        <f t="shared" si="3"/>
        <v>474017319</v>
      </c>
      <c r="P32" s="12"/>
    </row>
    <row r="33" spans="3:15" ht="16.2" x14ac:dyDescent="0.3">
      <c r="C33" s="9">
        <v>14.1</v>
      </c>
      <c r="D33" s="24" t="s">
        <v>43</v>
      </c>
      <c r="E33" s="25"/>
      <c r="F33" s="26">
        <f>+'T8 Schedule 8 CCA 2021'!O33</f>
        <v>35996520.919797003</v>
      </c>
      <c r="G33" s="14"/>
      <c r="H33" s="10"/>
      <c r="I33" s="27">
        <f t="shared" si="0"/>
        <v>35996520.919797003</v>
      </c>
      <c r="J33" s="27">
        <f t="shared" si="4"/>
        <v>0</v>
      </c>
      <c r="K33" s="27">
        <f t="shared" si="1"/>
        <v>35996520.919797003</v>
      </c>
      <c r="L33" s="11">
        <f>'[1]B8 Schedule 8 CCA Bridge Year'!L32</f>
        <v>7.0000000000000007E-2</v>
      </c>
      <c r="M33" s="27">
        <f t="shared" si="2"/>
        <v>2519756.4643857903</v>
      </c>
      <c r="N33" s="27"/>
      <c r="O33" s="27">
        <f t="shared" si="3"/>
        <v>33476764.455411214</v>
      </c>
    </row>
    <row r="34" spans="3:15" ht="16.2" x14ac:dyDescent="0.3">
      <c r="C34" s="9">
        <v>14.1</v>
      </c>
      <c r="D34" s="24" t="s">
        <v>44</v>
      </c>
      <c r="E34" s="25"/>
      <c r="F34" s="26">
        <f>+'T8 Schedule 8 CCA 2021'!O34</f>
        <v>133478626.47943752</v>
      </c>
      <c r="G34" s="10">
        <v>4718244</v>
      </c>
      <c r="H34" s="10"/>
      <c r="I34" s="27">
        <f t="shared" si="0"/>
        <v>138196870.47943753</v>
      </c>
      <c r="J34" s="27">
        <f t="shared" si="4"/>
        <v>2359122</v>
      </c>
      <c r="K34" s="27">
        <f t="shared" si="1"/>
        <v>135837748.47943753</v>
      </c>
      <c r="L34" s="11">
        <f>'[1]B8 Schedule 8 CCA Bridge Year'!L33</f>
        <v>0.05</v>
      </c>
      <c r="M34" s="27">
        <f t="shared" si="2"/>
        <v>6791887.4239718765</v>
      </c>
      <c r="N34" s="27"/>
      <c r="O34" s="27">
        <f t="shared" si="3"/>
        <v>131404983.05546565</v>
      </c>
    </row>
    <row r="35" spans="3:15" x14ac:dyDescent="0.3">
      <c r="C35" s="15">
        <v>6</v>
      </c>
      <c r="D35" s="28" t="s">
        <v>42</v>
      </c>
      <c r="E35" s="25"/>
      <c r="F35" s="26">
        <f>+'T8 Schedule 8 CCA 2021'!O35</f>
        <v>2232883.162</v>
      </c>
      <c r="G35" s="10">
        <v>1100000</v>
      </c>
      <c r="H35" s="10"/>
      <c r="I35" s="27">
        <f t="shared" si="0"/>
        <v>3332883.162</v>
      </c>
      <c r="J35" s="27">
        <f t="shared" si="4"/>
        <v>550000</v>
      </c>
      <c r="K35" s="27">
        <f t="shared" si="1"/>
        <v>2782883.162</v>
      </c>
      <c r="L35" s="11">
        <f>'[1]B8 Schedule 8 CCA Bridge Year'!L34</f>
        <v>0.1</v>
      </c>
      <c r="M35" s="27">
        <f t="shared" si="2"/>
        <v>278288.3162</v>
      </c>
      <c r="N35" s="27"/>
      <c r="O35" s="27">
        <f t="shared" si="3"/>
        <v>3054594.8458000002</v>
      </c>
    </row>
    <row r="36" spans="3:15" x14ac:dyDescent="0.3">
      <c r="C36" s="15" t="str">
        <f>IF(ISBLANK('[1]B8 Schedule 8 CCA Bridge Year'!C35), "", '[1]B8 Schedule 8 CCA Bridge Year'!C35)</f>
        <v/>
      </c>
      <c r="D36" s="28" t="str">
        <f>IF(ISBLANK('[1]B8 Schedule 8 CCA Bridge Year'!D35), "", '[1]B8 Schedule 8 CCA Bridge Year'!D35)</f>
        <v/>
      </c>
      <c r="E36" s="17"/>
      <c r="F36" s="26">
        <f>+'T8 Schedule 8 CCA 2021'!O36</f>
        <v>0</v>
      </c>
      <c r="G36" s="10"/>
      <c r="H36" s="10"/>
      <c r="I36" s="27">
        <f>MAX((SUM(F36:H36)),0)</f>
        <v>0</v>
      </c>
      <c r="J36" s="27">
        <f t="shared" si="4"/>
        <v>0</v>
      </c>
      <c r="K36" s="27">
        <f>+I36-J36</f>
        <v>0</v>
      </c>
      <c r="L36" s="11">
        <f>'[1]B8 Schedule 8 CCA Bridge Year'!L35</f>
        <v>0</v>
      </c>
      <c r="M36" s="27">
        <f>IF(+K36&lt;0,+K36,+K36*L36)</f>
        <v>0</v>
      </c>
      <c r="N36" s="27"/>
      <c r="O36" s="27">
        <f t="shared" si="3"/>
        <v>0</v>
      </c>
    </row>
    <row r="37" spans="3:15" x14ac:dyDescent="0.3">
      <c r="C37" s="15" t="str">
        <f>IF(ISBLANK('[1]B8 Schedule 8 CCA Bridge Year'!C36), "", '[1]B8 Schedule 8 CCA Bridge Year'!C36)</f>
        <v/>
      </c>
      <c r="D37" s="28" t="str">
        <f>IF(ISBLANK('[1]B8 Schedule 8 CCA Bridge Year'!D36), "", '[1]B8 Schedule 8 CCA Bridge Year'!D36)</f>
        <v/>
      </c>
      <c r="E37" s="17"/>
      <c r="F37" s="26">
        <v>0</v>
      </c>
      <c r="G37" s="10"/>
      <c r="H37" s="10"/>
      <c r="I37" s="27">
        <f>MAX((SUM(F37:H37)),0)</f>
        <v>0</v>
      </c>
      <c r="J37" s="27">
        <f t="shared" si="4"/>
        <v>0</v>
      </c>
      <c r="K37" s="27">
        <f>+I37-J37</f>
        <v>0</v>
      </c>
      <c r="L37" s="11">
        <f>'[1]B8 Schedule 8 CCA Bridge Year'!L36</f>
        <v>0</v>
      </c>
      <c r="M37" s="27">
        <f>IF(+K37&lt;0,+K37,+K37*L37)</f>
        <v>0</v>
      </c>
      <c r="N37" s="27"/>
      <c r="O37" s="27">
        <f t="shared" si="3"/>
        <v>0</v>
      </c>
    </row>
    <row r="38" spans="3:15" x14ac:dyDescent="0.3">
      <c r="C38" s="15" t="str">
        <f>IF(ISBLANK('[1]B8 Schedule 8 CCA Bridge Year'!C37), "", '[1]B8 Schedule 8 CCA Bridge Year'!C37)</f>
        <v/>
      </c>
      <c r="D38" s="28" t="str">
        <f>IF(ISBLANK('[1]B8 Schedule 8 CCA Bridge Year'!D37), "", '[1]B8 Schedule 8 CCA Bridge Year'!D37)</f>
        <v/>
      </c>
      <c r="E38" s="17"/>
      <c r="F38" s="26">
        <v>0</v>
      </c>
      <c r="G38" s="10"/>
      <c r="H38" s="10"/>
      <c r="I38" s="27">
        <f>MAX((SUM(F38:H38)),0)</f>
        <v>0</v>
      </c>
      <c r="J38" s="27">
        <f t="shared" si="4"/>
        <v>0</v>
      </c>
      <c r="K38" s="27">
        <f>+I38-J38</f>
        <v>0</v>
      </c>
      <c r="L38" s="11">
        <f>'[1]B8 Schedule 8 CCA Bridge Year'!L37</f>
        <v>0</v>
      </c>
      <c r="M38" s="27">
        <f>IF(+K38&lt;0,+K38,+K38*L38)</f>
        <v>0</v>
      </c>
      <c r="N38" s="27"/>
      <c r="O38" s="27">
        <f t="shared" si="3"/>
        <v>0</v>
      </c>
    </row>
    <row r="39" spans="3:15" x14ac:dyDescent="0.3">
      <c r="C39" s="15" t="str">
        <f>IF(ISBLANK('[1]B8 Schedule 8 CCA Bridge Year'!C38), "", '[1]B8 Schedule 8 CCA Bridge Year'!C38)</f>
        <v/>
      </c>
      <c r="D39" s="28" t="str">
        <f>IF(ISBLANK('[1]B8 Schedule 8 CCA Bridge Year'!D38), "", '[1]B8 Schedule 8 CCA Bridge Year'!D38)</f>
        <v/>
      </c>
      <c r="E39" s="17"/>
      <c r="F39" s="26">
        <v>0</v>
      </c>
      <c r="G39" s="10"/>
      <c r="H39" s="10"/>
      <c r="I39" s="27">
        <f t="shared" si="0"/>
        <v>0</v>
      </c>
      <c r="J39" s="27">
        <f t="shared" si="4"/>
        <v>0</v>
      </c>
      <c r="K39" s="27">
        <f t="shared" si="1"/>
        <v>0</v>
      </c>
      <c r="L39" s="11">
        <f>'[1]B8 Schedule 8 CCA Bridge Year'!L38</f>
        <v>0</v>
      </c>
      <c r="M39" s="27">
        <f t="shared" si="2"/>
        <v>0</v>
      </c>
      <c r="N39" s="27"/>
      <c r="O39" s="27">
        <f t="shared" si="3"/>
        <v>0</v>
      </c>
    </row>
    <row r="40" spans="3:15" x14ac:dyDescent="0.3">
      <c r="C40" s="15" t="str">
        <f>IF(ISBLANK('[1]B8 Schedule 8 CCA Bridge Year'!C39), "", '[1]B8 Schedule 8 CCA Bridge Year'!C39)</f>
        <v/>
      </c>
      <c r="D40" s="28" t="str">
        <f>IF(ISBLANK('[1]B8 Schedule 8 CCA Bridge Year'!D39), "", '[1]B8 Schedule 8 CCA Bridge Year'!D39)</f>
        <v/>
      </c>
      <c r="E40" s="17"/>
      <c r="F40" s="26">
        <v>0</v>
      </c>
      <c r="G40" s="10"/>
      <c r="H40" s="10"/>
      <c r="I40" s="27">
        <f t="shared" si="0"/>
        <v>0</v>
      </c>
      <c r="J40" s="27">
        <f t="shared" si="4"/>
        <v>0</v>
      </c>
      <c r="K40" s="27">
        <f t="shared" si="1"/>
        <v>0</v>
      </c>
      <c r="L40" s="11">
        <f>'[1]B8 Schedule 8 CCA Bridge Year'!L39</f>
        <v>0</v>
      </c>
      <c r="M40" s="27">
        <f t="shared" si="2"/>
        <v>0</v>
      </c>
      <c r="N40" s="27"/>
      <c r="O40" s="27">
        <f t="shared" si="3"/>
        <v>0</v>
      </c>
    </row>
    <row r="41" spans="3:15" x14ac:dyDescent="0.3">
      <c r="C41" s="15" t="str">
        <f>IF(ISBLANK('[1]B8 Schedule 8 CCA Bridge Year'!C40), "", '[1]B8 Schedule 8 CCA Bridge Year'!C40)</f>
        <v/>
      </c>
      <c r="D41" s="16" t="str">
        <f>IF(ISBLANK('[1]B8 Schedule 8 CCA Bridge Year'!D40), "", '[1]B8 Schedule 8 CCA Bridge Year'!D40)</f>
        <v/>
      </c>
      <c r="E41" s="17"/>
      <c r="F41" s="26">
        <f>IF(ISBLANK('[1]B8 Schedule 8 CCA Bridge Year'!O40), "", '[1]B8 Schedule 8 CCA Bridge Year'!O40)</f>
        <v>0</v>
      </c>
      <c r="G41" s="10"/>
      <c r="H41" s="10"/>
      <c r="I41" s="27">
        <f t="shared" si="0"/>
        <v>0</v>
      </c>
      <c r="J41" s="27">
        <f t="shared" si="4"/>
        <v>0</v>
      </c>
      <c r="K41" s="27">
        <f t="shared" si="1"/>
        <v>0</v>
      </c>
      <c r="L41" s="11">
        <f>'[1]B8 Schedule 8 CCA Bridge Year'!L40</f>
        <v>0</v>
      </c>
      <c r="M41" s="27">
        <f t="shared" si="2"/>
        <v>0</v>
      </c>
      <c r="N41" s="27"/>
      <c r="O41" s="27">
        <f t="shared" si="3"/>
        <v>0</v>
      </c>
    </row>
    <row r="42" spans="3:15" ht="15" thickBot="1" x14ac:dyDescent="0.35">
      <c r="C42" s="15" t="str">
        <f>IF(ISBLANK('[1]B8 Schedule 8 CCA Bridge Year'!C41), "", '[1]B8 Schedule 8 CCA Bridge Year'!C41)</f>
        <v/>
      </c>
      <c r="D42" s="16" t="str">
        <f>IF(ISBLANK('[1]B8 Schedule 8 CCA Bridge Year'!D41), "", '[1]B8 Schedule 8 CCA Bridge Year'!D41)</f>
        <v/>
      </c>
      <c r="E42" s="17"/>
      <c r="F42" s="26">
        <f>IF(ISBLANK('[1]B8 Schedule 8 CCA Bridge Year'!O41), "", '[1]B8 Schedule 8 CCA Bridge Year'!O41)</f>
        <v>0</v>
      </c>
      <c r="G42" s="10"/>
      <c r="H42" s="10"/>
      <c r="I42" s="27">
        <f t="shared" si="0"/>
        <v>0</v>
      </c>
      <c r="J42" s="27">
        <f t="shared" si="4"/>
        <v>0</v>
      </c>
      <c r="K42" s="27">
        <f t="shared" si="1"/>
        <v>0</v>
      </c>
      <c r="L42" s="11">
        <f>'[1]B8 Schedule 8 CCA Bridge Year'!L41</f>
        <v>0</v>
      </c>
      <c r="M42" s="27">
        <f t="shared" si="2"/>
        <v>0</v>
      </c>
      <c r="N42" s="27"/>
      <c r="O42" s="27">
        <f t="shared" si="3"/>
        <v>0</v>
      </c>
    </row>
    <row r="43" spans="3:15" ht="24.6" customHeight="1" thickBot="1" x14ac:dyDescent="0.35">
      <c r="C43" s="18"/>
      <c r="D43" s="29" t="s">
        <v>8</v>
      </c>
      <c r="E43" s="29"/>
      <c r="F43" s="30">
        <f t="shared" ref="F43:K43" si="5">SUM(F11:F42)</f>
        <v>4678246860.3872423</v>
      </c>
      <c r="G43" s="30">
        <f t="shared" si="5"/>
        <v>573424874</v>
      </c>
      <c r="H43" s="30">
        <f t="shared" si="5"/>
        <v>0</v>
      </c>
      <c r="I43" s="30">
        <f t="shared" si="5"/>
        <v>5251671734.3872414</v>
      </c>
      <c r="J43" s="30">
        <f t="shared" si="5"/>
        <v>286712437</v>
      </c>
      <c r="K43" s="30">
        <f t="shared" si="5"/>
        <v>4964959297.3872423</v>
      </c>
      <c r="L43" s="31"/>
      <c r="M43" s="32">
        <f>SUM(M11:M42)</f>
        <v>377910713.11446053</v>
      </c>
      <c r="N43" s="33"/>
      <c r="O43" s="32">
        <f>SUM(O11:O42)</f>
        <v>4873761021.2727823</v>
      </c>
    </row>
    <row r="45" spans="3:15" hidden="1" x14ac:dyDescent="0.3">
      <c r="C45" s="39" t="s">
        <v>9</v>
      </c>
      <c r="D45" s="39"/>
      <c r="E45" s="39"/>
      <c r="F45" s="39"/>
      <c r="G45" s="39"/>
      <c r="H45" s="39"/>
      <c r="I45" s="39"/>
      <c r="J45" s="39"/>
      <c r="K45" s="39"/>
      <c r="L45" s="39"/>
      <c r="M45" s="39"/>
      <c r="N45" s="39"/>
      <c r="O45" s="39"/>
    </row>
    <row r="46" spans="3:15" hidden="1" x14ac:dyDescent="0.3">
      <c r="C46" s="39"/>
      <c r="D46" s="39"/>
      <c r="E46" s="39"/>
      <c r="F46" s="39"/>
      <c r="G46" s="39"/>
      <c r="H46" s="39"/>
      <c r="I46" s="39"/>
      <c r="J46" s="39"/>
      <c r="K46" s="39"/>
      <c r="L46" s="39"/>
      <c r="M46" s="39"/>
      <c r="N46" s="39"/>
      <c r="O46" s="39"/>
    </row>
    <row r="47" spans="3:15" hidden="1" x14ac:dyDescent="0.3">
      <c r="C47" s="39"/>
      <c r="D47" s="39"/>
      <c r="E47" s="39"/>
      <c r="F47" s="39"/>
      <c r="G47" s="39"/>
      <c r="H47" s="39"/>
      <c r="I47" s="39"/>
      <c r="J47" s="39"/>
      <c r="K47" s="39"/>
      <c r="L47" s="39"/>
      <c r="M47" s="39"/>
      <c r="N47" s="39"/>
      <c r="O47" s="39"/>
    </row>
    <row r="48" spans="3:15" x14ac:dyDescent="0.3">
      <c r="C48" s="34" t="s">
        <v>10</v>
      </c>
      <c r="E48" s="19"/>
    </row>
    <row r="49" spans="5:5" x14ac:dyDescent="0.3">
      <c r="E49" s="19"/>
    </row>
    <row r="50" spans="5:5" x14ac:dyDescent="0.3">
      <c r="E50" s="19"/>
    </row>
    <row r="51" spans="5:5" x14ac:dyDescent="0.3">
      <c r="E51" s="19"/>
    </row>
    <row r="52" spans="5:5" x14ac:dyDescent="0.3">
      <c r="E52" s="19"/>
    </row>
    <row r="53" spans="5:5" x14ac:dyDescent="0.3">
      <c r="E53" s="19"/>
    </row>
    <row r="54" spans="5:5" x14ac:dyDescent="0.3">
      <c r="E54" s="19"/>
    </row>
    <row r="55" spans="5:5" x14ac:dyDescent="0.3">
      <c r="E55" s="19"/>
    </row>
    <row r="56" spans="5:5" x14ac:dyDescent="0.3">
      <c r="E56" s="19"/>
    </row>
    <row r="57" spans="5:5" x14ac:dyDescent="0.3">
      <c r="E57" s="19"/>
    </row>
    <row r="58" spans="5:5" x14ac:dyDescent="0.3">
      <c r="E58" s="19"/>
    </row>
    <row r="59" spans="5:5" x14ac:dyDescent="0.3">
      <c r="E59" s="19"/>
    </row>
    <row r="60" spans="5:5" x14ac:dyDescent="0.3">
      <c r="E60" s="19"/>
    </row>
    <row r="61" spans="5:5" x14ac:dyDescent="0.3">
      <c r="E61" s="19"/>
    </row>
    <row r="62" spans="5:5" x14ac:dyDescent="0.3">
      <c r="E62" s="19"/>
    </row>
    <row r="63" spans="5:5" x14ac:dyDescent="0.3">
      <c r="E63" s="19"/>
    </row>
    <row r="64" spans="5:5" x14ac:dyDescent="0.3">
      <c r="E64" s="19"/>
    </row>
    <row r="65" spans="5:5" x14ac:dyDescent="0.3">
      <c r="E65" s="19"/>
    </row>
    <row r="66" spans="5:5" x14ac:dyDescent="0.3">
      <c r="E66" s="19"/>
    </row>
    <row r="67" spans="5:5" x14ac:dyDescent="0.3">
      <c r="E67" s="19"/>
    </row>
    <row r="68" spans="5:5" x14ac:dyDescent="0.3">
      <c r="E68" s="19"/>
    </row>
    <row r="69" spans="5:5" x14ac:dyDescent="0.3">
      <c r="E69" s="19"/>
    </row>
    <row r="70" spans="5:5" x14ac:dyDescent="0.3">
      <c r="E70" s="19"/>
    </row>
    <row r="71" spans="5:5" x14ac:dyDescent="0.3">
      <c r="E71" s="19"/>
    </row>
    <row r="72" spans="5:5" x14ac:dyDescent="0.3">
      <c r="E72" s="19"/>
    </row>
    <row r="73" spans="5:5" x14ac:dyDescent="0.3">
      <c r="E73" s="19"/>
    </row>
    <row r="74" spans="5:5" x14ac:dyDescent="0.3">
      <c r="E74" s="19"/>
    </row>
    <row r="75" spans="5:5" x14ac:dyDescent="0.3">
      <c r="E75" s="19"/>
    </row>
    <row r="76" spans="5:5" x14ac:dyDescent="0.3">
      <c r="E76" s="19"/>
    </row>
    <row r="77" spans="5:5" x14ac:dyDescent="0.3">
      <c r="E77" s="19"/>
    </row>
    <row r="78" spans="5:5" x14ac:dyDescent="0.3">
      <c r="E78" s="19"/>
    </row>
    <row r="79" spans="5:5" x14ac:dyDescent="0.3">
      <c r="E79" s="19"/>
    </row>
    <row r="80" spans="5:5" x14ac:dyDescent="0.3">
      <c r="E80" s="19"/>
    </row>
    <row r="81" spans="5:5" x14ac:dyDescent="0.3">
      <c r="E81" s="19"/>
    </row>
    <row r="82" spans="5:5" x14ac:dyDescent="0.3">
      <c r="E82" s="19"/>
    </row>
    <row r="83" spans="5:5" x14ac:dyDescent="0.3">
      <c r="E83" s="19"/>
    </row>
    <row r="84" spans="5:5" x14ac:dyDescent="0.3">
      <c r="E84" s="19"/>
    </row>
    <row r="85" spans="5:5" x14ac:dyDescent="0.3">
      <c r="E85" s="19"/>
    </row>
    <row r="86" spans="5:5" x14ac:dyDescent="0.3">
      <c r="E86" s="19"/>
    </row>
  </sheetData>
  <mergeCells count="5">
    <mergeCell ref="C1:F1"/>
    <mergeCell ref="C2:J2"/>
    <mergeCell ref="C3:J3"/>
    <mergeCell ref="C4:J4"/>
    <mergeCell ref="C45:O47"/>
  </mergeCells>
  <conditionalFormatting sqref="C11:H32 C35:H42 C33:C34 E33:H34">
    <cfRule type="expression" dxfId="5" priority="2" stopIfTrue="1">
      <formula>LEN(C11)&gt;0</formula>
    </cfRule>
  </conditionalFormatting>
  <conditionalFormatting sqref="D33:D34">
    <cfRule type="expression" dxfId="4" priority="1" stopIfTrue="1">
      <formula>LEN(D33)&gt;0</formula>
    </cfRule>
  </conditionalFormatting>
  <pageMargins left="0.51181102362204722" right="0.51181102362204722" top="1.3385826771653544" bottom="0.74803149606299213" header="0.31496062992125984" footer="0.31496062992125984"/>
  <pageSetup scale="54" orientation="landscape" r:id="rId1"/>
  <headerFooter scaleWithDoc="0">
    <oddHeader>&amp;R&amp;7Toronto Hydro-Electric System Limited
EB-2018-0165
Interrogatory Responses
&amp;"-,Bold"4B-STAFF-142 &amp;"-,Regular"
Appendix C
FILED:  January 21, 2019
Page &amp;P of &amp;N</oddHeader>
    <oddFooter>&amp;C&amp;7&amp;A</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86"/>
  <sheetViews>
    <sheetView tabSelected="1" topLeftCell="A18" zoomScale="85" zoomScaleNormal="85" workbookViewId="0">
      <selection activeCell="D7" sqref="D7"/>
    </sheetView>
  </sheetViews>
  <sheetFormatPr defaultColWidth="9.109375" defaultRowHeight="14.4" x14ac:dyDescent="0.3"/>
  <cols>
    <col min="1" max="1" width="3.5546875" style="2" customWidth="1"/>
    <col min="2" max="2" width="2.33203125" style="2" customWidth="1"/>
    <col min="3" max="3" width="13.33203125" style="2" customWidth="1"/>
    <col min="4" max="4" width="56.33203125" style="2" customWidth="1"/>
    <col min="5" max="5" width="5.33203125" style="3" customWidth="1"/>
    <col min="6" max="6" width="19.109375" style="2" customWidth="1"/>
    <col min="7" max="7" width="14.33203125" style="2" customWidth="1"/>
    <col min="8" max="8" width="13.88671875" style="2" customWidth="1"/>
    <col min="9" max="9" width="16.6640625" style="2" customWidth="1"/>
    <col min="10" max="10" width="18" style="2" customWidth="1"/>
    <col min="11" max="11" width="15.33203125" style="2" customWidth="1"/>
    <col min="12" max="12" width="12.6640625" style="2" customWidth="1"/>
    <col min="13" max="13" width="15.6640625" style="35" customWidth="1"/>
    <col min="14" max="14" width="3.44140625" style="2" customWidth="1"/>
    <col min="15" max="15" width="15.88671875" style="2" customWidth="1"/>
    <col min="16" max="16" width="5.88671875" style="2" customWidth="1"/>
    <col min="17" max="16384" width="9.109375" style="2"/>
  </cols>
  <sheetData>
    <row r="1" spans="1:16" ht="22.8" x14ac:dyDescent="0.3">
      <c r="A1" s="1"/>
      <c r="C1" s="37"/>
      <c r="D1" s="37"/>
      <c r="E1" s="37"/>
      <c r="F1" s="37"/>
      <c r="G1" s="20"/>
      <c r="H1" s="20"/>
    </row>
    <row r="2" spans="1:16" ht="17.399999999999999" x14ac:dyDescent="0.3">
      <c r="C2" s="38"/>
      <c r="D2" s="38"/>
      <c r="E2" s="38"/>
      <c r="F2" s="38"/>
      <c r="G2" s="38"/>
      <c r="H2" s="38"/>
      <c r="I2" s="38"/>
      <c r="J2" s="38"/>
    </row>
    <row r="3" spans="1:16" ht="17.399999999999999" x14ac:dyDescent="0.3">
      <c r="C3" s="38"/>
      <c r="D3" s="38"/>
      <c r="E3" s="38"/>
      <c r="F3" s="38"/>
      <c r="G3" s="38"/>
      <c r="H3" s="38"/>
      <c r="I3" s="38"/>
      <c r="J3" s="38"/>
    </row>
    <row r="4" spans="1:16" ht="27.75" customHeight="1" x14ac:dyDescent="0.3">
      <c r="C4" s="38"/>
      <c r="D4" s="38"/>
      <c r="E4" s="38"/>
      <c r="F4" s="38"/>
      <c r="G4" s="38"/>
      <c r="H4" s="38"/>
      <c r="I4" s="38"/>
      <c r="J4" s="38"/>
    </row>
    <row r="5" spans="1:16" ht="22.2" customHeight="1" x14ac:dyDescent="0.3"/>
    <row r="6" spans="1:16" ht="21.6" customHeight="1" x14ac:dyDescent="0.3"/>
    <row r="7" spans="1:16" ht="27.75" customHeight="1" x14ac:dyDescent="0.35">
      <c r="B7" s="4" t="s">
        <v>13</v>
      </c>
      <c r="E7" s="2"/>
    </row>
    <row r="8" spans="1:16" ht="17.399999999999999" customHeight="1" x14ac:dyDescent="0.4">
      <c r="D8" s="5"/>
      <c r="E8" s="2"/>
    </row>
    <row r="10" spans="1:16" ht="39.6" x14ac:dyDescent="0.3">
      <c r="C10" s="6" t="s">
        <v>0</v>
      </c>
      <c r="D10" s="21" t="s">
        <v>1</v>
      </c>
      <c r="E10" s="22"/>
      <c r="F10" s="23" t="s">
        <v>50</v>
      </c>
      <c r="G10" s="23" t="s">
        <v>2</v>
      </c>
      <c r="H10" s="23" t="s">
        <v>3</v>
      </c>
      <c r="I10" s="23" t="s">
        <v>4</v>
      </c>
      <c r="J10" s="23" t="s">
        <v>5</v>
      </c>
      <c r="K10" s="23" t="s">
        <v>6</v>
      </c>
      <c r="L10" s="7" t="s">
        <v>7</v>
      </c>
      <c r="M10" s="36" t="s">
        <v>47</v>
      </c>
      <c r="N10" s="23"/>
      <c r="O10" s="23" t="s">
        <v>55</v>
      </c>
      <c r="P10" s="8"/>
    </row>
    <row r="11" spans="1:16" x14ac:dyDescent="0.3">
      <c r="C11" s="9">
        <v>1</v>
      </c>
      <c r="D11" s="24" t="s">
        <v>15</v>
      </c>
      <c r="E11" s="25"/>
      <c r="F11" s="26">
        <f>+'T8 Schedule 8 CCA 2022'!O11</f>
        <v>906042107.70208514</v>
      </c>
      <c r="G11" s="10">
        <v>10962023</v>
      </c>
      <c r="H11" s="10"/>
      <c r="I11" s="27">
        <f t="shared" ref="I11:I42" si="0">MAX((SUM(F11:H11)),0)</f>
        <v>917004130.70208514</v>
      </c>
      <c r="J11" s="27">
        <f>IF((G11+H11)&lt;=0, 0,(G11+H11)*0.5)</f>
        <v>5481011.5</v>
      </c>
      <c r="K11" s="27">
        <f t="shared" ref="K11:K42" si="1">+I11-J11</f>
        <v>911523119.20208514</v>
      </c>
      <c r="L11" s="11">
        <f>'[1]B8 Schedule 8 CCA Bridge Year'!L10</f>
        <v>0.04</v>
      </c>
      <c r="M11" s="27">
        <f t="shared" ref="M11:M42" si="2">IF(+K11&lt;0,+K11,+K11*L11)</f>
        <v>36460924.768083408</v>
      </c>
      <c r="N11" s="27"/>
      <c r="O11" s="27">
        <f t="shared" ref="O11:O42" si="3">MAX(0,+I11-M11)</f>
        <v>880543205.93400168</v>
      </c>
      <c r="P11" s="12"/>
    </row>
    <row r="12" spans="1:16" x14ac:dyDescent="0.3">
      <c r="C12" s="9" t="s">
        <v>16</v>
      </c>
      <c r="D12" s="24" t="s">
        <v>17</v>
      </c>
      <c r="E12" s="25"/>
      <c r="F12" s="26">
        <f>+'T8 Schedule 8 CCA 2022'!O12</f>
        <v>0</v>
      </c>
      <c r="G12" s="10"/>
      <c r="H12" s="10"/>
      <c r="I12" s="27">
        <f t="shared" si="0"/>
        <v>0</v>
      </c>
      <c r="J12" s="27">
        <f t="shared" ref="J12:J42" si="4">IF((G12+H12)&lt;=0, 0,(G12+H12)*0.5)</f>
        <v>0</v>
      </c>
      <c r="K12" s="27">
        <f t="shared" si="1"/>
        <v>0</v>
      </c>
      <c r="L12" s="11">
        <f>'[1]B8 Schedule 8 CCA Bridge Year'!L11</f>
        <v>0.06</v>
      </c>
      <c r="M12" s="27">
        <f t="shared" si="2"/>
        <v>0</v>
      </c>
      <c r="N12" s="27"/>
      <c r="O12" s="27">
        <f t="shared" si="3"/>
        <v>0</v>
      </c>
      <c r="P12" s="12"/>
    </row>
    <row r="13" spans="1:16" x14ac:dyDescent="0.3">
      <c r="C13" s="9">
        <v>2</v>
      </c>
      <c r="D13" s="24" t="s">
        <v>18</v>
      </c>
      <c r="E13" s="25"/>
      <c r="F13" s="26">
        <f>+'T8 Schedule 8 CCA 2022'!O13</f>
        <v>177465454.23413074</v>
      </c>
      <c r="G13" s="10"/>
      <c r="H13" s="10"/>
      <c r="I13" s="27">
        <f t="shared" si="0"/>
        <v>177465454.23413074</v>
      </c>
      <c r="J13" s="27">
        <f t="shared" si="4"/>
        <v>0</v>
      </c>
      <c r="K13" s="27">
        <f t="shared" si="1"/>
        <v>177465454.23413074</v>
      </c>
      <c r="L13" s="11">
        <f>'[1]B8 Schedule 8 CCA Bridge Year'!L12</f>
        <v>0.06</v>
      </c>
      <c r="M13" s="27">
        <f t="shared" si="2"/>
        <v>10647927.254047845</v>
      </c>
      <c r="N13" s="27"/>
      <c r="O13" s="27">
        <f t="shared" si="3"/>
        <v>166817526.9800829</v>
      </c>
      <c r="P13" s="12"/>
    </row>
    <row r="14" spans="1:16" x14ac:dyDescent="0.3">
      <c r="C14" s="9">
        <v>8</v>
      </c>
      <c r="D14" s="24" t="s">
        <v>19</v>
      </c>
      <c r="E14" s="25"/>
      <c r="F14" s="26">
        <f>+'T8 Schedule 8 CCA 2022'!O14</f>
        <v>32491179.950400002</v>
      </c>
      <c r="G14" s="10">
        <v>4682499</v>
      </c>
      <c r="H14" s="10"/>
      <c r="I14" s="27">
        <f t="shared" si="0"/>
        <v>37173678.950400002</v>
      </c>
      <c r="J14" s="27">
        <f t="shared" si="4"/>
        <v>2341249.5</v>
      </c>
      <c r="K14" s="27">
        <f t="shared" si="1"/>
        <v>34832429.450400002</v>
      </c>
      <c r="L14" s="11">
        <f>'[1]B8 Schedule 8 CCA Bridge Year'!L13</f>
        <v>0.2</v>
      </c>
      <c r="M14" s="27">
        <f t="shared" si="2"/>
        <v>6966485.8900800012</v>
      </c>
      <c r="N14" s="27"/>
      <c r="O14" s="27">
        <f t="shared" si="3"/>
        <v>30207193.060320001</v>
      </c>
      <c r="P14" s="12"/>
    </row>
    <row r="15" spans="1:16" x14ac:dyDescent="0.3">
      <c r="C15" s="9">
        <v>10</v>
      </c>
      <c r="D15" s="24" t="s">
        <v>20</v>
      </c>
      <c r="E15" s="25"/>
      <c r="F15" s="26">
        <f>+'T8 Schedule 8 CCA 2022'!O15</f>
        <v>17133112.2465</v>
      </c>
      <c r="G15" s="10">
        <v>8382468</v>
      </c>
      <c r="H15" s="10"/>
      <c r="I15" s="27">
        <f t="shared" si="0"/>
        <v>25515580.2465</v>
      </c>
      <c r="J15" s="27">
        <f t="shared" si="4"/>
        <v>4191234</v>
      </c>
      <c r="K15" s="27">
        <f t="shared" si="1"/>
        <v>21324346.2465</v>
      </c>
      <c r="L15" s="11">
        <f>'[1]B8 Schedule 8 CCA Bridge Year'!L14</f>
        <v>0.3</v>
      </c>
      <c r="M15" s="27">
        <f t="shared" si="2"/>
        <v>6397303.8739499999</v>
      </c>
      <c r="N15" s="27"/>
      <c r="O15" s="27">
        <f t="shared" si="3"/>
        <v>19118276.37255</v>
      </c>
      <c r="P15" s="12"/>
    </row>
    <row r="16" spans="1:16" x14ac:dyDescent="0.3">
      <c r="C16" s="9">
        <v>10.1</v>
      </c>
      <c r="D16" s="24" t="s">
        <v>21</v>
      </c>
      <c r="E16" s="25"/>
      <c r="F16" s="26">
        <f>+'T8 Schedule 8 CCA 2022'!O16</f>
        <v>0</v>
      </c>
      <c r="G16" s="10"/>
      <c r="H16" s="10"/>
      <c r="I16" s="27">
        <f t="shared" si="0"/>
        <v>0</v>
      </c>
      <c r="J16" s="27">
        <f t="shared" si="4"/>
        <v>0</v>
      </c>
      <c r="K16" s="27">
        <f t="shared" si="1"/>
        <v>0</v>
      </c>
      <c r="L16" s="11">
        <f>'[1]B8 Schedule 8 CCA Bridge Year'!L15</f>
        <v>0.3</v>
      </c>
      <c r="M16" s="27">
        <f t="shared" si="2"/>
        <v>0</v>
      </c>
      <c r="N16" s="27"/>
      <c r="O16" s="27">
        <f t="shared" si="3"/>
        <v>0</v>
      </c>
      <c r="P16" s="12"/>
    </row>
    <row r="17" spans="3:16" x14ac:dyDescent="0.3">
      <c r="C17" s="9">
        <v>12</v>
      </c>
      <c r="D17" s="24" t="s">
        <v>22</v>
      </c>
      <c r="E17" s="25"/>
      <c r="F17" s="26">
        <f>+'T8 Schedule 8 CCA 2022'!O17</f>
        <v>27740800</v>
      </c>
      <c r="G17" s="10">
        <v>36423846</v>
      </c>
      <c r="H17" s="10"/>
      <c r="I17" s="27">
        <f t="shared" si="0"/>
        <v>64164646</v>
      </c>
      <c r="J17" s="27">
        <f t="shared" si="4"/>
        <v>18211923</v>
      </c>
      <c r="K17" s="27">
        <f t="shared" si="1"/>
        <v>45952723</v>
      </c>
      <c r="L17" s="11">
        <f>'[1]B8 Schedule 8 CCA Bridge Year'!L16</f>
        <v>1</v>
      </c>
      <c r="M17" s="27">
        <f t="shared" si="2"/>
        <v>45952723</v>
      </c>
      <c r="N17" s="27"/>
      <c r="O17" s="27">
        <f t="shared" si="3"/>
        <v>18211923</v>
      </c>
      <c r="P17" s="12"/>
    </row>
    <row r="18" spans="3:16" x14ac:dyDescent="0.3">
      <c r="C18" s="9" t="s">
        <v>23</v>
      </c>
      <c r="D18" s="24" t="s">
        <v>24</v>
      </c>
      <c r="E18" s="25"/>
      <c r="F18" s="26">
        <f>+'T8 Schedule 8 CCA 2022'!O18</f>
        <v>0</v>
      </c>
      <c r="G18" s="10"/>
      <c r="H18" s="10"/>
      <c r="I18" s="27">
        <f t="shared" si="0"/>
        <v>0</v>
      </c>
      <c r="J18" s="27">
        <f t="shared" si="4"/>
        <v>0</v>
      </c>
      <c r="K18" s="27">
        <f t="shared" si="1"/>
        <v>0</v>
      </c>
      <c r="L18" s="13"/>
      <c r="M18" s="27">
        <f t="shared" si="2"/>
        <v>0</v>
      </c>
      <c r="N18" s="27"/>
      <c r="O18" s="27">
        <f t="shared" si="3"/>
        <v>0</v>
      </c>
      <c r="P18" s="12"/>
    </row>
    <row r="19" spans="3:16" x14ac:dyDescent="0.3">
      <c r="C19" s="9" t="s">
        <v>25</v>
      </c>
      <c r="D19" s="24" t="s">
        <v>26</v>
      </c>
      <c r="E19" s="25"/>
      <c r="F19" s="26">
        <f>+'T8 Schedule 8 CCA 2022'!O19</f>
        <v>0</v>
      </c>
      <c r="G19" s="10"/>
      <c r="H19" s="10"/>
      <c r="I19" s="27">
        <f t="shared" si="0"/>
        <v>0</v>
      </c>
      <c r="J19" s="27">
        <f t="shared" si="4"/>
        <v>0</v>
      </c>
      <c r="K19" s="27">
        <f t="shared" si="1"/>
        <v>0</v>
      </c>
      <c r="L19" s="13"/>
      <c r="M19" s="27">
        <f t="shared" si="2"/>
        <v>0</v>
      </c>
      <c r="N19" s="27"/>
      <c r="O19" s="27">
        <f t="shared" si="3"/>
        <v>0</v>
      </c>
      <c r="P19" s="12"/>
    </row>
    <row r="20" spans="3:16" x14ac:dyDescent="0.3">
      <c r="C20" s="9" t="s">
        <v>27</v>
      </c>
      <c r="D20" s="24" t="s">
        <v>28</v>
      </c>
      <c r="E20" s="25"/>
      <c r="F20" s="26">
        <f>+'T8 Schedule 8 CCA 2022'!O20</f>
        <v>0</v>
      </c>
      <c r="G20" s="10"/>
      <c r="H20" s="10"/>
      <c r="I20" s="27">
        <f t="shared" si="0"/>
        <v>0</v>
      </c>
      <c r="J20" s="27">
        <f t="shared" si="4"/>
        <v>0</v>
      </c>
      <c r="K20" s="27">
        <f t="shared" si="1"/>
        <v>0</v>
      </c>
      <c r="L20" s="13"/>
      <c r="M20" s="27">
        <f t="shared" si="2"/>
        <v>0</v>
      </c>
      <c r="N20" s="27"/>
      <c r="O20" s="27">
        <f t="shared" si="3"/>
        <v>0</v>
      </c>
      <c r="P20" s="12"/>
    </row>
    <row r="21" spans="3:16" x14ac:dyDescent="0.3">
      <c r="C21" s="9" t="s">
        <v>29</v>
      </c>
      <c r="D21" s="24" t="s">
        <v>30</v>
      </c>
      <c r="E21" s="25"/>
      <c r="F21" s="26">
        <f>+'T8 Schedule 8 CCA 2022'!O21</f>
        <v>0</v>
      </c>
      <c r="G21" s="10"/>
      <c r="H21" s="10"/>
      <c r="I21" s="27">
        <f t="shared" si="0"/>
        <v>0</v>
      </c>
      <c r="J21" s="27">
        <f t="shared" si="4"/>
        <v>0</v>
      </c>
      <c r="K21" s="27">
        <f t="shared" si="1"/>
        <v>0</v>
      </c>
      <c r="L21" s="13"/>
      <c r="M21" s="27">
        <f t="shared" si="2"/>
        <v>0</v>
      </c>
      <c r="N21" s="27"/>
      <c r="O21" s="27">
        <f t="shared" si="3"/>
        <v>0</v>
      </c>
      <c r="P21" s="12"/>
    </row>
    <row r="22" spans="3:16" x14ac:dyDescent="0.3">
      <c r="C22" s="9">
        <v>14</v>
      </c>
      <c r="D22" s="24" t="s">
        <v>31</v>
      </c>
      <c r="E22" s="25"/>
      <c r="F22" s="26">
        <f>+'T8 Schedule 8 CCA 2022'!O22</f>
        <v>0</v>
      </c>
      <c r="G22" s="10"/>
      <c r="H22" s="10"/>
      <c r="I22" s="27">
        <f t="shared" si="0"/>
        <v>0</v>
      </c>
      <c r="J22" s="27">
        <f t="shared" si="4"/>
        <v>0</v>
      </c>
      <c r="K22" s="27">
        <f t="shared" si="1"/>
        <v>0</v>
      </c>
      <c r="L22" s="13"/>
      <c r="M22" s="27">
        <f t="shared" si="2"/>
        <v>0</v>
      </c>
      <c r="N22" s="27"/>
      <c r="O22" s="27">
        <f t="shared" si="3"/>
        <v>0</v>
      </c>
      <c r="P22" s="12"/>
    </row>
    <row r="23" spans="3:16" ht="30" customHeight="1" x14ac:dyDescent="0.3">
      <c r="C23" s="9">
        <v>17</v>
      </c>
      <c r="D23" s="24" t="s">
        <v>32</v>
      </c>
      <c r="E23" s="25"/>
      <c r="F23" s="26">
        <f>+'T8 Schedule 8 CCA 2022'!O23</f>
        <v>25850859.40857856</v>
      </c>
      <c r="G23" s="10">
        <v>100000</v>
      </c>
      <c r="H23" s="10"/>
      <c r="I23" s="27">
        <f t="shared" si="0"/>
        <v>25950859.40857856</v>
      </c>
      <c r="J23" s="27">
        <f t="shared" si="4"/>
        <v>50000</v>
      </c>
      <c r="K23" s="27">
        <f t="shared" si="1"/>
        <v>25900859.40857856</v>
      </c>
      <c r="L23" s="11">
        <f>'[1]B8 Schedule 8 CCA Bridge Year'!L22</f>
        <v>0.08</v>
      </c>
      <c r="M23" s="27">
        <f t="shared" si="2"/>
        <v>2072068.7526862847</v>
      </c>
      <c r="N23" s="27"/>
      <c r="O23" s="27">
        <f t="shared" si="3"/>
        <v>23878790.655892275</v>
      </c>
      <c r="P23" s="12"/>
    </row>
    <row r="24" spans="3:16" x14ac:dyDescent="0.3">
      <c r="C24" s="9">
        <v>42</v>
      </c>
      <c r="D24" s="24" t="s">
        <v>33</v>
      </c>
      <c r="E24" s="25"/>
      <c r="F24" s="26">
        <f>+'T8 Schedule 8 CCA 2022'!O24</f>
        <v>5348543.7865164801</v>
      </c>
      <c r="G24" s="10"/>
      <c r="H24" s="10"/>
      <c r="I24" s="27">
        <f t="shared" si="0"/>
        <v>5348543.7865164801</v>
      </c>
      <c r="J24" s="27">
        <f t="shared" si="4"/>
        <v>0</v>
      </c>
      <c r="K24" s="27">
        <f t="shared" si="1"/>
        <v>5348543.7865164801</v>
      </c>
      <c r="L24" s="11">
        <f>'[1]B8 Schedule 8 CCA Bridge Year'!L23</f>
        <v>0.12</v>
      </c>
      <c r="M24" s="27">
        <f t="shared" si="2"/>
        <v>641825.2543819776</v>
      </c>
      <c r="N24" s="27"/>
      <c r="O24" s="27">
        <f t="shared" si="3"/>
        <v>4706718.5321345022</v>
      </c>
      <c r="P24" s="12"/>
    </row>
    <row r="25" spans="3:16" ht="26.4" customHeight="1" x14ac:dyDescent="0.3">
      <c r="C25" s="9">
        <v>43.1</v>
      </c>
      <c r="D25" s="24" t="s">
        <v>34</v>
      </c>
      <c r="E25" s="25"/>
      <c r="F25" s="26">
        <f>+'T8 Schedule 8 CCA 2022'!O25</f>
        <v>0</v>
      </c>
      <c r="G25" s="10"/>
      <c r="H25" s="10"/>
      <c r="I25" s="27">
        <f t="shared" si="0"/>
        <v>0</v>
      </c>
      <c r="J25" s="27">
        <f t="shared" si="4"/>
        <v>0</v>
      </c>
      <c r="K25" s="27">
        <f t="shared" si="1"/>
        <v>0</v>
      </c>
      <c r="L25" s="11">
        <f>'[1]B8 Schedule 8 CCA Bridge Year'!L24</f>
        <v>0.3</v>
      </c>
      <c r="M25" s="27">
        <f t="shared" si="2"/>
        <v>0</v>
      </c>
      <c r="N25" s="27"/>
      <c r="O25" s="27">
        <f t="shared" si="3"/>
        <v>0</v>
      </c>
      <c r="P25" s="12"/>
    </row>
    <row r="26" spans="3:16" x14ac:dyDescent="0.3">
      <c r="C26" s="9">
        <v>43.2</v>
      </c>
      <c r="D26" s="24" t="s">
        <v>35</v>
      </c>
      <c r="E26" s="25"/>
      <c r="F26" s="26">
        <f>+'T8 Schedule 8 CCA 2022'!O26</f>
        <v>0</v>
      </c>
      <c r="G26" s="10"/>
      <c r="H26" s="10"/>
      <c r="I26" s="27">
        <f t="shared" si="0"/>
        <v>0</v>
      </c>
      <c r="J26" s="27">
        <f t="shared" si="4"/>
        <v>0</v>
      </c>
      <c r="K26" s="27">
        <f t="shared" si="1"/>
        <v>0</v>
      </c>
      <c r="L26" s="11">
        <f>'[1]B8 Schedule 8 CCA Bridge Year'!L25</f>
        <v>0.5</v>
      </c>
      <c r="M26" s="27">
        <f t="shared" si="2"/>
        <v>0</v>
      </c>
      <c r="N26" s="27"/>
      <c r="O26" s="27">
        <f t="shared" si="3"/>
        <v>0</v>
      </c>
      <c r="P26" s="12"/>
    </row>
    <row r="27" spans="3:16" x14ac:dyDescent="0.3">
      <c r="C27" s="9">
        <v>45</v>
      </c>
      <c r="D27" s="24" t="s">
        <v>36</v>
      </c>
      <c r="E27" s="25"/>
      <c r="F27" s="26">
        <f>+'T8 Schedule 8 CCA 2022'!O27</f>
        <v>376.0906875</v>
      </c>
      <c r="G27" s="10"/>
      <c r="H27" s="10"/>
      <c r="I27" s="27">
        <f t="shared" si="0"/>
        <v>376.0906875</v>
      </c>
      <c r="J27" s="27">
        <f t="shared" si="4"/>
        <v>0</v>
      </c>
      <c r="K27" s="27">
        <f t="shared" si="1"/>
        <v>376.0906875</v>
      </c>
      <c r="L27" s="11">
        <f>'[1]B8 Schedule 8 CCA Bridge Year'!L26</f>
        <v>0.45</v>
      </c>
      <c r="M27" s="27">
        <f t="shared" si="2"/>
        <v>169.240809375</v>
      </c>
      <c r="N27" s="27"/>
      <c r="O27" s="27">
        <f t="shared" si="3"/>
        <v>206.849878125</v>
      </c>
      <c r="P27" s="12"/>
    </row>
    <row r="28" spans="3:16" ht="30.6" customHeight="1" x14ac:dyDescent="0.3">
      <c r="C28" s="9">
        <v>46</v>
      </c>
      <c r="D28" s="24" t="s">
        <v>37</v>
      </c>
      <c r="E28" s="25"/>
      <c r="F28" s="26">
        <f>+'T8 Schedule 8 CCA 2022'!O28</f>
        <v>2321296.6441000002</v>
      </c>
      <c r="G28" s="10"/>
      <c r="H28" s="10"/>
      <c r="I28" s="27">
        <f t="shared" si="0"/>
        <v>2321296.6441000002</v>
      </c>
      <c r="J28" s="27">
        <f t="shared" si="4"/>
        <v>0</v>
      </c>
      <c r="K28" s="27">
        <f t="shared" si="1"/>
        <v>2321296.6441000002</v>
      </c>
      <c r="L28" s="11">
        <f>'[1]B8 Schedule 8 CCA Bridge Year'!L27</f>
        <v>0.3</v>
      </c>
      <c r="M28" s="27">
        <f t="shared" si="2"/>
        <v>696388.99323000002</v>
      </c>
      <c r="N28" s="27"/>
      <c r="O28" s="27">
        <f t="shared" si="3"/>
        <v>1624907.65087</v>
      </c>
      <c r="P28" s="12"/>
    </row>
    <row r="29" spans="3:16" x14ac:dyDescent="0.3">
      <c r="C29" s="9">
        <v>47</v>
      </c>
      <c r="D29" s="24" t="s">
        <v>38</v>
      </c>
      <c r="E29" s="25"/>
      <c r="F29" s="26">
        <f>+'T8 Schedule 8 CCA 2022'!O29</f>
        <v>3013686614.8927689</v>
      </c>
      <c r="G29" s="10">
        <v>457089847</v>
      </c>
      <c r="H29" s="10"/>
      <c r="I29" s="27">
        <f t="shared" si="0"/>
        <v>3470776461.8927689</v>
      </c>
      <c r="J29" s="27">
        <f t="shared" si="4"/>
        <v>228544923.5</v>
      </c>
      <c r="K29" s="27">
        <f t="shared" si="1"/>
        <v>3242231538.3927689</v>
      </c>
      <c r="L29" s="11">
        <f>'[1]B8 Schedule 8 CCA Bridge Year'!L28</f>
        <v>0.08</v>
      </c>
      <c r="M29" s="27">
        <f>IF(+K29&lt;0,+K29,+K29*L29)</f>
        <v>259378523.0714215</v>
      </c>
      <c r="N29" s="27"/>
      <c r="O29" s="27">
        <f t="shared" si="3"/>
        <v>3211397938.8213472</v>
      </c>
      <c r="P29" s="12"/>
    </row>
    <row r="30" spans="3:16" x14ac:dyDescent="0.3">
      <c r="C30" s="9">
        <v>50</v>
      </c>
      <c r="D30" s="24" t="s">
        <v>39</v>
      </c>
      <c r="E30" s="25"/>
      <c r="F30" s="26">
        <f>+'T8 Schedule 8 CCA 2022'!O30</f>
        <v>23727014.960337497</v>
      </c>
      <c r="G30" s="10">
        <v>18908290</v>
      </c>
      <c r="H30" s="10"/>
      <c r="I30" s="27">
        <f t="shared" si="0"/>
        <v>42635304.960337497</v>
      </c>
      <c r="J30" s="27">
        <f t="shared" si="4"/>
        <v>9454145</v>
      </c>
      <c r="K30" s="27">
        <f t="shared" si="1"/>
        <v>33181159.960337497</v>
      </c>
      <c r="L30" s="11">
        <f>'[1]B8 Schedule 8 CCA Bridge Year'!L29</f>
        <v>0.55000000000000004</v>
      </c>
      <c r="M30" s="27">
        <f>IF(+K30&lt;0,+K30,+K30*L30)+1</f>
        <v>18249638.978185624</v>
      </c>
      <c r="N30" s="27"/>
      <c r="O30" s="27">
        <f t="shared" si="3"/>
        <v>24385665.982151873</v>
      </c>
      <c r="P30" s="12"/>
    </row>
    <row r="31" spans="3:16" x14ac:dyDescent="0.3">
      <c r="C31" s="9">
        <v>52</v>
      </c>
      <c r="D31" s="24" t="s">
        <v>40</v>
      </c>
      <c r="E31" s="25"/>
      <c r="F31" s="26">
        <f>+'T8 Schedule 8 CCA 2022'!O31</f>
        <v>0</v>
      </c>
      <c r="G31" s="10"/>
      <c r="H31" s="10"/>
      <c r="I31" s="27">
        <f t="shared" si="0"/>
        <v>0</v>
      </c>
      <c r="J31" s="27">
        <f t="shared" si="4"/>
        <v>0</v>
      </c>
      <c r="K31" s="27">
        <f t="shared" si="1"/>
        <v>0</v>
      </c>
      <c r="L31" s="11">
        <f>'[1]B8 Schedule 8 CCA Bridge Year'!L30</f>
        <v>1</v>
      </c>
      <c r="M31" s="27">
        <f t="shared" si="2"/>
        <v>0</v>
      </c>
      <c r="N31" s="27"/>
      <c r="O31" s="27">
        <f t="shared" si="3"/>
        <v>0</v>
      </c>
      <c r="P31" s="12"/>
    </row>
    <row r="32" spans="3:16" x14ac:dyDescent="0.3">
      <c r="C32" s="9">
        <v>95</v>
      </c>
      <c r="D32" s="24" t="s">
        <v>41</v>
      </c>
      <c r="E32" s="25"/>
      <c r="F32" s="26">
        <f>+'T8 Schedule 8 CCA 2022'!O32</f>
        <v>474017319</v>
      </c>
      <c r="G32" s="10"/>
      <c r="H32" s="10"/>
      <c r="I32" s="27">
        <f t="shared" si="0"/>
        <v>474017319</v>
      </c>
      <c r="J32" s="27">
        <f t="shared" si="4"/>
        <v>0</v>
      </c>
      <c r="K32" s="27">
        <f t="shared" si="1"/>
        <v>474017319</v>
      </c>
      <c r="L32" s="11">
        <f>'[1]B8 Schedule 8 CCA Bridge Year'!L31</f>
        <v>0</v>
      </c>
      <c r="M32" s="27">
        <f t="shared" si="2"/>
        <v>0</v>
      </c>
      <c r="N32" s="27"/>
      <c r="O32" s="27">
        <f t="shared" si="3"/>
        <v>474017319</v>
      </c>
      <c r="P32" s="12"/>
    </row>
    <row r="33" spans="3:15" ht="16.2" x14ac:dyDescent="0.3">
      <c r="C33" s="9">
        <v>14.1</v>
      </c>
      <c r="D33" s="24" t="s">
        <v>43</v>
      </c>
      <c r="E33" s="25"/>
      <c r="F33" s="26">
        <f>+'T8 Schedule 8 CCA 2022'!O33</f>
        <v>33476764.455411214</v>
      </c>
      <c r="G33" s="14"/>
      <c r="H33" s="10"/>
      <c r="I33" s="27">
        <f t="shared" si="0"/>
        <v>33476764.455411214</v>
      </c>
      <c r="J33" s="27">
        <f t="shared" si="4"/>
        <v>0</v>
      </c>
      <c r="K33" s="27">
        <f t="shared" si="1"/>
        <v>33476764.455411214</v>
      </c>
      <c r="L33" s="11">
        <f>'[1]B8 Schedule 8 CCA Bridge Year'!L32</f>
        <v>7.0000000000000007E-2</v>
      </c>
      <c r="M33" s="27">
        <f t="shared" si="2"/>
        <v>2343373.5118787852</v>
      </c>
      <c r="N33" s="27"/>
      <c r="O33" s="27">
        <f t="shared" si="3"/>
        <v>31133390.94353243</v>
      </c>
    </row>
    <row r="34" spans="3:15" ht="16.2" x14ac:dyDescent="0.3">
      <c r="C34" s="9">
        <v>14.1</v>
      </c>
      <c r="D34" s="24" t="s">
        <v>44</v>
      </c>
      <c r="E34" s="25"/>
      <c r="F34" s="26">
        <f>+'T8 Schedule 8 CCA 2022'!O34</f>
        <v>131404983.05546565</v>
      </c>
      <c r="G34" s="10">
        <v>36677627</v>
      </c>
      <c r="H34" s="10"/>
      <c r="I34" s="27">
        <f t="shared" si="0"/>
        <v>168082610.05546564</v>
      </c>
      <c r="J34" s="27">
        <f t="shared" si="4"/>
        <v>18338813.5</v>
      </c>
      <c r="K34" s="27">
        <f t="shared" si="1"/>
        <v>149743796.55546564</v>
      </c>
      <c r="L34" s="11">
        <f>'[1]B8 Schedule 8 CCA Bridge Year'!L33</f>
        <v>0.05</v>
      </c>
      <c r="M34" s="27">
        <f t="shared" si="2"/>
        <v>7487189.8277732823</v>
      </c>
      <c r="N34" s="27"/>
      <c r="O34" s="27">
        <f t="shared" si="3"/>
        <v>160595420.22769237</v>
      </c>
    </row>
    <row r="35" spans="3:15" x14ac:dyDescent="0.3">
      <c r="C35" s="15">
        <v>6</v>
      </c>
      <c r="D35" s="28" t="s">
        <v>42</v>
      </c>
      <c r="E35" s="25"/>
      <c r="F35" s="26">
        <f>+'T8 Schedule 8 CCA 2022'!O35</f>
        <v>3054594.8458000002</v>
      </c>
      <c r="G35" s="10">
        <v>100000</v>
      </c>
      <c r="H35" s="10"/>
      <c r="I35" s="27">
        <f t="shared" si="0"/>
        <v>3154594.8458000002</v>
      </c>
      <c r="J35" s="27">
        <f t="shared" si="4"/>
        <v>50000</v>
      </c>
      <c r="K35" s="27">
        <f t="shared" si="1"/>
        <v>3104594.8458000002</v>
      </c>
      <c r="L35" s="11">
        <f>'[1]B8 Schedule 8 CCA Bridge Year'!L34</f>
        <v>0.1</v>
      </c>
      <c r="M35" s="27">
        <f t="shared" si="2"/>
        <v>310459.48458000005</v>
      </c>
      <c r="N35" s="27"/>
      <c r="O35" s="27">
        <f t="shared" si="3"/>
        <v>2844135.3612200003</v>
      </c>
    </row>
    <row r="36" spans="3:15" x14ac:dyDescent="0.3">
      <c r="C36" s="15" t="str">
        <f>IF(ISBLANK('[1]B8 Schedule 8 CCA Bridge Year'!C35), "", '[1]B8 Schedule 8 CCA Bridge Year'!C35)</f>
        <v/>
      </c>
      <c r="D36" s="28" t="str">
        <f>IF(ISBLANK('[1]B8 Schedule 8 CCA Bridge Year'!D35), "", '[1]B8 Schedule 8 CCA Bridge Year'!D35)</f>
        <v/>
      </c>
      <c r="E36" s="17"/>
      <c r="F36" s="26">
        <f>+'T8 Schedule 8 CCA 2022'!O36</f>
        <v>0</v>
      </c>
      <c r="G36" s="10"/>
      <c r="H36" s="10"/>
      <c r="I36" s="27">
        <f>MAX((SUM(F36:H36)),0)</f>
        <v>0</v>
      </c>
      <c r="J36" s="27">
        <f t="shared" si="4"/>
        <v>0</v>
      </c>
      <c r="K36" s="27">
        <f>+I36-J36</f>
        <v>0</v>
      </c>
      <c r="L36" s="11">
        <f>'[1]B8 Schedule 8 CCA Bridge Year'!L35</f>
        <v>0</v>
      </c>
      <c r="M36" s="27">
        <f>IF(+K36&lt;0,+K36,+K36*L36)</f>
        <v>0</v>
      </c>
      <c r="N36" s="27"/>
      <c r="O36" s="27">
        <f t="shared" si="3"/>
        <v>0</v>
      </c>
    </row>
    <row r="37" spans="3:15" x14ac:dyDescent="0.3">
      <c r="C37" s="15" t="str">
        <f>IF(ISBLANK('[1]B8 Schedule 8 CCA Bridge Year'!C36), "", '[1]B8 Schedule 8 CCA Bridge Year'!C36)</f>
        <v/>
      </c>
      <c r="D37" s="28" t="str">
        <f>IF(ISBLANK('[1]B8 Schedule 8 CCA Bridge Year'!D36), "", '[1]B8 Schedule 8 CCA Bridge Year'!D36)</f>
        <v/>
      </c>
      <c r="E37" s="17"/>
      <c r="F37" s="26">
        <f>+'T8 Schedule 8 CCA 2022'!O37</f>
        <v>0</v>
      </c>
      <c r="G37" s="10"/>
      <c r="H37" s="10"/>
      <c r="I37" s="27">
        <f>MAX((SUM(F37:H37)),0)</f>
        <v>0</v>
      </c>
      <c r="J37" s="27">
        <f t="shared" si="4"/>
        <v>0</v>
      </c>
      <c r="K37" s="27">
        <f>+I37-J37</f>
        <v>0</v>
      </c>
      <c r="L37" s="11">
        <f>'[1]B8 Schedule 8 CCA Bridge Year'!L36</f>
        <v>0</v>
      </c>
      <c r="M37" s="27">
        <f>IF(+K37&lt;0,+K37,+K37*L37)</f>
        <v>0</v>
      </c>
      <c r="N37" s="27"/>
      <c r="O37" s="27">
        <f t="shared" si="3"/>
        <v>0</v>
      </c>
    </row>
    <row r="38" spans="3:15" x14ac:dyDescent="0.3">
      <c r="C38" s="15" t="str">
        <f>IF(ISBLANK('[1]B8 Schedule 8 CCA Bridge Year'!C37), "", '[1]B8 Schedule 8 CCA Bridge Year'!C37)</f>
        <v/>
      </c>
      <c r="D38" s="28" t="str">
        <f>IF(ISBLANK('[1]B8 Schedule 8 CCA Bridge Year'!D37), "", '[1]B8 Schedule 8 CCA Bridge Year'!D37)</f>
        <v/>
      </c>
      <c r="E38" s="17"/>
      <c r="F38" s="26">
        <f>+'T8 Schedule 8 CCA 2022'!O38</f>
        <v>0</v>
      </c>
      <c r="G38" s="10"/>
      <c r="H38" s="10"/>
      <c r="I38" s="27">
        <f>MAX((SUM(F38:H38)),0)</f>
        <v>0</v>
      </c>
      <c r="J38" s="27">
        <f t="shared" si="4"/>
        <v>0</v>
      </c>
      <c r="K38" s="27">
        <f>+I38-J38</f>
        <v>0</v>
      </c>
      <c r="L38" s="11">
        <f>'[1]B8 Schedule 8 CCA Bridge Year'!L37</f>
        <v>0</v>
      </c>
      <c r="M38" s="27">
        <f>IF(+K38&lt;0,+K38,+K38*L38)</f>
        <v>0</v>
      </c>
      <c r="N38" s="27"/>
      <c r="O38" s="27">
        <f t="shared" si="3"/>
        <v>0</v>
      </c>
    </row>
    <row r="39" spans="3:15" x14ac:dyDescent="0.3">
      <c r="C39" s="15" t="str">
        <f>IF(ISBLANK('[1]B8 Schedule 8 CCA Bridge Year'!C38), "", '[1]B8 Schedule 8 CCA Bridge Year'!C38)</f>
        <v/>
      </c>
      <c r="D39" s="28" t="str">
        <f>IF(ISBLANK('[1]B8 Schedule 8 CCA Bridge Year'!D38), "", '[1]B8 Schedule 8 CCA Bridge Year'!D38)</f>
        <v/>
      </c>
      <c r="E39" s="17"/>
      <c r="F39" s="26">
        <f>+'T8 Schedule 8 CCA 2022'!O39</f>
        <v>0</v>
      </c>
      <c r="G39" s="10"/>
      <c r="H39" s="10"/>
      <c r="I39" s="27">
        <f t="shared" si="0"/>
        <v>0</v>
      </c>
      <c r="J39" s="27">
        <f t="shared" si="4"/>
        <v>0</v>
      </c>
      <c r="K39" s="27">
        <f t="shared" si="1"/>
        <v>0</v>
      </c>
      <c r="L39" s="11">
        <f>'[1]B8 Schedule 8 CCA Bridge Year'!L38</f>
        <v>0</v>
      </c>
      <c r="M39" s="27">
        <f t="shared" si="2"/>
        <v>0</v>
      </c>
      <c r="N39" s="27"/>
      <c r="O39" s="27">
        <f t="shared" si="3"/>
        <v>0</v>
      </c>
    </row>
    <row r="40" spans="3:15" x14ac:dyDescent="0.3">
      <c r="C40" s="15" t="str">
        <f>IF(ISBLANK('[1]B8 Schedule 8 CCA Bridge Year'!C39), "", '[1]B8 Schedule 8 CCA Bridge Year'!C39)</f>
        <v/>
      </c>
      <c r="D40" s="28" t="str">
        <f>IF(ISBLANK('[1]B8 Schedule 8 CCA Bridge Year'!D39), "", '[1]B8 Schedule 8 CCA Bridge Year'!D39)</f>
        <v/>
      </c>
      <c r="E40" s="17"/>
      <c r="F40" s="26">
        <f>+'T8 Schedule 8 CCA 2022'!O40</f>
        <v>0</v>
      </c>
      <c r="G40" s="10"/>
      <c r="H40" s="10"/>
      <c r="I40" s="27">
        <f t="shared" si="0"/>
        <v>0</v>
      </c>
      <c r="J40" s="27">
        <f t="shared" si="4"/>
        <v>0</v>
      </c>
      <c r="K40" s="27">
        <f t="shared" si="1"/>
        <v>0</v>
      </c>
      <c r="L40" s="11">
        <f>'[1]B8 Schedule 8 CCA Bridge Year'!L39</f>
        <v>0</v>
      </c>
      <c r="M40" s="27">
        <f t="shared" si="2"/>
        <v>0</v>
      </c>
      <c r="N40" s="27"/>
      <c r="O40" s="27">
        <f t="shared" si="3"/>
        <v>0</v>
      </c>
    </row>
    <row r="41" spans="3:15" x14ac:dyDescent="0.3">
      <c r="C41" s="15" t="str">
        <f>IF(ISBLANK('[1]B8 Schedule 8 CCA Bridge Year'!C40), "", '[1]B8 Schedule 8 CCA Bridge Year'!C40)</f>
        <v/>
      </c>
      <c r="D41" s="16" t="str">
        <f>IF(ISBLANK('[1]B8 Schedule 8 CCA Bridge Year'!D40), "", '[1]B8 Schedule 8 CCA Bridge Year'!D40)</f>
        <v/>
      </c>
      <c r="E41" s="17"/>
      <c r="F41" s="26">
        <f>+'T8 Schedule 8 CCA 2022'!O41</f>
        <v>0</v>
      </c>
      <c r="G41" s="10"/>
      <c r="H41" s="10"/>
      <c r="I41" s="27">
        <f t="shared" si="0"/>
        <v>0</v>
      </c>
      <c r="J41" s="27">
        <f t="shared" si="4"/>
        <v>0</v>
      </c>
      <c r="K41" s="27">
        <f t="shared" si="1"/>
        <v>0</v>
      </c>
      <c r="L41" s="11">
        <f>'[1]B8 Schedule 8 CCA Bridge Year'!L40</f>
        <v>0</v>
      </c>
      <c r="M41" s="27">
        <f t="shared" si="2"/>
        <v>0</v>
      </c>
      <c r="N41" s="27"/>
      <c r="O41" s="27">
        <f t="shared" si="3"/>
        <v>0</v>
      </c>
    </row>
    <row r="42" spans="3:15" ht="15" thickBot="1" x14ac:dyDescent="0.35">
      <c r="C42" s="15" t="str">
        <f>IF(ISBLANK('[1]B8 Schedule 8 CCA Bridge Year'!C41), "", '[1]B8 Schedule 8 CCA Bridge Year'!C41)</f>
        <v/>
      </c>
      <c r="D42" s="16" t="str">
        <f>IF(ISBLANK('[1]B8 Schedule 8 CCA Bridge Year'!D41), "", '[1]B8 Schedule 8 CCA Bridge Year'!D41)</f>
        <v/>
      </c>
      <c r="E42" s="17"/>
      <c r="F42" s="26">
        <f>+'T8 Schedule 8 CCA 2022'!O42</f>
        <v>0</v>
      </c>
      <c r="G42" s="10"/>
      <c r="H42" s="10"/>
      <c r="I42" s="27">
        <f t="shared" si="0"/>
        <v>0</v>
      </c>
      <c r="J42" s="27">
        <f t="shared" si="4"/>
        <v>0</v>
      </c>
      <c r="K42" s="27">
        <f t="shared" si="1"/>
        <v>0</v>
      </c>
      <c r="L42" s="11">
        <f>'[1]B8 Schedule 8 CCA Bridge Year'!L41</f>
        <v>0</v>
      </c>
      <c r="M42" s="27">
        <f t="shared" si="2"/>
        <v>0</v>
      </c>
      <c r="N42" s="27"/>
      <c r="O42" s="27">
        <f t="shared" si="3"/>
        <v>0</v>
      </c>
    </row>
    <row r="43" spans="3:15" ht="24.6" customHeight="1" thickBot="1" x14ac:dyDescent="0.35">
      <c r="C43" s="18"/>
      <c r="D43" s="29" t="s">
        <v>8</v>
      </c>
      <c r="E43" s="29"/>
      <c r="F43" s="30">
        <f t="shared" ref="F43:K43" si="5">SUM(F11:F42)</f>
        <v>4873761021.2727823</v>
      </c>
      <c r="G43" s="30">
        <f t="shared" si="5"/>
        <v>573326600</v>
      </c>
      <c r="H43" s="30">
        <f t="shared" si="5"/>
        <v>0</v>
      </c>
      <c r="I43" s="30">
        <f t="shared" si="5"/>
        <v>5447087621.2727823</v>
      </c>
      <c r="J43" s="30">
        <f t="shared" si="5"/>
        <v>286663300</v>
      </c>
      <c r="K43" s="30">
        <f t="shared" si="5"/>
        <v>5160424321.2727823</v>
      </c>
      <c r="L43" s="31"/>
      <c r="M43" s="32">
        <f>SUM(M11:M42)</f>
        <v>397605001.90110809</v>
      </c>
      <c r="N43" s="33"/>
      <c r="O43" s="32">
        <f>SUM(O11:O42)</f>
        <v>5049482619.3716736</v>
      </c>
    </row>
    <row r="45" spans="3:15" hidden="1" x14ac:dyDescent="0.3">
      <c r="C45" s="39" t="s">
        <v>9</v>
      </c>
      <c r="D45" s="39"/>
      <c r="E45" s="39"/>
      <c r="F45" s="39"/>
      <c r="G45" s="39"/>
      <c r="H45" s="39"/>
      <c r="I45" s="39"/>
      <c r="J45" s="39"/>
      <c r="K45" s="39"/>
      <c r="L45" s="39"/>
      <c r="M45" s="39"/>
      <c r="N45" s="39"/>
      <c r="O45" s="39"/>
    </row>
    <row r="46" spans="3:15" hidden="1" x14ac:dyDescent="0.3">
      <c r="C46" s="39"/>
      <c r="D46" s="39"/>
      <c r="E46" s="39"/>
      <c r="F46" s="39"/>
      <c r="G46" s="39"/>
      <c r="H46" s="39"/>
      <c r="I46" s="39"/>
      <c r="J46" s="39"/>
      <c r="K46" s="39"/>
      <c r="L46" s="39"/>
      <c r="M46" s="39"/>
      <c r="N46" s="39"/>
      <c r="O46" s="39"/>
    </row>
    <row r="47" spans="3:15" hidden="1" x14ac:dyDescent="0.3">
      <c r="C47" s="39"/>
      <c r="D47" s="39"/>
      <c r="E47" s="39"/>
      <c r="F47" s="39"/>
      <c r="G47" s="39"/>
      <c r="H47" s="39"/>
      <c r="I47" s="39"/>
      <c r="J47" s="39"/>
      <c r="K47" s="39"/>
      <c r="L47" s="39"/>
      <c r="M47" s="39"/>
      <c r="N47" s="39"/>
      <c r="O47" s="39"/>
    </row>
    <row r="48" spans="3:15" x14ac:dyDescent="0.3">
      <c r="C48" s="34" t="s">
        <v>10</v>
      </c>
      <c r="E48" s="19"/>
    </row>
    <row r="49" spans="5:5" x14ac:dyDescent="0.3">
      <c r="E49" s="19"/>
    </row>
    <row r="50" spans="5:5" x14ac:dyDescent="0.3">
      <c r="E50" s="19"/>
    </row>
    <row r="51" spans="5:5" x14ac:dyDescent="0.3">
      <c r="E51" s="19"/>
    </row>
    <row r="52" spans="5:5" x14ac:dyDescent="0.3">
      <c r="E52" s="19"/>
    </row>
    <row r="53" spans="5:5" x14ac:dyDescent="0.3">
      <c r="E53" s="19"/>
    </row>
    <row r="54" spans="5:5" x14ac:dyDescent="0.3">
      <c r="E54" s="19"/>
    </row>
    <row r="55" spans="5:5" x14ac:dyDescent="0.3">
      <c r="E55" s="19"/>
    </row>
    <row r="56" spans="5:5" x14ac:dyDescent="0.3">
      <c r="E56" s="19"/>
    </row>
    <row r="57" spans="5:5" x14ac:dyDescent="0.3">
      <c r="E57" s="19"/>
    </row>
    <row r="58" spans="5:5" x14ac:dyDescent="0.3">
      <c r="E58" s="19"/>
    </row>
    <row r="59" spans="5:5" x14ac:dyDescent="0.3">
      <c r="E59" s="19"/>
    </row>
    <row r="60" spans="5:5" x14ac:dyDescent="0.3">
      <c r="E60" s="19"/>
    </row>
    <row r="61" spans="5:5" x14ac:dyDescent="0.3">
      <c r="E61" s="19"/>
    </row>
    <row r="62" spans="5:5" x14ac:dyDescent="0.3">
      <c r="E62" s="19"/>
    </row>
    <row r="63" spans="5:5" x14ac:dyDescent="0.3">
      <c r="E63" s="19"/>
    </row>
    <row r="64" spans="5:5" x14ac:dyDescent="0.3">
      <c r="E64" s="19"/>
    </row>
    <row r="65" spans="5:5" x14ac:dyDescent="0.3">
      <c r="E65" s="19"/>
    </row>
    <row r="66" spans="5:5" x14ac:dyDescent="0.3">
      <c r="E66" s="19"/>
    </row>
    <row r="67" spans="5:5" x14ac:dyDescent="0.3">
      <c r="E67" s="19"/>
    </row>
    <row r="68" spans="5:5" x14ac:dyDescent="0.3">
      <c r="E68" s="19"/>
    </row>
    <row r="69" spans="5:5" x14ac:dyDescent="0.3">
      <c r="E69" s="19"/>
    </row>
    <row r="70" spans="5:5" x14ac:dyDescent="0.3">
      <c r="E70" s="19"/>
    </row>
    <row r="71" spans="5:5" x14ac:dyDescent="0.3">
      <c r="E71" s="19"/>
    </row>
    <row r="72" spans="5:5" x14ac:dyDescent="0.3">
      <c r="E72" s="19"/>
    </row>
    <row r="73" spans="5:5" x14ac:dyDescent="0.3">
      <c r="E73" s="19"/>
    </row>
    <row r="74" spans="5:5" x14ac:dyDescent="0.3">
      <c r="E74" s="19"/>
    </row>
    <row r="75" spans="5:5" x14ac:dyDescent="0.3">
      <c r="E75" s="19"/>
    </row>
    <row r="76" spans="5:5" x14ac:dyDescent="0.3">
      <c r="E76" s="19"/>
    </row>
    <row r="77" spans="5:5" x14ac:dyDescent="0.3">
      <c r="E77" s="19"/>
    </row>
    <row r="78" spans="5:5" x14ac:dyDescent="0.3">
      <c r="E78" s="19"/>
    </row>
    <row r="79" spans="5:5" x14ac:dyDescent="0.3">
      <c r="E79" s="19"/>
    </row>
    <row r="80" spans="5:5" x14ac:dyDescent="0.3">
      <c r="E80" s="19"/>
    </row>
    <row r="81" spans="5:5" x14ac:dyDescent="0.3">
      <c r="E81" s="19"/>
    </row>
    <row r="82" spans="5:5" x14ac:dyDescent="0.3">
      <c r="E82" s="19"/>
    </row>
    <row r="83" spans="5:5" x14ac:dyDescent="0.3">
      <c r="E83" s="19"/>
    </row>
    <row r="84" spans="5:5" x14ac:dyDescent="0.3">
      <c r="E84" s="19"/>
    </row>
    <row r="85" spans="5:5" x14ac:dyDescent="0.3">
      <c r="E85" s="19"/>
    </row>
    <row r="86" spans="5:5" x14ac:dyDescent="0.3">
      <c r="E86" s="19"/>
    </row>
  </sheetData>
  <mergeCells count="5">
    <mergeCell ref="C1:F1"/>
    <mergeCell ref="C2:J2"/>
    <mergeCell ref="C3:J3"/>
    <mergeCell ref="C4:J4"/>
    <mergeCell ref="C45:O47"/>
  </mergeCells>
  <conditionalFormatting sqref="C11:H32 C35:H42 C33:C34 E33:H34">
    <cfRule type="expression" dxfId="3" priority="2" stopIfTrue="1">
      <formula>LEN(C11)&gt;0</formula>
    </cfRule>
  </conditionalFormatting>
  <conditionalFormatting sqref="D33:D34">
    <cfRule type="expression" dxfId="2" priority="1" stopIfTrue="1">
      <formula>LEN(D33)&gt;0</formula>
    </cfRule>
  </conditionalFormatting>
  <pageMargins left="0.51181102362204722" right="0.51181102362204722" top="1.3385826771653544" bottom="0.74803149606299213" header="0.31496062992125984" footer="0.31496062992125984"/>
  <pageSetup scale="54" orientation="landscape" r:id="rId1"/>
  <headerFooter scaleWithDoc="0">
    <oddHeader>&amp;R&amp;7Toronto Hydro-Electric System Limited
EB-2018-0165
Interrogatory Responses
&amp;"-,Bold"4B-STAFF-142 &amp;"-,Regular"
Appendix C
FILED:  January 21, 2019
Page &amp;P of &amp;N</oddHeader>
    <oddFooter>&amp;C&amp;7&amp;A</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86"/>
  <sheetViews>
    <sheetView tabSelected="1" topLeftCell="A31" zoomScale="85" zoomScaleNormal="85" workbookViewId="0">
      <selection activeCell="D7" sqref="D7"/>
    </sheetView>
  </sheetViews>
  <sheetFormatPr defaultColWidth="9.109375" defaultRowHeight="14.4" x14ac:dyDescent="0.3"/>
  <cols>
    <col min="1" max="1" width="3.5546875" style="2" customWidth="1"/>
    <col min="2" max="2" width="2.33203125" style="2" customWidth="1"/>
    <col min="3" max="3" width="13.33203125" style="2" customWidth="1"/>
    <col min="4" max="4" width="56.33203125" style="2" customWidth="1"/>
    <col min="5" max="5" width="5.33203125" style="3" customWidth="1"/>
    <col min="6" max="6" width="19.109375" style="2" customWidth="1"/>
    <col min="7" max="7" width="14.33203125" style="2" customWidth="1"/>
    <col min="8" max="8" width="13.88671875" style="2" customWidth="1"/>
    <col min="9" max="9" width="16.6640625" style="2" customWidth="1"/>
    <col min="10" max="10" width="18" style="2" customWidth="1"/>
    <col min="11" max="11" width="15.33203125" style="2" customWidth="1"/>
    <col min="12" max="12" width="12.6640625" style="2" customWidth="1"/>
    <col min="13" max="13" width="15.6640625" style="35" customWidth="1"/>
    <col min="14" max="14" width="3.44140625" style="2" customWidth="1"/>
    <col min="15" max="15" width="15.88671875" style="2" customWidth="1"/>
    <col min="16" max="16" width="5.88671875" style="2" customWidth="1"/>
    <col min="17" max="16384" width="9.109375" style="2"/>
  </cols>
  <sheetData>
    <row r="1" spans="1:16" ht="22.8" x14ac:dyDescent="0.3">
      <c r="A1" s="1"/>
      <c r="C1" s="37"/>
      <c r="D1" s="37"/>
      <c r="E1" s="37"/>
      <c r="F1" s="37"/>
      <c r="G1" s="20"/>
      <c r="H1" s="20"/>
    </row>
    <row r="2" spans="1:16" ht="17.399999999999999" x14ac:dyDescent="0.3">
      <c r="C2" s="38"/>
      <c r="D2" s="38"/>
      <c r="E2" s="38"/>
      <c r="F2" s="38"/>
      <c r="G2" s="38"/>
      <c r="H2" s="38"/>
      <c r="I2" s="38"/>
      <c r="J2" s="38"/>
    </row>
    <row r="3" spans="1:16" ht="17.399999999999999" x14ac:dyDescent="0.3">
      <c r="C3" s="38"/>
      <c r="D3" s="38"/>
      <c r="E3" s="38"/>
      <c r="F3" s="38"/>
      <c r="G3" s="38"/>
      <c r="H3" s="38"/>
      <c r="I3" s="38"/>
      <c r="J3" s="38"/>
    </row>
    <row r="4" spans="1:16" ht="27.75" customHeight="1" x14ac:dyDescent="0.3">
      <c r="C4" s="38"/>
      <c r="D4" s="38"/>
      <c r="E4" s="38"/>
      <c r="F4" s="38"/>
      <c r="G4" s="38"/>
      <c r="H4" s="38"/>
      <c r="I4" s="38"/>
      <c r="J4" s="38"/>
    </row>
    <row r="5" spans="1:16" ht="22.2" customHeight="1" x14ac:dyDescent="0.3"/>
    <row r="6" spans="1:16" ht="21.6" customHeight="1" x14ac:dyDescent="0.3"/>
    <row r="7" spans="1:16" ht="27.75" customHeight="1" x14ac:dyDescent="0.35">
      <c r="B7" s="4" t="s">
        <v>14</v>
      </c>
      <c r="E7" s="2"/>
    </row>
    <row r="8" spans="1:16" ht="17.399999999999999" customHeight="1" x14ac:dyDescent="0.4">
      <c r="D8" s="5"/>
      <c r="E8" s="2"/>
    </row>
    <row r="10" spans="1:16" ht="39.6" x14ac:dyDescent="0.3">
      <c r="C10" s="6" t="s">
        <v>0</v>
      </c>
      <c r="D10" s="21" t="s">
        <v>1</v>
      </c>
      <c r="E10" s="22"/>
      <c r="F10" s="23" t="s">
        <v>49</v>
      </c>
      <c r="G10" s="23" t="s">
        <v>2</v>
      </c>
      <c r="H10" s="23" t="s">
        <v>3</v>
      </c>
      <c r="I10" s="23" t="s">
        <v>4</v>
      </c>
      <c r="J10" s="23" t="s">
        <v>5</v>
      </c>
      <c r="K10" s="23" t="s">
        <v>6</v>
      </c>
      <c r="L10" s="7" t="s">
        <v>7</v>
      </c>
      <c r="M10" s="36" t="s">
        <v>48</v>
      </c>
      <c r="N10" s="23"/>
      <c r="O10" s="23" t="s">
        <v>54</v>
      </c>
      <c r="P10" s="8"/>
    </row>
    <row r="11" spans="1:16" x14ac:dyDescent="0.3">
      <c r="C11" s="9">
        <v>1</v>
      </c>
      <c r="D11" s="24" t="s">
        <v>15</v>
      </c>
      <c r="E11" s="25"/>
      <c r="F11" s="26">
        <f>+'T8 Schedule 8 CCA 2023'!O11</f>
        <v>880543205.93400168</v>
      </c>
      <c r="G11" s="10">
        <v>11586506</v>
      </c>
      <c r="H11" s="10"/>
      <c r="I11" s="27">
        <f t="shared" ref="I11:I42" si="0">MAX((SUM(F11:H11)),0)</f>
        <v>892129711.93400168</v>
      </c>
      <c r="J11" s="27">
        <f>IF((G11+H11)&lt;=0, 0,(G11+H11)*0.5)</f>
        <v>5793253</v>
      </c>
      <c r="K11" s="27">
        <f t="shared" ref="K11:K42" si="1">+I11-J11</f>
        <v>886336458.93400168</v>
      </c>
      <c r="L11" s="11">
        <f>'[1]B8 Schedule 8 CCA Bridge Year'!L10</f>
        <v>0.04</v>
      </c>
      <c r="M11" s="27">
        <f t="shared" ref="M11:M42" si="2">IF(+K11&lt;0,+K11,+K11*L11)</f>
        <v>35453458.357360065</v>
      </c>
      <c r="N11" s="27"/>
      <c r="O11" s="27">
        <f t="shared" ref="O11:O42" si="3">MAX(0,+I11-M11)</f>
        <v>856676253.57664156</v>
      </c>
      <c r="P11" s="12"/>
    </row>
    <row r="12" spans="1:16" x14ac:dyDescent="0.3">
      <c r="C12" s="9" t="s">
        <v>16</v>
      </c>
      <c r="D12" s="24" t="s">
        <v>17</v>
      </c>
      <c r="E12" s="25"/>
      <c r="F12" s="26">
        <f>+'T8 Schedule 8 CCA 2023'!O12</f>
        <v>0</v>
      </c>
      <c r="G12" s="10"/>
      <c r="H12" s="10"/>
      <c r="I12" s="27">
        <f t="shared" si="0"/>
        <v>0</v>
      </c>
      <c r="J12" s="27">
        <f t="shared" ref="J12:J42" si="4">IF((G12+H12)&lt;=0, 0,(G12+H12)*0.5)</f>
        <v>0</v>
      </c>
      <c r="K12" s="27">
        <f t="shared" si="1"/>
        <v>0</v>
      </c>
      <c r="L12" s="11">
        <f>'[1]B8 Schedule 8 CCA Bridge Year'!L11</f>
        <v>0.06</v>
      </c>
      <c r="M12" s="27">
        <f t="shared" si="2"/>
        <v>0</v>
      </c>
      <c r="N12" s="27"/>
      <c r="O12" s="27">
        <f t="shared" si="3"/>
        <v>0</v>
      </c>
      <c r="P12" s="12"/>
    </row>
    <row r="13" spans="1:16" x14ac:dyDescent="0.3">
      <c r="C13" s="9">
        <v>2</v>
      </c>
      <c r="D13" s="24" t="s">
        <v>18</v>
      </c>
      <c r="E13" s="25"/>
      <c r="F13" s="26">
        <f>+'T8 Schedule 8 CCA 2023'!O13</f>
        <v>166817526.9800829</v>
      </c>
      <c r="G13" s="10"/>
      <c r="H13" s="10"/>
      <c r="I13" s="27">
        <f t="shared" si="0"/>
        <v>166817526.9800829</v>
      </c>
      <c r="J13" s="27">
        <f t="shared" si="4"/>
        <v>0</v>
      </c>
      <c r="K13" s="27">
        <f t="shared" si="1"/>
        <v>166817526.9800829</v>
      </c>
      <c r="L13" s="11">
        <f>'[1]B8 Schedule 8 CCA Bridge Year'!L12</f>
        <v>0.06</v>
      </c>
      <c r="M13" s="27">
        <f t="shared" si="2"/>
        <v>10009051.618804974</v>
      </c>
      <c r="N13" s="27"/>
      <c r="O13" s="27">
        <f t="shared" si="3"/>
        <v>156808475.36127794</v>
      </c>
      <c r="P13" s="12"/>
    </row>
    <row r="14" spans="1:16" x14ac:dyDescent="0.3">
      <c r="C14" s="9">
        <v>8</v>
      </c>
      <c r="D14" s="24" t="s">
        <v>19</v>
      </c>
      <c r="E14" s="25"/>
      <c r="F14" s="26">
        <f>+'T8 Schedule 8 CCA 2023'!O14</f>
        <v>30207193.060320001</v>
      </c>
      <c r="G14" s="10">
        <v>5591443</v>
      </c>
      <c r="H14" s="10"/>
      <c r="I14" s="27">
        <f t="shared" si="0"/>
        <v>35798636.060320005</v>
      </c>
      <c r="J14" s="27">
        <f t="shared" si="4"/>
        <v>2795721.5</v>
      </c>
      <c r="K14" s="27">
        <f t="shared" si="1"/>
        <v>33002914.560320005</v>
      </c>
      <c r="L14" s="11">
        <f>'[1]B8 Schedule 8 CCA Bridge Year'!L13</f>
        <v>0.2</v>
      </c>
      <c r="M14" s="27">
        <f t="shared" si="2"/>
        <v>6600582.912064001</v>
      </c>
      <c r="N14" s="27"/>
      <c r="O14" s="27">
        <f t="shared" si="3"/>
        <v>29198053.148256004</v>
      </c>
      <c r="P14" s="12"/>
    </row>
    <row r="15" spans="1:16" x14ac:dyDescent="0.3">
      <c r="C15" s="9">
        <v>10</v>
      </c>
      <c r="D15" s="24" t="s">
        <v>20</v>
      </c>
      <c r="E15" s="25"/>
      <c r="F15" s="26">
        <f>+'T8 Schedule 8 CCA 2023'!O15</f>
        <v>19118276.37255</v>
      </c>
      <c r="G15" s="10">
        <v>8697893</v>
      </c>
      <c r="H15" s="10"/>
      <c r="I15" s="27">
        <f t="shared" si="0"/>
        <v>27816169.37255</v>
      </c>
      <c r="J15" s="27">
        <f t="shared" si="4"/>
        <v>4348946.5</v>
      </c>
      <c r="K15" s="27">
        <f t="shared" si="1"/>
        <v>23467222.87255</v>
      </c>
      <c r="L15" s="11">
        <f>'[1]B8 Schedule 8 CCA Bridge Year'!L14</f>
        <v>0.3</v>
      </c>
      <c r="M15" s="27">
        <f t="shared" si="2"/>
        <v>7040166.861765</v>
      </c>
      <c r="N15" s="27"/>
      <c r="O15" s="27">
        <f t="shared" si="3"/>
        <v>20776002.510784999</v>
      </c>
      <c r="P15" s="12"/>
    </row>
    <row r="16" spans="1:16" x14ac:dyDescent="0.3">
      <c r="C16" s="9">
        <v>10.1</v>
      </c>
      <c r="D16" s="24" t="s">
        <v>21</v>
      </c>
      <c r="E16" s="25"/>
      <c r="F16" s="26">
        <f>+'T8 Schedule 8 CCA 2023'!O16</f>
        <v>0</v>
      </c>
      <c r="G16" s="10"/>
      <c r="H16" s="10"/>
      <c r="I16" s="27">
        <f t="shared" si="0"/>
        <v>0</v>
      </c>
      <c r="J16" s="27">
        <f t="shared" si="4"/>
        <v>0</v>
      </c>
      <c r="K16" s="27">
        <f t="shared" si="1"/>
        <v>0</v>
      </c>
      <c r="L16" s="11">
        <f>'[1]B8 Schedule 8 CCA Bridge Year'!L15</f>
        <v>0.3</v>
      </c>
      <c r="M16" s="27">
        <f t="shared" si="2"/>
        <v>0</v>
      </c>
      <c r="N16" s="27"/>
      <c r="O16" s="27">
        <f t="shared" si="3"/>
        <v>0</v>
      </c>
      <c r="P16" s="12"/>
    </row>
    <row r="17" spans="3:16" x14ac:dyDescent="0.3">
      <c r="C17" s="9">
        <v>12</v>
      </c>
      <c r="D17" s="24" t="s">
        <v>22</v>
      </c>
      <c r="E17" s="25"/>
      <c r="F17" s="26">
        <f>+'T8 Schedule 8 CCA 2023'!O17</f>
        <v>18211923</v>
      </c>
      <c r="G17" s="10">
        <v>36063576</v>
      </c>
      <c r="H17" s="10"/>
      <c r="I17" s="27">
        <f t="shared" si="0"/>
        <v>54275499</v>
      </c>
      <c r="J17" s="27">
        <f t="shared" si="4"/>
        <v>18031788</v>
      </c>
      <c r="K17" s="27">
        <f t="shared" si="1"/>
        <v>36243711</v>
      </c>
      <c r="L17" s="11">
        <f>'[1]B8 Schedule 8 CCA Bridge Year'!L16</f>
        <v>1</v>
      </c>
      <c r="M17" s="27">
        <f t="shared" si="2"/>
        <v>36243711</v>
      </c>
      <c r="N17" s="27"/>
      <c r="O17" s="27">
        <f t="shared" si="3"/>
        <v>18031788</v>
      </c>
      <c r="P17" s="12"/>
    </row>
    <row r="18" spans="3:16" x14ac:dyDescent="0.3">
      <c r="C18" s="9" t="s">
        <v>23</v>
      </c>
      <c r="D18" s="24" t="s">
        <v>24</v>
      </c>
      <c r="E18" s="25"/>
      <c r="F18" s="26">
        <f>+'T8 Schedule 8 CCA 2023'!O18</f>
        <v>0</v>
      </c>
      <c r="G18" s="10"/>
      <c r="H18" s="10"/>
      <c r="I18" s="27">
        <f t="shared" si="0"/>
        <v>0</v>
      </c>
      <c r="J18" s="27">
        <f t="shared" si="4"/>
        <v>0</v>
      </c>
      <c r="K18" s="27">
        <f t="shared" si="1"/>
        <v>0</v>
      </c>
      <c r="L18" s="13"/>
      <c r="M18" s="27">
        <f t="shared" si="2"/>
        <v>0</v>
      </c>
      <c r="N18" s="27"/>
      <c r="O18" s="27">
        <f t="shared" si="3"/>
        <v>0</v>
      </c>
      <c r="P18" s="12"/>
    </row>
    <row r="19" spans="3:16" x14ac:dyDescent="0.3">
      <c r="C19" s="9" t="s">
        <v>25</v>
      </c>
      <c r="D19" s="24" t="s">
        <v>26</v>
      </c>
      <c r="E19" s="25"/>
      <c r="F19" s="26">
        <f>+'T8 Schedule 8 CCA 2023'!O19</f>
        <v>0</v>
      </c>
      <c r="G19" s="10"/>
      <c r="H19" s="10"/>
      <c r="I19" s="27">
        <f t="shared" si="0"/>
        <v>0</v>
      </c>
      <c r="J19" s="27">
        <f t="shared" si="4"/>
        <v>0</v>
      </c>
      <c r="K19" s="27">
        <f t="shared" si="1"/>
        <v>0</v>
      </c>
      <c r="L19" s="13"/>
      <c r="M19" s="27">
        <f t="shared" si="2"/>
        <v>0</v>
      </c>
      <c r="N19" s="27"/>
      <c r="O19" s="27">
        <f t="shared" si="3"/>
        <v>0</v>
      </c>
      <c r="P19" s="12"/>
    </row>
    <row r="20" spans="3:16" x14ac:dyDescent="0.3">
      <c r="C20" s="9" t="s">
        <v>27</v>
      </c>
      <c r="D20" s="24" t="s">
        <v>28</v>
      </c>
      <c r="E20" s="25"/>
      <c r="F20" s="26">
        <f>+'T8 Schedule 8 CCA 2023'!O20</f>
        <v>0</v>
      </c>
      <c r="G20" s="10"/>
      <c r="H20" s="10"/>
      <c r="I20" s="27">
        <f t="shared" si="0"/>
        <v>0</v>
      </c>
      <c r="J20" s="27">
        <f t="shared" si="4"/>
        <v>0</v>
      </c>
      <c r="K20" s="27">
        <f t="shared" si="1"/>
        <v>0</v>
      </c>
      <c r="L20" s="13"/>
      <c r="M20" s="27">
        <f t="shared" si="2"/>
        <v>0</v>
      </c>
      <c r="N20" s="27"/>
      <c r="O20" s="27">
        <f t="shared" si="3"/>
        <v>0</v>
      </c>
      <c r="P20" s="12"/>
    </row>
    <row r="21" spans="3:16" x14ac:dyDescent="0.3">
      <c r="C21" s="9" t="s">
        <v>29</v>
      </c>
      <c r="D21" s="24" t="s">
        <v>30</v>
      </c>
      <c r="E21" s="25"/>
      <c r="F21" s="26">
        <f>+'T8 Schedule 8 CCA 2023'!O21</f>
        <v>0</v>
      </c>
      <c r="G21" s="10"/>
      <c r="H21" s="10"/>
      <c r="I21" s="27">
        <f t="shared" si="0"/>
        <v>0</v>
      </c>
      <c r="J21" s="27">
        <f t="shared" si="4"/>
        <v>0</v>
      </c>
      <c r="K21" s="27">
        <f t="shared" si="1"/>
        <v>0</v>
      </c>
      <c r="L21" s="13"/>
      <c r="M21" s="27">
        <f t="shared" si="2"/>
        <v>0</v>
      </c>
      <c r="N21" s="27"/>
      <c r="O21" s="27">
        <f t="shared" si="3"/>
        <v>0</v>
      </c>
      <c r="P21" s="12"/>
    </row>
    <row r="22" spans="3:16" x14ac:dyDescent="0.3">
      <c r="C22" s="9">
        <v>14</v>
      </c>
      <c r="D22" s="24" t="s">
        <v>31</v>
      </c>
      <c r="E22" s="25"/>
      <c r="F22" s="26">
        <f>+'T8 Schedule 8 CCA 2023'!O22</f>
        <v>0</v>
      </c>
      <c r="G22" s="10"/>
      <c r="H22" s="10"/>
      <c r="I22" s="27">
        <f t="shared" si="0"/>
        <v>0</v>
      </c>
      <c r="J22" s="27">
        <f t="shared" si="4"/>
        <v>0</v>
      </c>
      <c r="K22" s="27">
        <f t="shared" si="1"/>
        <v>0</v>
      </c>
      <c r="L22" s="13"/>
      <c r="M22" s="27">
        <f t="shared" si="2"/>
        <v>0</v>
      </c>
      <c r="N22" s="27"/>
      <c r="O22" s="27">
        <f t="shared" si="3"/>
        <v>0</v>
      </c>
      <c r="P22" s="12"/>
    </row>
    <row r="23" spans="3:16" ht="30" customHeight="1" x14ac:dyDescent="0.3">
      <c r="C23" s="9">
        <v>17</v>
      </c>
      <c r="D23" s="24" t="s">
        <v>32</v>
      </c>
      <c r="E23" s="25"/>
      <c r="F23" s="26">
        <f>+'T8 Schedule 8 CCA 2023'!O23</f>
        <v>23878790.655892275</v>
      </c>
      <c r="G23" s="10">
        <v>100000</v>
      </c>
      <c r="H23" s="10"/>
      <c r="I23" s="27">
        <f t="shared" si="0"/>
        <v>23978790.655892275</v>
      </c>
      <c r="J23" s="27">
        <f t="shared" si="4"/>
        <v>50000</v>
      </c>
      <c r="K23" s="27">
        <f t="shared" si="1"/>
        <v>23928790.655892275</v>
      </c>
      <c r="L23" s="11">
        <f>'[1]B8 Schedule 8 CCA Bridge Year'!L22</f>
        <v>0.08</v>
      </c>
      <c r="M23" s="27">
        <f t="shared" si="2"/>
        <v>1914303.252471382</v>
      </c>
      <c r="N23" s="27"/>
      <c r="O23" s="27">
        <f t="shared" si="3"/>
        <v>22064487.403420892</v>
      </c>
      <c r="P23" s="12"/>
    </row>
    <row r="24" spans="3:16" x14ac:dyDescent="0.3">
      <c r="C24" s="9">
        <v>42</v>
      </c>
      <c r="D24" s="24" t="s">
        <v>33</v>
      </c>
      <c r="E24" s="25"/>
      <c r="F24" s="26">
        <f>+'T8 Schedule 8 CCA 2023'!O24</f>
        <v>4706718.5321345022</v>
      </c>
      <c r="G24" s="10"/>
      <c r="H24" s="10"/>
      <c r="I24" s="27">
        <f t="shared" si="0"/>
        <v>4706718.5321345022</v>
      </c>
      <c r="J24" s="27">
        <f t="shared" si="4"/>
        <v>0</v>
      </c>
      <c r="K24" s="27">
        <f t="shared" si="1"/>
        <v>4706718.5321345022</v>
      </c>
      <c r="L24" s="11">
        <f>'[1]B8 Schedule 8 CCA Bridge Year'!L23</f>
        <v>0.12</v>
      </c>
      <c r="M24" s="27">
        <f t="shared" si="2"/>
        <v>564806.22385614028</v>
      </c>
      <c r="N24" s="27"/>
      <c r="O24" s="27">
        <f t="shared" si="3"/>
        <v>4141912.3082783618</v>
      </c>
      <c r="P24" s="12"/>
    </row>
    <row r="25" spans="3:16" ht="26.4" customHeight="1" x14ac:dyDescent="0.3">
      <c r="C25" s="9">
        <v>43.1</v>
      </c>
      <c r="D25" s="24" t="s">
        <v>34</v>
      </c>
      <c r="E25" s="25"/>
      <c r="F25" s="26">
        <f>+'T8 Schedule 8 CCA 2023'!O25</f>
        <v>0</v>
      </c>
      <c r="G25" s="10"/>
      <c r="H25" s="10"/>
      <c r="I25" s="27">
        <f t="shared" si="0"/>
        <v>0</v>
      </c>
      <c r="J25" s="27">
        <f t="shared" si="4"/>
        <v>0</v>
      </c>
      <c r="K25" s="27">
        <f t="shared" si="1"/>
        <v>0</v>
      </c>
      <c r="L25" s="11">
        <f>'[1]B8 Schedule 8 CCA Bridge Year'!L24</f>
        <v>0.3</v>
      </c>
      <c r="M25" s="27">
        <f t="shared" si="2"/>
        <v>0</v>
      </c>
      <c r="N25" s="27"/>
      <c r="O25" s="27">
        <f t="shared" si="3"/>
        <v>0</v>
      </c>
      <c r="P25" s="12"/>
    </row>
    <row r="26" spans="3:16" x14ac:dyDescent="0.3">
      <c r="C26" s="9">
        <v>43.2</v>
      </c>
      <c r="D26" s="24" t="s">
        <v>35</v>
      </c>
      <c r="E26" s="25"/>
      <c r="F26" s="26">
        <f>+'T8 Schedule 8 CCA 2023'!O26</f>
        <v>0</v>
      </c>
      <c r="G26" s="10"/>
      <c r="H26" s="10"/>
      <c r="I26" s="27">
        <f t="shared" si="0"/>
        <v>0</v>
      </c>
      <c r="J26" s="27">
        <f t="shared" si="4"/>
        <v>0</v>
      </c>
      <c r="K26" s="27">
        <f t="shared" si="1"/>
        <v>0</v>
      </c>
      <c r="L26" s="11">
        <f>'[1]B8 Schedule 8 CCA Bridge Year'!L25</f>
        <v>0.5</v>
      </c>
      <c r="M26" s="27">
        <f t="shared" si="2"/>
        <v>0</v>
      </c>
      <c r="N26" s="27"/>
      <c r="O26" s="27">
        <f t="shared" si="3"/>
        <v>0</v>
      </c>
      <c r="P26" s="12"/>
    </row>
    <row r="27" spans="3:16" x14ac:dyDescent="0.3">
      <c r="C27" s="9">
        <v>45</v>
      </c>
      <c r="D27" s="24" t="s">
        <v>36</v>
      </c>
      <c r="E27" s="25"/>
      <c r="F27" s="26">
        <f>+'T8 Schedule 8 CCA 2023'!O27</f>
        <v>206.849878125</v>
      </c>
      <c r="G27" s="10"/>
      <c r="H27" s="10"/>
      <c r="I27" s="27">
        <f t="shared" si="0"/>
        <v>206.849878125</v>
      </c>
      <c r="J27" s="27">
        <f t="shared" si="4"/>
        <v>0</v>
      </c>
      <c r="K27" s="27">
        <f t="shared" si="1"/>
        <v>206.849878125</v>
      </c>
      <c r="L27" s="11">
        <f>'[1]B8 Schedule 8 CCA Bridge Year'!L26</f>
        <v>0.45</v>
      </c>
      <c r="M27" s="27">
        <f t="shared" si="2"/>
        <v>93.082445156250003</v>
      </c>
      <c r="N27" s="27"/>
      <c r="O27" s="27">
        <f t="shared" si="3"/>
        <v>113.76743296875</v>
      </c>
      <c r="P27" s="12"/>
    </row>
    <row r="28" spans="3:16" ht="30.6" customHeight="1" x14ac:dyDescent="0.3">
      <c r="C28" s="9">
        <v>46</v>
      </c>
      <c r="D28" s="24" t="s">
        <v>37</v>
      </c>
      <c r="E28" s="25"/>
      <c r="F28" s="26">
        <f>+'T8 Schedule 8 CCA 2023'!O28</f>
        <v>1624907.65087</v>
      </c>
      <c r="G28" s="10"/>
      <c r="H28" s="10"/>
      <c r="I28" s="27">
        <f t="shared" si="0"/>
        <v>1624907.65087</v>
      </c>
      <c r="J28" s="27">
        <f t="shared" si="4"/>
        <v>0</v>
      </c>
      <c r="K28" s="27">
        <f t="shared" si="1"/>
        <v>1624907.65087</v>
      </c>
      <c r="L28" s="11">
        <f>'[1]B8 Schedule 8 CCA Bridge Year'!L27</f>
        <v>0.3</v>
      </c>
      <c r="M28" s="27">
        <f t="shared" si="2"/>
        <v>487472.29526099999</v>
      </c>
      <c r="N28" s="27"/>
      <c r="O28" s="27">
        <f t="shared" si="3"/>
        <v>1137435.355609</v>
      </c>
      <c r="P28" s="12"/>
    </row>
    <row r="29" spans="3:16" x14ac:dyDescent="0.3">
      <c r="C29" s="9">
        <v>47</v>
      </c>
      <c r="D29" s="24" t="s">
        <v>38</v>
      </c>
      <c r="E29" s="25"/>
      <c r="F29" s="26">
        <f>+'T8 Schedule 8 CCA 2023'!O29</f>
        <v>3211397938.8213472</v>
      </c>
      <c r="G29" s="10">
        <v>473924879</v>
      </c>
      <c r="H29" s="10"/>
      <c r="I29" s="27">
        <f t="shared" si="0"/>
        <v>3685322817.8213472</v>
      </c>
      <c r="J29" s="27">
        <f t="shared" si="4"/>
        <v>236962439.5</v>
      </c>
      <c r="K29" s="27">
        <f t="shared" si="1"/>
        <v>3448360378.3213472</v>
      </c>
      <c r="L29" s="11">
        <f>'[1]B8 Schedule 8 CCA Bridge Year'!L28</f>
        <v>0.08</v>
      </c>
      <c r="M29" s="27">
        <f>IF(+K29&lt;0,+K29,+K29*L29)-1</f>
        <v>275868829.26570779</v>
      </c>
      <c r="N29" s="27"/>
      <c r="O29" s="27">
        <f t="shared" si="3"/>
        <v>3409453988.5556393</v>
      </c>
      <c r="P29" s="12"/>
    </row>
    <row r="30" spans="3:16" x14ac:dyDescent="0.3">
      <c r="C30" s="9">
        <v>50</v>
      </c>
      <c r="D30" s="24" t="s">
        <v>39</v>
      </c>
      <c r="E30" s="25"/>
      <c r="F30" s="26">
        <f>+'T8 Schedule 8 CCA 2023'!O30</f>
        <v>24385665.982151873</v>
      </c>
      <c r="G30" s="10">
        <v>20427117</v>
      </c>
      <c r="H30" s="10"/>
      <c r="I30" s="27">
        <f t="shared" si="0"/>
        <v>44812782.982151873</v>
      </c>
      <c r="J30" s="27">
        <f t="shared" si="4"/>
        <v>10213558.5</v>
      </c>
      <c r="K30" s="27">
        <f t="shared" si="1"/>
        <v>34599224.482151873</v>
      </c>
      <c r="L30" s="11">
        <f>'[1]B8 Schedule 8 CCA Bridge Year'!L29</f>
        <v>0.55000000000000004</v>
      </c>
      <c r="M30" s="27">
        <f t="shared" si="2"/>
        <v>19029573.465183534</v>
      </c>
      <c r="N30" s="27"/>
      <c r="O30" s="27">
        <f t="shared" si="3"/>
        <v>25783209.51696834</v>
      </c>
      <c r="P30" s="12"/>
    </row>
    <row r="31" spans="3:16" x14ac:dyDescent="0.3">
      <c r="C31" s="9">
        <v>52</v>
      </c>
      <c r="D31" s="24" t="s">
        <v>40</v>
      </c>
      <c r="E31" s="25"/>
      <c r="F31" s="26">
        <f>+'T8 Schedule 8 CCA 2023'!O31</f>
        <v>0</v>
      </c>
      <c r="G31" s="10"/>
      <c r="H31" s="10"/>
      <c r="I31" s="27">
        <f t="shared" si="0"/>
        <v>0</v>
      </c>
      <c r="J31" s="27">
        <f t="shared" si="4"/>
        <v>0</v>
      </c>
      <c r="K31" s="27">
        <f t="shared" si="1"/>
        <v>0</v>
      </c>
      <c r="L31" s="11">
        <f>'[1]B8 Schedule 8 CCA Bridge Year'!L30</f>
        <v>1</v>
      </c>
      <c r="M31" s="27">
        <f t="shared" si="2"/>
        <v>0</v>
      </c>
      <c r="N31" s="27"/>
      <c r="O31" s="27">
        <f t="shared" si="3"/>
        <v>0</v>
      </c>
      <c r="P31" s="12"/>
    </row>
    <row r="32" spans="3:16" x14ac:dyDescent="0.3">
      <c r="C32" s="9">
        <v>95</v>
      </c>
      <c r="D32" s="24" t="s">
        <v>41</v>
      </c>
      <c r="E32" s="25"/>
      <c r="F32" s="26">
        <f>+'T8 Schedule 8 CCA 2023'!O32</f>
        <v>474017319</v>
      </c>
      <c r="G32" s="10"/>
      <c r="H32" s="10"/>
      <c r="I32" s="27">
        <f t="shared" si="0"/>
        <v>474017319</v>
      </c>
      <c r="J32" s="27">
        <f t="shared" si="4"/>
        <v>0</v>
      </c>
      <c r="K32" s="27">
        <f t="shared" si="1"/>
        <v>474017319</v>
      </c>
      <c r="L32" s="11">
        <f>'[1]B8 Schedule 8 CCA Bridge Year'!L31</f>
        <v>0</v>
      </c>
      <c r="M32" s="27">
        <f t="shared" si="2"/>
        <v>0</v>
      </c>
      <c r="N32" s="27"/>
      <c r="O32" s="27">
        <f t="shared" si="3"/>
        <v>474017319</v>
      </c>
      <c r="P32" s="12"/>
    </row>
    <row r="33" spans="3:15" ht="16.2" x14ac:dyDescent="0.3">
      <c r="C33" s="9">
        <v>14.1</v>
      </c>
      <c r="D33" s="24" t="s">
        <v>43</v>
      </c>
      <c r="E33" s="25"/>
      <c r="F33" s="26">
        <f>+'T8 Schedule 8 CCA 2023'!O33</f>
        <v>31133390.94353243</v>
      </c>
      <c r="G33" s="14"/>
      <c r="H33" s="10"/>
      <c r="I33" s="27">
        <f t="shared" si="0"/>
        <v>31133390.94353243</v>
      </c>
      <c r="J33" s="27">
        <f t="shared" si="4"/>
        <v>0</v>
      </c>
      <c r="K33" s="27">
        <f t="shared" si="1"/>
        <v>31133390.94353243</v>
      </c>
      <c r="L33" s="11">
        <f>'[1]B8 Schedule 8 CCA Bridge Year'!L32</f>
        <v>7.0000000000000007E-2</v>
      </c>
      <c r="M33" s="27">
        <f t="shared" si="2"/>
        <v>2179337.3660472701</v>
      </c>
      <c r="N33" s="27"/>
      <c r="O33" s="27">
        <f t="shared" si="3"/>
        <v>28954053.577485159</v>
      </c>
    </row>
    <row r="34" spans="3:15" ht="16.2" x14ac:dyDescent="0.3">
      <c r="C34" s="9">
        <v>14.1</v>
      </c>
      <c r="D34" s="24" t="s">
        <v>44</v>
      </c>
      <c r="E34" s="25"/>
      <c r="F34" s="26">
        <f>+'T8 Schedule 8 CCA 2023'!O34</f>
        <v>160595420.22769237</v>
      </c>
      <c r="G34" s="10">
        <v>9417454</v>
      </c>
      <c r="H34" s="10"/>
      <c r="I34" s="27">
        <f t="shared" si="0"/>
        <v>170012874.22769237</v>
      </c>
      <c r="J34" s="27">
        <f t="shared" si="4"/>
        <v>4708727</v>
      </c>
      <c r="K34" s="27">
        <f t="shared" si="1"/>
        <v>165304147.22769237</v>
      </c>
      <c r="L34" s="11">
        <f>'[1]B8 Schedule 8 CCA Bridge Year'!L33</f>
        <v>0.05</v>
      </c>
      <c r="M34" s="27">
        <f t="shared" si="2"/>
        <v>8265207.361384619</v>
      </c>
      <c r="N34" s="27"/>
      <c r="O34" s="27">
        <f t="shared" si="3"/>
        <v>161747666.86630774</v>
      </c>
    </row>
    <row r="35" spans="3:15" x14ac:dyDescent="0.3">
      <c r="C35" s="15">
        <v>6</v>
      </c>
      <c r="D35" s="28" t="s">
        <v>42</v>
      </c>
      <c r="E35" s="25"/>
      <c r="F35" s="26">
        <f>+'T8 Schedule 8 CCA 2023'!O35</f>
        <v>2844135.3612200003</v>
      </c>
      <c r="G35" s="10">
        <v>100000</v>
      </c>
      <c r="H35" s="10"/>
      <c r="I35" s="27">
        <f t="shared" si="0"/>
        <v>2944135.3612200003</v>
      </c>
      <c r="J35" s="27">
        <f t="shared" si="4"/>
        <v>50000</v>
      </c>
      <c r="K35" s="27">
        <f t="shared" si="1"/>
        <v>2894135.3612200003</v>
      </c>
      <c r="L35" s="11">
        <f>'[1]B8 Schedule 8 CCA Bridge Year'!L34</f>
        <v>0.1</v>
      </c>
      <c r="M35" s="27">
        <f t="shared" si="2"/>
        <v>289413.53612200002</v>
      </c>
      <c r="N35" s="27"/>
      <c r="O35" s="27">
        <f t="shared" si="3"/>
        <v>2654721.8250980005</v>
      </c>
    </row>
    <row r="36" spans="3:15" x14ac:dyDescent="0.3">
      <c r="C36" s="15" t="str">
        <f>IF(ISBLANK('[1]B8 Schedule 8 CCA Bridge Year'!C35), "", '[1]B8 Schedule 8 CCA Bridge Year'!C35)</f>
        <v/>
      </c>
      <c r="D36" s="28" t="str">
        <f>IF(ISBLANK('[1]B8 Schedule 8 CCA Bridge Year'!D35), "", '[1]B8 Schedule 8 CCA Bridge Year'!D35)</f>
        <v/>
      </c>
      <c r="E36" s="17"/>
      <c r="F36" s="26">
        <f>+'T8 Schedule 8 CCA 2023'!O36</f>
        <v>0</v>
      </c>
      <c r="G36" s="10"/>
      <c r="H36" s="10"/>
      <c r="I36" s="27">
        <f>MAX((SUM(F36:H36)),0)</f>
        <v>0</v>
      </c>
      <c r="J36" s="27">
        <f t="shared" si="4"/>
        <v>0</v>
      </c>
      <c r="K36" s="27">
        <f>+I36-J36</f>
        <v>0</v>
      </c>
      <c r="L36" s="11">
        <f>'[1]B8 Schedule 8 CCA Bridge Year'!L35</f>
        <v>0</v>
      </c>
      <c r="M36" s="27">
        <f>IF(+K36&lt;0,+K36,+K36*L36)</f>
        <v>0</v>
      </c>
      <c r="N36" s="27"/>
      <c r="O36" s="27">
        <f t="shared" si="3"/>
        <v>0</v>
      </c>
    </row>
    <row r="37" spans="3:15" x14ac:dyDescent="0.3">
      <c r="C37" s="15" t="str">
        <f>IF(ISBLANK('[1]B8 Schedule 8 CCA Bridge Year'!C36), "", '[1]B8 Schedule 8 CCA Bridge Year'!C36)</f>
        <v/>
      </c>
      <c r="D37" s="28" t="str">
        <f>IF(ISBLANK('[1]B8 Schedule 8 CCA Bridge Year'!D36), "", '[1]B8 Schedule 8 CCA Bridge Year'!D36)</f>
        <v/>
      </c>
      <c r="E37" s="17"/>
      <c r="F37" s="26">
        <f>+'T8 Schedule 8 CCA 2023'!O37</f>
        <v>0</v>
      </c>
      <c r="G37" s="10"/>
      <c r="H37" s="10"/>
      <c r="I37" s="27">
        <f>MAX((SUM(F37:H37)),0)</f>
        <v>0</v>
      </c>
      <c r="J37" s="27">
        <f t="shared" si="4"/>
        <v>0</v>
      </c>
      <c r="K37" s="27">
        <f>+I37-J37</f>
        <v>0</v>
      </c>
      <c r="L37" s="11">
        <f>'[1]B8 Schedule 8 CCA Bridge Year'!L36</f>
        <v>0</v>
      </c>
      <c r="M37" s="27">
        <f>IF(+K37&lt;0,+K37,+K37*L37)</f>
        <v>0</v>
      </c>
      <c r="N37" s="27"/>
      <c r="O37" s="27">
        <f t="shared" si="3"/>
        <v>0</v>
      </c>
    </row>
    <row r="38" spans="3:15" x14ac:dyDescent="0.3">
      <c r="C38" s="15" t="str">
        <f>IF(ISBLANK('[1]B8 Schedule 8 CCA Bridge Year'!C37), "", '[1]B8 Schedule 8 CCA Bridge Year'!C37)</f>
        <v/>
      </c>
      <c r="D38" s="28" t="str">
        <f>IF(ISBLANK('[1]B8 Schedule 8 CCA Bridge Year'!D37), "", '[1]B8 Schedule 8 CCA Bridge Year'!D37)</f>
        <v/>
      </c>
      <c r="E38" s="17"/>
      <c r="F38" s="26">
        <f>+'T8 Schedule 8 CCA 2023'!O38</f>
        <v>0</v>
      </c>
      <c r="G38" s="10"/>
      <c r="H38" s="10"/>
      <c r="I38" s="27">
        <f>MAX((SUM(F38:H38)),0)</f>
        <v>0</v>
      </c>
      <c r="J38" s="27">
        <f t="shared" si="4"/>
        <v>0</v>
      </c>
      <c r="K38" s="27">
        <f>+I38-J38</f>
        <v>0</v>
      </c>
      <c r="L38" s="11">
        <f>'[1]B8 Schedule 8 CCA Bridge Year'!L37</f>
        <v>0</v>
      </c>
      <c r="M38" s="27">
        <f>IF(+K38&lt;0,+K38,+K38*L38)</f>
        <v>0</v>
      </c>
      <c r="N38" s="27"/>
      <c r="O38" s="27">
        <f t="shared" si="3"/>
        <v>0</v>
      </c>
    </row>
    <row r="39" spans="3:15" x14ac:dyDescent="0.3">
      <c r="C39" s="15" t="str">
        <f>IF(ISBLANK('[1]B8 Schedule 8 CCA Bridge Year'!C38), "", '[1]B8 Schedule 8 CCA Bridge Year'!C38)</f>
        <v/>
      </c>
      <c r="D39" s="28" t="str">
        <f>IF(ISBLANK('[1]B8 Schedule 8 CCA Bridge Year'!D38), "", '[1]B8 Schedule 8 CCA Bridge Year'!D38)</f>
        <v/>
      </c>
      <c r="E39" s="17"/>
      <c r="F39" s="26">
        <f>+'T8 Schedule 8 CCA 2023'!O39</f>
        <v>0</v>
      </c>
      <c r="G39" s="10"/>
      <c r="H39" s="10"/>
      <c r="I39" s="27">
        <f t="shared" si="0"/>
        <v>0</v>
      </c>
      <c r="J39" s="27">
        <f t="shared" si="4"/>
        <v>0</v>
      </c>
      <c r="K39" s="27">
        <f t="shared" si="1"/>
        <v>0</v>
      </c>
      <c r="L39" s="11">
        <f>'[1]B8 Schedule 8 CCA Bridge Year'!L38</f>
        <v>0</v>
      </c>
      <c r="M39" s="27">
        <f t="shared" si="2"/>
        <v>0</v>
      </c>
      <c r="N39" s="27"/>
      <c r="O39" s="27">
        <f t="shared" si="3"/>
        <v>0</v>
      </c>
    </row>
    <row r="40" spans="3:15" x14ac:dyDescent="0.3">
      <c r="C40" s="15" t="str">
        <f>IF(ISBLANK('[1]B8 Schedule 8 CCA Bridge Year'!C39), "", '[1]B8 Schedule 8 CCA Bridge Year'!C39)</f>
        <v/>
      </c>
      <c r="D40" s="28" t="str">
        <f>IF(ISBLANK('[1]B8 Schedule 8 CCA Bridge Year'!D39), "", '[1]B8 Schedule 8 CCA Bridge Year'!D39)</f>
        <v/>
      </c>
      <c r="E40" s="17"/>
      <c r="F40" s="26">
        <f>+'T8 Schedule 8 CCA 2022'!O40</f>
        <v>0</v>
      </c>
      <c r="G40" s="10"/>
      <c r="H40" s="10"/>
      <c r="I40" s="27">
        <f t="shared" si="0"/>
        <v>0</v>
      </c>
      <c r="J40" s="27">
        <f t="shared" si="4"/>
        <v>0</v>
      </c>
      <c r="K40" s="27">
        <f t="shared" si="1"/>
        <v>0</v>
      </c>
      <c r="L40" s="11">
        <f>'[1]B8 Schedule 8 CCA Bridge Year'!L39</f>
        <v>0</v>
      </c>
      <c r="M40" s="27">
        <f t="shared" si="2"/>
        <v>0</v>
      </c>
      <c r="N40" s="27"/>
      <c r="O40" s="27">
        <f t="shared" si="3"/>
        <v>0</v>
      </c>
    </row>
    <row r="41" spans="3:15" x14ac:dyDescent="0.3">
      <c r="C41" s="15" t="str">
        <f>IF(ISBLANK('[1]B8 Schedule 8 CCA Bridge Year'!C40), "", '[1]B8 Schedule 8 CCA Bridge Year'!C40)</f>
        <v/>
      </c>
      <c r="D41" s="16" t="str">
        <f>IF(ISBLANK('[1]B8 Schedule 8 CCA Bridge Year'!D40), "", '[1]B8 Schedule 8 CCA Bridge Year'!D40)</f>
        <v/>
      </c>
      <c r="E41" s="17"/>
      <c r="F41" s="26">
        <f>+'T8 Schedule 8 CCA 2022'!O41</f>
        <v>0</v>
      </c>
      <c r="G41" s="10"/>
      <c r="H41" s="10"/>
      <c r="I41" s="27">
        <f t="shared" si="0"/>
        <v>0</v>
      </c>
      <c r="J41" s="27">
        <f t="shared" si="4"/>
        <v>0</v>
      </c>
      <c r="K41" s="27">
        <f t="shared" si="1"/>
        <v>0</v>
      </c>
      <c r="L41" s="11">
        <f>'[1]B8 Schedule 8 CCA Bridge Year'!L40</f>
        <v>0</v>
      </c>
      <c r="M41" s="27">
        <f t="shared" si="2"/>
        <v>0</v>
      </c>
      <c r="N41" s="27"/>
      <c r="O41" s="27">
        <f t="shared" si="3"/>
        <v>0</v>
      </c>
    </row>
    <row r="42" spans="3:15" ht="15" thickBot="1" x14ac:dyDescent="0.35">
      <c r="C42" s="15" t="str">
        <f>IF(ISBLANK('[1]B8 Schedule 8 CCA Bridge Year'!C41), "", '[1]B8 Schedule 8 CCA Bridge Year'!C41)</f>
        <v/>
      </c>
      <c r="D42" s="16" t="str">
        <f>IF(ISBLANK('[1]B8 Schedule 8 CCA Bridge Year'!D41), "", '[1]B8 Schedule 8 CCA Bridge Year'!D41)</f>
        <v/>
      </c>
      <c r="E42" s="17"/>
      <c r="F42" s="26">
        <f>IF(ISBLANK('[1]B8 Schedule 8 CCA Bridge Year'!O41), "", '[1]B8 Schedule 8 CCA Bridge Year'!O41)</f>
        <v>0</v>
      </c>
      <c r="G42" s="10"/>
      <c r="H42" s="10"/>
      <c r="I42" s="27">
        <f t="shared" si="0"/>
        <v>0</v>
      </c>
      <c r="J42" s="27">
        <f t="shared" si="4"/>
        <v>0</v>
      </c>
      <c r="K42" s="27">
        <f t="shared" si="1"/>
        <v>0</v>
      </c>
      <c r="L42" s="11">
        <f>'[1]B8 Schedule 8 CCA Bridge Year'!L41</f>
        <v>0</v>
      </c>
      <c r="M42" s="27">
        <f t="shared" si="2"/>
        <v>0</v>
      </c>
      <c r="N42" s="27"/>
      <c r="O42" s="27">
        <f t="shared" si="3"/>
        <v>0</v>
      </c>
    </row>
    <row r="43" spans="3:15" ht="24.6" customHeight="1" thickBot="1" x14ac:dyDescent="0.35">
      <c r="C43" s="18"/>
      <c r="D43" s="29" t="s">
        <v>8</v>
      </c>
      <c r="E43" s="29"/>
      <c r="F43" s="30">
        <f t="shared" ref="F43:K43" si="5">SUM(F11:F42)</f>
        <v>5049482619.3716736</v>
      </c>
      <c r="G43" s="30">
        <f t="shared" si="5"/>
        <v>565908868</v>
      </c>
      <c r="H43" s="30">
        <f t="shared" si="5"/>
        <v>0</v>
      </c>
      <c r="I43" s="30">
        <f t="shared" si="5"/>
        <v>5615391487.3716736</v>
      </c>
      <c r="J43" s="30">
        <f t="shared" si="5"/>
        <v>282954434</v>
      </c>
      <c r="K43" s="30">
        <f t="shared" si="5"/>
        <v>5332437053.3716736</v>
      </c>
      <c r="L43" s="31"/>
      <c r="M43" s="32">
        <f>SUM(M11:M42)</f>
        <v>403946006.59847295</v>
      </c>
      <c r="N43" s="33"/>
      <c r="O43" s="32">
        <f>SUM(O11:O42)</f>
        <v>5211445480.773201</v>
      </c>
    </row>
    <row r="45" spans="3:15" hidden="1" x14ac:dyDescent="0.3">
      <c r="C45" s="39" t="s">
        <v>9</v>
      </c>
      <c r="D45" s="39"/>
      <c r="E45" s="39"/>
      <c r="F45" s="39"/>
      <c r="G45" s="39"/>
      <c r="H45" s="39"/>
      <c r="I45" s="39"/>
      <c r="J45" s="39"/>
      <c r="K45" s="39"/>
      <c r="L45" s="39"/>
      <c r="M45" s="39"/>
      <c r="N45" s="39"/>
      <c r="O45" s="39"/>
    </row>
    <row r="46" spans="3:15" hidden="1" x14ac:dyDescent="0.3">
      <c r="C46" s="39"/>
      <c r="D46" s="39"/>
      <c r="E46" s="39"/>
      <c r="F46" s="39"/>
      <c r="G46" s="39"/>
      <c r="H46" s="39"/>
      <c r="I46" s="39"/>
      <c r="J46" s="39"/>
      <c r="K46" s="39"/>
      <c r="L46" s="39"/>
      <c r="M46" s="39"/>
      <c r="N46" s="39"/>
      <c r="O46" s="39"/>
    </row>
    <row r="47" spans="3:15" hidden="1" x14ac:dyDescent="0.3">
      <c r="C47" s="39"/>
      <c r="D47" s="39"/>
      <c r="E47" s="39"/>
      <c r="F47" s="39"/>
      <c r="G47" s="39"/>
      <c r="H47" s="39"/>
      <c r="I47" s="39"/>
      <c r="J47" s="39"/>
      <c r="K47" s="39"/>
      <c r="L47" s="39"/>
      <c r="M47" s="39"/>
      <c r="N47" s="39"/>
      <c r="O47" s="39"/>
    </row>
    <row r="48" spans="3:15" x14ac:dyDescent="0.3">
      <c r="C48" s="34" t="s">
        <v>10</v>
      </c>
      <c r="E48" s="19"/>
    </row>
    <row r="49" spans="5:5" x14ac:dyDescent="0.3">
      <c r="E49" s="19"/>
    </row>
    <row r="50" spans="5:5" x14ac:dyDescent="0.3">
      <c r="E50" s="19"/>
    </row>
    <row r="51" spans="5:5" x14ac:dyDescent="0.3">
      <c r="E51" s="19"/>
    </row>
    <row r="52" spans="5:5" x14ac:dyDescent="0.3">
      <c r="E52" s="19"/>
    </row>
    <row r="53" spans="5:5" x14ac:dyDescent="0.3">
      <c r="E53" s="19"/>
    </row>
    <row r="54" spans="5:5" x14ac:dyDescent="0.3">
      <c r="E54" s="19"/>
    </row>
    <row r="55" spans="5:5" x14ac:dyDescent="0.3">
      <c r="E55" s="19"/>
    </row>
    <row r="56" spans="5:5" x14ac:dyDescent="0.3">
      <c r="E56" s="19"/>
    </row>
    <row r="57" spans="5:5" x14ac:dyDescent="0.3">
      <c r="E57" s="19"/>
    </row>
    <row r="58" spans="5:5" x14ac:dyDescent="0.3">
      <c r="E58" s="19"/>
    </row>
    <row r="59" spans="5:5" x14ac:dyDescent="0.3">
      <c r="E59" s="19"/>
    </row>
    <row r="60" spans="5:5" x14ac:dyDescent="0.3">
      <c r="E60" s="19"/>
    </row>
    <row r="61" spans="5:5" x14ac:dyDescent="0.3">
      <c r="E61" s="19"/>
    </row>
    <row r="62" spans="5:5" x14ac:dyDescent="0.3">
      <c r="E62" s="19"/>
    </row>
    <row r="63" spans="5:5" x14ac:dyDescent="0.3">
      <c r="E63" s="19"/>
    </row>
    <row r="64" spans="5:5" x14ac:dyDescent="0.3">
      <c r="E64" s="19"/>
    </row>
    <row r="65" spans="5:5" x14ac:dyDescent="0.3">
      <c r="E65" s="19"/>
    </row>
    <row r="66" spans="5:5" x14ac:dyDescent="0.3">
      <c r="E66" s="19"/>
    </row>
    <row r="67" spans="5:5" x14ac:dyDescent="0.3">
      <c r="E67" s="19"/>
    </row>
    <row r="68" spans="5:5" x14ac:dyDescent="0.3">
      <c r="E68" s="19"/>
    </row>
    <row r="69" spans="5:5" x14ac:dyDescent="0.3">
      <c r="E69" s="19"/>
    </row>
    <row r="70" spans="5:5" x14ac:dyDescent="0.3">
      <c r="E70" s="19"/>
    </row>
    <row r="71" spans="5:5" x14ac:dyDescent="0.3">
      <c r="E71" s="19"/>
    </row>
    <row r="72" spans="5:5" x14ac:dyDescent="0.3">
      <c r="E72" s="19"/>
    </row>
    <row r="73" spans="5:5" x14ac:dyDescent="0.3">
      <c r="E73" s="19"/>
    </row>
    <row r="74" spans="5:5" x14ac:dyDescent="0.3">
      <c r="E74" s="19"/>
    </row>
    <row r="75" spans="5:5" x14ac:dyDescent="0.3">
      <c r="E75" s="19"/>
    </row>
    <row r="76" spans="5:5" x14ac:dyDescent="0.3">
      <c r="E76" s="19"/>
    </row>
    <row r="77" spans="5:5" x14ac:dyDescent="0.3">
      <c r="E77" s="19"/>
    </row>
    <row r="78" spans="5:5" x14ac:dyDescent="0.3">
      <c r="E78" s="19"/>
    </row>
    <row r="79" spans="5:5" x14ac:dyDescent="0.3">
      <c r="E79" s="19"/>
    </row>
    <row r="80" spans="5:5" x14ac:dyDescent="0.3">
      <c r="E80" s="19"/>
    </row>
    <row r="81" spans="5:5" x14ac:dyDescent="0.3">
      <c r="E81" s="19"/>
    </row>
    <row r="82" spans="5:5" x14ac:dyDescent="0.3">
      <c r="E82" s="19"/>
    </row>
    <row r="83" spans="5:5" x14ac:dyDescent="0.3">
      <c r="E83" s="19"/>
    </row>
    <row r="84" spans="5:5" x14ac:dyDescent="0.3">
      <c r="E84" s="19"/>
    </row>
    <row r="85" spans="5:5" x14ac:dyDescent="0.3">
      <c r="E85" s="19"/>
    </row>
    <row r="86" spans="5:5" x14ac:dyDescent="0.3">
      <c r="E86" s="19"/>
    </row>
  </sheetData>
  <mergeCells count="5">
    <mergeCell ref="C1:F1"/>
    <mergeCell ref="C2:J2"/>
    <mergeCell ref="C3:J3"/>
    <mergeCell ref="C4:J4"/>
    <mergeCell ref="C45:O47"/>
  </mergeCells>
  <conditionalFormatting sqref="C11:H32 C35:H42 C33:C34 E33:H34">
    <cfRule type="expression" dxfId="1" priority="2" stopIfTrue="1">
      <formula>LEN(C11)&gt;0</formula>
    </cfRule>
  </conditionalFormatting>
  <conditionalFormatting sqref="D33:D34">
    <cfRule type="expression" dxfId="0" priority="1" stopIfTrue="1">
      <formula>LEN(D33)&gt;0</formula>
    </cfRule>
  </conditionalFormatting>
  <pageMargins left="0.51181102362204722" right="0.51181102362204722" top="1.3385826771653544" bottom="0.74803149606299213" header="0.31496062992125984" footer="0.31496062992125984"/>
  <pageSetup scale="54" orientation="landscape" r:id="rId1"/>
  <headerFooter scaleWithDoc="0">
    <oddHeader>&amp;R&amp;7Toronto Hydro-Electric System Limited
EB-2018-0165
Interrogatory Responses
&amp;"-,Bold"4B-STAFF-142 &amp;"-,Regular"
Appendix C
FILED:  January 21, 2019
Page &amp;P of &amp;N</oddHeader>
    <oddFooter>&amp;C&amp;7&amp;A</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5A9BE3F8399684E98F75AD82101D2E8" ma:contentTypeVersion="0" ma:contentTypeDescription="Create a new document." ma:contentTypeScope="" ma:versionID="64ac6a507758e96d8d3804d4251f1287">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DB943A-CB71-4E88-9B0A-51AF1855F9FA}">
  <ds:schemaRefs>
    <ds:schemaRef ds:uri="http://purl.org/dc/dcmitype/"/>
    <ds:schemaRef ds:uri="http://schemas.microsoft.com/office/infopath/2007/PartnerControls"/>
    <ds:schemaRef ds:uri="http://schemas.microsoft.com/office/2006/metadata/properties"/>
    <ds:schemaRef ds:uri="http://schemas.microsoft.com/office/2006/documentManagement/types"/>
    <ds:schemaRef ds:uri="12f68b52-648b-46a0-8463-d3282342a499"/>
    <ds:schemaRef ds:uri="http://purl.org/dc/elements/1.1/"/>
    <ds:schemaRef ds:uri="http://www.w3.org/XML/1998/namespace"/>
    <ds:schemaRef ds:uri="http://schemas.openxmlformats.org/package/2006/metadata/core-properties"/>
    <ds:schemaRef ds:uri="http://purl.org/dc/terms/"/>
    <ds:schemaRef ds:uri="http://schemas.microsoft.com/sharepoint/v3/fields"/>
  </ds:schemaRefs>
</ds:datastoreItem>
</file>

<file path=customXml/itemProps2.xml><?xml version="1.0" encoding="utf-8"?>
<ds:datastoreItem xmlns:ds="http://schemas.openxmlformats.org/officeDocument/2006/customXml" ds:itemID="{E04C0D74-67B1-4077-B9A2-1C1504DFB85B}">
  <ds:schemaRefs>
    <ds:schemaRef ds:uri="http://schemas.microsoft.com/sharepoint/v3/contenttype/forms"/>
  </ds:schemaRefs>
</ds:datastoreItem>
</file>

<file path=customXml/itemProps3.xml><?xml version="1.0" encoding="utf-8"?>
<ds:datastoreItem xmlns:ds="http://schemas.openxmlformats.org/officeDocument/2006/customXml" ds:itemID="{5238A45E-82D8-4F5F-B320-B5BB75D805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T8 Schedule 8 CCA 2021</vt:lpstr>
      <vt:lpstr>T8 Schedule 8 CCA 2022</vt:lpstr>
      <vt:lpstr>T8 Schedule 8 CCA 2023</vt:lpstr>
      <vt:lpstr>T8 Schedule 8 CCA 2024</vt:lpstr>
      <vt:lpstr>'T8 Schedule 8 CCA 2021'!Print_Area</vt:lpstr>
      <vt:lpstr>'T8 Schedule 8 CCA 2022'!Print_Area</vt:lpstr>
      <vt:lpstr>'T8 Schedule 8 CCA 2023'!Print_Area</vt:lpstr>
      <vt:lpstr>'T8 Schedule 8 CCA 2024'!Print_Area</vt:lpstr>
    </vt:vector>
  </TitlesOfParts>
  <Company>Toronto Hydro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Grace Wong</dc:creator>
  <cp:lastModifiedBy>Elissar El-Hage</cp:lastModifiedBy>
  <cp:lastPrinted>2019-01-20T21:12:37Z</cp:lastPrinted>
  <dcterms:created xsi:type="dcterms:W3CDTF">2018-12-20T17:47:35Z</dcterms:created>
  <dcterms:modified xsi:type="dcterms:W3CDTF">2019-01-20T21:12:44Z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0x01010025A9BE3F8399684E98F75AD82101D2E8</vt:lpwstr>
  </property>
</Properties>
</file>