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ecostrategic-my.sharepoint.com/personal/dheeney_indeco_com/Documents/Projects/Completed projects/B8148 Energy+ 2017 LRAMVA/Supplementary IRs/"/>
    </mc:Choice>
  </mc:AlternateContent>
  <xr:revisionPtr revIDLastSave="243" documentId="8_{79088746-BAF8-D74E-B1F9-36A498C04EBA}" xr6:coauthVersionLast="38" xr6:coauthVersionMax="38" xr10:uidLastSave="{17C64E54-5743-C646-8B7B-514FC1A88B90}"/>
  <bookViews>
    <workbookView xWindow="320" yWindow="1320" windowWidth="24240" windowHeight="13500" xr2:uid="{7E5310E3-E5C6-344E-851A-F3E8A57DD516}"/>
  </bookViews>
  <sheets>
    <sheet name="Technology" sheetId="1" r:id="rId1"/>
    <sheet name="Billing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8" i="1"/>
  <c r="E9" i="1"/>
  <c r="E10" i="1"/>
  <c r="E11" i="1"/>
  <c r="E12" i="1"/>
  <c r="E13" i="1"/>
  <c r="E14" i="1"/>
  <c r="E15" i="1"/>
  <c r="E16" i="1"/>
  <c r="E35" i="1"/>
  <c r="B3" i="2"/>
  <c r="B4" i="2"/>
  <c r="B5" i="2"/>
  <c r="B6" i="2"/>
  <c r="B7" i="2"/>
  <c r="B8" i="2"/>
  <c r="L3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5" i="1"/>
  <c r="L26" i="1"/>
  <c r="L28" i="1"/>
  <c r="L30" i="1"/>
  <c r="L33" i="1"/>
  <c r="K35" i="1"/>
  <c r="B19" i="2"/>
  <c r="J3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5" i="1"/>
  <c r="J26" i="1"/>
  <c r="J28" i="1"/>
  <c r="J30" i="1"/>
  <c r="J33" i="1"/>
  <c r="I35" i="1"/>
  <c r="B13" i="2"/>
  <c r="H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5" i="1"/>
  <c r="H26" i="1"/>
  <c r="H28" i="1"/>
  <c r="H30" i="1"/>
  <c r="H33" i="1"/>
  <c r="H34" i="1"/>
  <c r="G35" i="1"/>
  <c r="B9" i="2"/>
  <c r="C18" i="2"/>
  <c r="C19" i="2"/>
  <c r="C20" i="2"/>
  <c r="C21" i="2"/>
  <c r="C22" i="2"/>
  <c r="C23" i="2"/>
  <c r="C24" i="2"/>
  <c r="C25" i="2"/>
  <c r="C26" i="2"/>
  <c r="C27" i="2"/>
  <c r="C28" i="2"/>
  <c r="C29" i="2"/>
  <c r="C31" i="2"/>
  <c r="C33" i="2"/>
  <c r="E33" i="2"/>
  <c r="E31" i="2"/>
  <c r="C4" i="2"/>
  <c r="C5" i="2"/>
  <c r="C6" i="2"/>
  <c r="C7" i="2"/>
  <c r="C8" i="2"/>
  <c r="C9" i="2"/>
  <c r="C10" i="2"/>
  <c r="C11" i="2"/>
  <c r="C12" i="2"/>
  <c r="C13" i="2"/>
  <c r="C14" i="2"/>
  <c r="C16" i="2"/>
  <c r="E16" i="2"/>
</calcChain>
</file>

<file path=xl/sharedStrings.xml><?xml version="1.0" encoding="utf-8"?>
<sst xmlns="http://schemas.openxmlformats.org/spreadsheetml/2006/main" count="60" uniqueCount="54">
  <si>
    <t>Brant count streetlighting project</t>
  </si>
  <si>
    <t>Number</t>
  </si>
  <si>
    <t>Demand (kW)</t>
  </si>
  <si>
    <t>Type of lamp</t>
  </si>
  <si>
    <t>28W</t>
  </si>
  <si>
    <t>52W</t>
  </si>
  <si>
    <t>54W</t>
  </si>
  <si>
    <t>68W</t>
  </si>
  <si>
    <t>69W</t>
  </si>
  <si>
    <t>80W</t>
  </si>
  <si>
    <t>108W</t>
  </si>
  <si>
    <t>133W</t>
  </si>
  <si>
    <t>250W</t>
  </si>
  <si>
    <t>HPS-70</t>
  </si>
  <si>
    <t>HPS-100</t>
  </si>
  <si>
    <t>MV-125</t>
  </si>
  <si>
    <t>HPS-150</t>
  </si>
  <si>
    <t>MV-175</t>
  </si>
  <si>
    <t>INC-200</t>
  </si>
  <si>
    <t>HPS-200</t>
  </si>
  <si>
    <t>HPS-250</t>
  </si>
  <si>
    <t>MV-250</t>
  </si>
  <si>
    <t>HPS-400</t>
  </si>
  <si>
    <t>MV-400</t>
  </si>
  <si>
    <t>Decorative - 100</t>
  </si>
  <si>
    <t>MV-DC</t>
  </si>
  <si>
    <t>Initial billing (June 2016)</t>
  </si>
  <si>
    <t>First adjustment (July 2016)</t>
  </si>
  <si>
    <t>Second adjustment (Nov 2016)</t>
  </si>
  <si>
    <t>Third adjustment (Feb 2017)</t>
  </si>
  <si>
    <t>Total demand ((kW)</t>
  </si>
  <si>
    <t>2016 Total</t>
  </si>
  <si>
    <t>2017 Total</t>
  </si>
  <si>
    <t>Actual lost revenue based on kW billing</t>
  </si>
  <si>
    <t>Month</t>
  </si>
  <si>
    <t>Billed kW</t>
  </si>
  <si>
    <t>Gross kW reduction</t>
  </si>
  <si>
    <t>NTG</t>
  </si>
  <si>
    <t>Net kW reduction</t>
  </si>
  <si>
    <t>Updated wattage (W)</t>
  </si>
  <si>
    <t>Initial wattage (W)</t>
  </si>
  <si>
    <t>HPS-150 (County)</t>
  </si>
  <si>
    <t>INC-200 (Brantford)</t>
  </si>
  <si>
    <t>HPS-250 (Brantford/St. George)</t>
  </si>
  <si>
    <t>MV-250 (Brantford)</t>
  </si>
  <si>
    <t>MV-400 (Brantford)</t>
  </si>
  <si>
    <t>Notes:</t>
  </si>
  <si>
    <t>Before July 2016, different wattages were used for some bulb types depending on the zone. Where a zone isn't indicated, it is all other zones</t>
  </si>
  <si>
    <t>Beginning in July 2016, the same wattages were used for all zones</t>
  </si>
  <si>
    <t>LRAMVA only claimed from Nov 2016</t>
  </si>
  <si>
    <t>124 lights were transferred to the City of Brantford, savings reduced proportionally</t>
  </si>
  <si>
    <t>LRAMVA calculated at 1,903 (1,896 is correct)</t>
  </si>
  <si>
    <t>LRAMVA calculated at 1,708 (1,877 is correct)</t>
  </si>
  <si>
    <t>2018 and later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</si>
</sst>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1F4E1"/>
        <bgColor indexed="64"/>
      </patternFill>
    </fill>
    <fill>
      <patternFill patternType="solid">
        <fgColor rgb="FFE1F5E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2" borderId="16" xfId="0" applyFon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9" xfId="0" applyFill="1" applyBorder="1"/>
    <xf numFmtId="0" fontId="0" fillId="0" borderId="18" xfId="0" applyBorder="1"/>
    <xf numFmtId="17" fontId="3" fillId="3" borderId="19" xfId="0" applyNumberFormat="1" applyFont="1" applyFill="1" applyBorder="1"/>
    <xf numFmtId="43" fontId="3" fillId="4" borderId="19" xfId="1" applyFont="1" applyFill="1" applyBorder="1"/>
    <xf numFmtId="43" fontId="0" fillId="0" borderId="0" xfId="1" applyFont="1"/>
    <xf numFmtId="43" fontId="3" fillId="0" borderId="19" xfId="1" applyFont="1" applyBorder="1"/>
    <xf numFmtId="43" fontId="3" fillId="0" borderId="20" xfId="1" applyFont="1" applyBorder="1"/>
    <xf numFmtId="43" fontId="3" fillId="0" borderId="20" xfId="1" applyFont="1" applyFill="1" applyBorder="1" applyProtection="1">
      <protection locked="0"/>
    </xf>
    <xf numFmtId="43" fontId="3" fillId="0" borderId="1" xfId="1" applyFont="1" applyFill="1" applyBorder="1" applyProtection="1">
      <protection locked="0"/>
    </xf>
    <xf numFmtId="9" fontId="4" fillId="2" borderId="21" xfId="2" applyNumberFormat="1" applyFont="1" applyFill="1" applyBorder="1" applyAlignment="1">
      <alignment horizontal="center" vertical="center" wrapText="1"/>
    </xf>
    <xf numFmtId="9" fontId="4" fillId="2" borderId="22" xfId="2" applyNumberFormat="1" applyFont="1" applyFill="1" applyBorder="1" applyAlignment="1">
      <alignment horizontal="center" vertical="center" wrapText="1"/>
    </xf>
    <xf numFmtId="9" fontId="4" fillId="2" borderId="2" xfId="2" applyNumberFormat="1" applyFont="1" applyFill="1" applyBorder="1" applyAlignment="1">
      <alignment horizontal="center" vertical="center" wrapText="1"/>
    </xf>
    <xf numFmtId="9" fontId="4" fillId="2" borderId="3" xfId="2" applyNumberFormat="1" applyFont="1" applyFill="1" applyBorder="1" applyAlignment="1">
      <alignment horizontal="center" vertical="center" wrapText="1"/>
    </xf>
    <xf numFmtId="0" fontId="0" fillId="0" borderId="2" xfId="0" applyBorder="1"/>
    <xf numFmtId="2" fontId="0" fillId="0" borderId="2" xfId="0" applyNumberFormat="1" applyBorder="1"/>
    <xf numFmtId="43" fontId="0" fillId="0" borderId="2" xfId="1" applyFont="1" applyBorder="1"/>
    <xf numFmtId="0" fontId="0" fillId="0" borderId="4" xfId="0" applyBorder="1"/>
    <xf numFmtId="0" fontId="5" fillId="0" borderId="0" xfId="0" applyFont="1"/>
    <xf numFmtId="0" fontId="2" fillId="2" borderId="6" xfId="0" applyFont="1" applyFill="1" applyBorder="1" applyAlignment="1">
      <alignment wrapText="1"/>
    </xf>
    <xf numFmtId="0" fontId="0" fillId="0" borderId="8" xfId="0" applyBorder="1" applyAlignment="1">
      <alignment wrapText="1"/>
    </xf>
    <xf numFmtId="43" fontId="0" fillId="0" borderId="11" xfId="0" applyNumberFormat="1" applyBorder="1"/>
    <xf numFmtId="0" fontId="0" fillId="0" borderId="12" xfId="0" applyFill="1" applyBorder="1"/>
    <xf numFmtId="0" fontId="0" fillId="0" borderId="14" xfId="0" applyFill="1" applyBorder="1"/>
    <xf numFmtId="43" fontId="0" fillId="0" borderId="18" xfId="1" applyFont="1" applyBorder="1"/>
    <xf numFmtId="0" fontId="0" fillId="0" borderId="23" xfId="0" applyBorder="1" applyAlignment="1"/>
    <xf numFmtId="0" fontId="0" fillId="0" borderId="17" xfId="0" applyBorder="1" applyAlignment="1"/>
    <xf numFmtId="0" fontId="2" fillId="2" borderId="25" xfId="0" applyFont="1" applyFill="1" applyBorder="1" applyAlignment="1">
      <alignment wrapText="1"/>
    </xf>
    <xf numFmtId="0" fontId="0" fillId="0" borderId="24" xfId="0" applyFill="1" applyBorder="1"/>
    <xf numFmtId="0" fontId="0" fillId="0" borderId="26" xfId="0" applyFill="1" applyBorder="1"/>
    <xf numFmtId="169" fontId="0" fillId="0" borderId="10" xfId="1" applyNumberFormat="1" applyFont="1" applyBorder="1"/>
    <xf numFmtId="0" fontId="0" fillId="0" borderId="27" xfId="0" applyFill="1" applyBorder="1"/>
    <xf numFmtId="0" fontId="0" fillId="0" borderId="16" xfId="0" applyBorder="1" applyAlignment="1"/>
    <xf numFmtId="43" fontId="0" fillId="0" borderId="16" xfId="1" applyFont="1" applyBorder="1" applyAlignment="1"/>
    <xf numFmtId="169" fontId="0" fillId="0" borderId="12" xfId="1" applyNumberFormat="1" applyFont="1" applyBorder="1"/>
    <xf numFmtId="17" fontId="3" fillId="3" borderId="28" xfId="0" applyNumberFormat="1" applyFont="1" applyFill="1" applyBorder="1" applyAlignment="1"/>
    <xf numFmtId="0" fontId="0" fillId="0" borderId="29" xfId="0" applyBorder="1" applyAlignment="1"/>
  </cellXfs>
  <cellStyles count="3">
    <cellStyle name="Comma" xfId="1" builtinId="3"/>
    <cellStyle name="Normal" xfId="0" builtinId="0"/>
    <cellStyle name="Normal 2 48 2" xfId="2" xr:uid="{CC6F7F09-D374-2F41-B526-EB7F4EA8F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5081-00AB-E14F-A91F-3AE80874272A}">
  <dimension ref="B4:L38"/>
  <sheetViews>
    <sheetView showGridLines="0" showZeros="0" tabSelected="1" topLeftCell="A13" workbookViewId="0">
      <selection activeCell="K20" sqref="K20"/>
    </sheetView>
  </sheetViews>
  <sheetFormatPr baseColWidth="10" defaultRowHeight="16" x14ac:dyDescent="0.2"/>
  <cols>
    <col min="2" max="2" width="29.33203125" customWidth="1"/>
  </cols>
  <sheetData>
    <row r="4" spans="2:12" ht="21" x14ac:dyDescent="0.25">
      <c r="B4" s="32" t="s">
        <v>0</v>
      </c>
    </row>
    <row r="6" spans="2:12" ht="34" customHeight="1" x14ac:dyDescent="0.2">
      <c r="B6" s="2" t="s">
        <v>3</v>
      </c>
      <c r="C6" s="13" t="s">
        <v>26</v>
      </c>
      <c r="D6" s="39"/>
      <c r="E6" s="40"/>
      <c r="F6" s="33" t="s">
        <v>39</v>
      </c>
      <c r="G6" s="13" t="s">
        <v>27</v>
      </c>
      <c r="H6" s="14"/>
      <c r="I6" s="13" t="s">
        <v>28</v>
      </c>
      <c r="J6" s="14"/>
      <c r="K6" s="13" t="s">
        <v>29</v>
      </c>
      <c r="L6" s="14"/>
    </row>
    <row r="7" spans="2:12" ht="51" x14ac:dyDescent="0.2">
      <c r="B7" s="1"/>
      <c r="C7" s="5" t="s">
        <v>40</v>
      </c>
      <c r="D7" s="41" t="s">
        <v>1</v>
      </c>
      <c r="E7" s="6" t="s">
        <v>2</v>
      </c>
      <c r="F7" s="34"/>
      <c r="G7" s="3" t="s">
        <v>1</v>
      </c>
      <c r="H7" s="4" t="s">
        <v>2</v>
      </c>
      <c r="I7" s="3" t="s">
        <v>1</v>
      </c>
      <c r="J7" s="4" t="s">
        <v>2</v>
      </c>
      <c r="K7" s="3" t="s">
        <v>1</v>
      </c>
      <c r="L7" s="4" t="s">
        <v>2</v>
      </c>
    </row>
    <row r="8" spans="2:12" x14ac:dyDescent="0.2">
      <c r="B8" s="7" t="s">
        <v>4</v>
      </c>
      <c r="C8" s="7"/>
      <c r="D8" s="42"/>
      <c r="E8" s="8">
        <f>D8*$F8/1000</f>
        <v>0</v>
      </c>
      <c r="F8" s="8">
        <v>28</v>
      </c>
      <c r="G8" s="7">
        <v>108</v>
      </c>
      <c r="H8" s="8">
        <f>G8*F8/1000</f>
        <v>3.024</v>
      </c>
      <c r="I8" s="7">
        <v>1269</v>
      </c>
      <c r="J8" s="8">
        <f>I8*F8/1000</f>
        <v>35.531999999999996</v>
      </c>
      <c r="K8" s="7">
        <v>1269</v>
      </c>
      <c r="L8" s="8">
        <f>K8*$F8/1000</f>
        <v>35.531999999999996</v>
      </c>
    </row>
    <row r="9" spans="2:12" x14ac:dyDescent="0.2">
      <c r="B9" s="9" t="s">
        <v>5</v>
      </c>
      <c r="C9" s="7"/>
      <c r="D9" s="43"/>
      <c r="E9" s="8">
        <f>D9*$F9/1000</f>
        <v>0</v>
      </c>
      <c r="F9" s="10">
        <v>52</v>
      </c>
      <c r="G9" s="9">
        <v>44</v>
      </c>
      <c r="H9" s="10">
        <f>G9*F9/1000</f>
        <v>2.2879999999999998</v>
      </c>
      <c r="I9" s="9">
        <v>148</v>
      </c>
      <c r="J9" s="10">
        <f>I9*F9/1000</f>
        <v>7.6959999999999997</v>
      </c>
      <c r="K9" s="9">
        <v>148</v>
      </c>
      <c r="L9" s="10">
        <f>K9*$F9/1000</f>
        <v>7.6959999999999997</v>
      </c>
    </row>
    <row r="10" spans="2:12" x14ac:dyDescent="0.2">
      <c r="B10" s="9" t="s">
        <v>6</v>
      </c>
      <c r="C10" s="7"/>
      <c r="D10" s="43"/>
      <c r="E10" s="8">
        <f>D10*$F10/1000</f>
        <v>0</v>
      </c>
      <c r="F10" s="10">
        <v>54</v>
      </c>
      <c r="G10" s="9">
        <v>16</v>
      </c>
      <c r="H10" s="10">
        <f>G10*F10/1000</f>
        <v>0.86399999999999999</v>
      </c>
      <c r="I10" s="9">
        <v>850</v>
      </c>
      <c r="J10" s="10">
        <f>I10*F10/1000</f>
        <v>45.9</v>
      </c>
      <c r="K10" s="9">
        <v>827</v>
      </c>
      <c r="L10" s="10">
        <f>K10*$F10/1000</f>
        <v>44.658000000000001</v>
      </c>
    </row>
    <row r="11" spans="2:12" x14ac:dyDescent="0.2">
      <c r="B11" s="9" t="s">
        <v>7</v>
      </c>
      <c r="C11" s="7"/>
      <c r="D11" s="43"/>
      <c r="E11" s="8">
        <f>D11*$F11/1000</f>
        <v>0</v>
      </c>
      <c r="F11" s="10">
        <v>68</v>
      </c>
      <c r="G11" s="9"/>
      <c r="H11" s="10">
        <f>G11*F11/1000</f>
        <v>0</v>
      </c>
      <c r="I11" s="9">
        <v>79</v>
      </c>
      <c r="J11" s="10">
        <f>I11*F11/1000</f>
        <v>5.3719999999999999</v>
      </c>
      <c r="K11" s="9">
        <v>79</v>
      </c>
      <c r="L11" s="10">
        <f>K11*$F11/1000</f>
        <v>5.3719999999999999</v>
      </c>
    </row>
    <row r="12" spans="2:12" x14ac:dyDescent="0.2">
      <c r="B12" s="9" t="s">
        <v>8</v>
      </c>
      <c r="C12" s="7"/>
      <c r="D12" s="43"/>
      <c r="E12" s="8">
        <f>D12*$F12/1000</f>
        <v>0</v>
      </c>
      <c r="F12" s="10">
        <v>69</v>
      </c>
      <c r="G12" s="9">
        <v>74</v>
      </c>
      <c r="H12" s="10">
        <f>G12*F12/1000</f>
        <v>5.1059999999999999</v>
      </c>
      <c r="I12" s="9">
        <v>77</v>
      </c>
      <c r="J12" s="10">
        <f>I12*F12/1000</f>
        <v>5.3129999999999997</v>
      </c>
      <c r="K12" s="9">
        <v>77</v>
      </c>
      <c r="L12" s="10">
        <f>K12*$F12/1000</f>
        <v>5.3129999999999997</v>
      </c>
    </row>
    <row r="13" spans="2:12" x14ac:dyDescent="0.2">
      <c r="B13" s="9" t="s">
        <v>9</v>
      </c>
      <c r="C13" s="7"/>
      <c r="D13" s="43"/>
      <c r="E13" s="8">
        <f>D13*$F13/1000</f>
        <v>0</v>
      </c>
      <c r="F13" s="10">
        <v>80</v>
      </c>
      <c r="G13" s="9">
        <v>3</v>
      </c>
      <c r="H13" s="10">
        <f>G13*F13/1000</f>
        <v>0.24</v>
      </c>
      <c r="I13" s="9">
        <v>37</v>
      </c>
      <c r="J13" s="10">
        <f>I13*F13/1000</f>
        <v>2.96</v>
      </c>
      <c r="K13" s="9">
        <v>37</v>
      </c>
      <c r="L13" s="10">
        <f>K13*$F13/1000</f>
        <v>2.96</v>
      </c>
    </row>
    <row r="14" spans="2:12" x14ac:dyDescent="0.2">
      <c r="B14" s="9" t="s">
        <v>10</v>
      </c>
      <c r="C14" s="7"/>
      <c r="D14" s="43"/>
      <c r="E14" s="8">
        <f>D14*$F14/1000</f>
        <v>0</v>
      </c>
      <c r="F14" s="10">
        <v>108</v>
      </c>
      <c r="G14" s="9"/>
      <c r="H14" s="10">
        <f>G14*F14/1000</f>
        <v>0</v>
      </c>
      <c r="I14" s="9">
        <v>47</v>
      </c>
      <c r="J14" s="10">
        <f>I14*F14/1000</f>
        <v>5.0759999999999996</v>
      </c>
      <c r="K14" s="9">
        <v>47</v>
      </c>
      <c r="L14" s="10">
        <f>K14*$F14/1000</f>
        <v>5.0759999999999996</v>
      </c>
    </row>
    <row r="15" spans="2:12" x14ac:dyDescent="0.2">
      <c r="B15" s="9" t="s">
        <v>11</v>
      </c>
      <c r="C15" s="7"/>
      <c r="D15" s="43"/>
      <c r="E15" s="8">
        <f>D15*$F15/1000</f>
        <v>0</v>
      </c>
      <c r="F15" s="10">
        <v>133</v>
      </c>
      <c r="G15" s="9"/>
      <c r="H15" s="10">
        <f>G15*F15/1000</f>
        <v>0</v>
      </c>
      <c r="I15" s="9">
        <v>18</v>
      </c>
      <c r="J15" s="10">
        <f>I15*F15/1000</f>
        <v>2.3940000000000001</v>
      </c>
      <c r="K15" s="9">
        <v>12</v>
      </c>
      <c r="L15" s="10">
        <f>K15*$F15/1000</f>
        <v>1.5960000000000001</v>
      </c>
    </row>
    <row r="16" spans="2:12" x14ac:dyDescent="0.2">
      <c r="B16" s="9" t="s">
        <v>12</v>
      </c>
      <c r="C16" s="7"/>
      <c r="D16" s="43"/>
      <c r="E16" s="8">
        <f>D16*$F16/1000</f>
        <v>0</v>
      </c>
      <c r="F16" s="10">
        <v>250</v>
      </c>
      <c r="G16" s="9"/>
      <c r="H16" s="10">
        <f>G16*F16/1000</f>
        <v>0</v>
      </c>
      <c r="I16" s="9">
        <v>58</v>
      </c>
      <c r="J16" s="10">
        <f>I16*F16/1000</f>
        <v>14.5</v>
      </c>
      <c r="K16" s="9">
        <v>58</v>
      </c>
      <c r="L16" s="10">
        <f>K16*$F16/1000</f>
        <v>14.5</v>
      </c>
    </row>
    <row r="17" spans="2:12" x14ac:dyDescent="0.2">
      <c r="B17" s="9" t="s">
        <v>13</v>
      </c>
      <c r="C17" s="44">
        <v>100</v>
      </c>
      <c r="D17" s="43">
        <v>1126</v>
      </c>
      <c r="E17" s="35">
        <f>D17*C17/1000</f>
        <v>112.6</v>
      </c>
      <c r="F17" s="10">
        <v>91</v>
      </c>
      <c r="G17" s="9">
        <v>1036</v>
      </c>
      <c r="H17" s="10">
        <f>G17*F17/1000</f>
        <v>94.275999999999996</v>
      </c>
      <c r="I17" s="9">
        <v>18</v>
      </c>
      <c r="J17" s="10">
        <f>I17*F17/1000</f>
        <v>1.6379999999999999</v>
      </c>
      <c r="K17" s="9">
        <v>18</v>
      </c>
      <c r="L17" s="10">
        <f>K17*$F17/1000</f>
        <v>1.6379999999999999</v>
      </c>
    </row>
    <row r="18" spans="2:12" x14ac:dyDescent="0.2">
      <c r="B18" s="9" t="s">
        <v>14</v>
      </c>
      <c r="C18" s="44">
        <v>130</v>
      </c>
      <c r="D18" s="43">
        <v>945</v>
      </c>
      <c r="E18" s="35">
        <f>D18*C18/1000</f>
        <v>122.85</v>
      </c>
      <c r="F18" s="10">
        <v>130</v>
      </c>
      <c r="G18" s="9">
        <v>835</v>
      </c>
      <c r="H18" s="10">
        <f>G18*F18/1000</f>
        <v>108.55</v>
      </c>
      <c r="I18" s="9">
        <v>56</v>
      </c>
      <c r="J18" s="10">
        <f>I18*F18/1000</f>
        <v>7.28</v>
      </c>
      <c r="K18" s="9">
        <v>56</v>
      </c>
      <c r="L18" s="10">
        <f>K18*$F18/1000</f>
        <v>7.28</v>
      </c>
    </row>
    <row r="19" spans="2:12" x14ac:dyDescent="0.2">
      <c r="B19" s="9" t="s">
        <v>15</v>
      </c>
      <c r="C19" s="44">
        <v>155</v>
      </c>
      <c r="D19" s="43">
        <v>12</v>
      </c>
      <c r="E19" s="35">
        <f>D19*C19/1000</f>
        <v>1.86</v>
      </c>
      <c r="F19" s="10">
        <v>155</v>
      </c>
      <c r="G19" s="9">
        <v>66</v>
      </c>
      <c r="H19" s="10">
        <f>G19*F19/1000</f>
        <v>10.23</v>
      </c>
      <c r="I19" s="9">
        <v>0</v>
      </c>
      <c r="J19" s="10">
        <f>I19*F19/1000</f>
        <v>0</v>
      </c>
      <c r="K19" s="9">
        <v>0</v>
      </c>
      <c r="L19" s="10">
        <f>K19*$F19/1000</f>
        <v>0</v>
      </c>
    </row>
    <row r="20" spans="2:12" x14ac:dyDescent="0.2">
      <c r="B20" s="9" t="s">
        <v>16</v>
      </c>
      <c r="C20" s="44">
        <v>195</v>
      </c>
      <c r="D20" s="43">
        <v>94</v>
      </c>
      <c r="E20" s="35">
        <f>D20*C20/1000</f>
        <v>18.329999999999998</v>
      </c>
      <c r="F20" s="10">
        <v>196</v>
      </c>
      <c r="G20" s="9">
        <v>33</v>
      </c>
      <c r="H20" s="10">
        <f>G20*F20/1000</f>
        <v>6.468</v>
      </c>
      <c r="I20" s="9">
        <v>39</v>
      </c>
      <c r="J20" s="10">
        <f>I20*F20/1000</f>
        <v>7.6440000000000001</v>
      </c>
      <c r="K20" s="9">
        <v>32</v>
      </c>
      <c r="L20" s="10">
        <f>K20*$F20/1000</f>
        <v>6.2720000000000002</v>
      </c>
    </row>
    <row r="21" spans="2:12" x14ac:dyDescent="0.2">
      <c r="B21" s="9" t="s">
        <v>41</v>
      </c>
      <c r="C21" s="44">
        <v>180</v>
      </c>
      <c r="D21" s="43">
        <v>4</v>
      </c>
      <c r="E21" s="35">
        <f>D21*C21/1000</f>
        <v>0.72</v>
      </c>
      <c r="F21" s="10"/>
      <c r="G21" s="9"/>
      <c r="H21" s="10"/>
      <c r="I21" s="9"/>
      <c r="J21" s="10"/>
      <c r="K21" s="9"/>
      <c r="L21" s="10"/>
    </row>
    <row r="22" spans="2:12" x14ac:dyDescent="0.2">
      <c r="B22" s="9" t="s">
        <v>17</v>
      </c>
      <c r="C22" s="44">
        <v>195</v>
      </c>
      <c r="D22" s="43">
        <v>25</v>
      </c>
      <c r="E22" s="35">
        <f>D22*C22/1000</f>
        <v>4.875</v>
      </c>
      <c r="F22" s="10">
        <v>215</v>
      </c>
      <c r="G22" s="9">
        <v>56</v>
      </c>
      <c r="H22" s="10">
        <f>G22*F22/1000</f>
        <v>12.04</v>
      </c>
      <c r="I22" s="9">
        <v>2</v>
      </c>
      <c r="J22" s="10">
        <f>I22*F22/1000</f>
        <v>0.43</v>
      </c>
      <c r="K22" s="9">
        <v>1</v>
      </c>
      <c r="L22" s="10">
        <f>K22*$F22/1000</f>
        <v>0.215</v>
      </c>
    </row>
    <row r="23" spans="2:12" x14ac:dyDescent="0.2">
      <c r="B23" s="9" t="s">
        <v>18</v>
      </c>
      <c r="C23" s="44">
        <v>200</v>
      </c>
      <c r="D23" s="43">
        <v>8</v>
      </c>
      <c r="E23" s="35">
        <f>D23*C23/1000</f>
        <v>1.6</v>
      </c>
      <c r="F23" s="10">
        <v>200</v>
      </c>
      <c r="G23" s="9">
        <v>8</v>
      </c>
      <c r="H23" s="10">
        <f>G23*F23/1000</f>
        <v>1.6</v>
      </c>
      <c r="I23" s="9">
        <v>0</v>
      </c>
      <c r="J23" s="10">
        <f>I23*F23/1000</f>
        <v>0</v>
      </c>
      <c r="K23" s="9">
        <v>0</v>
      </c>
      <c r="L23" s="10">
        <f>K23*$F23/1000</f>
        <v>0</v>
      </c>
    </row>
    <row r="24" spans="2:12" x14ac:dyDescent="0.2">
      <c r="B24" s="9" t="s">
        <v>42</v>
      </c>
      <c r="C24" s="44">
        <v>210</v>
      </c>
      <c r="D24" s="43">
        <v>56</v>
      </c>
      <c r="E24" s="35">
        <f>D24*C24/1000</f>
        <v>11.76</v>
      </c>
      <c r="F24" s="10"/>
      <c r="G24" s="9"/>
      <c r="H24" s="10"/>
      <c r="I24" s="9"/>
      <c r="J24" s="10"/>
      <c r="K24" s="9"/>
      <c r="L24" s="10"/>
    </row>
    <row r="25" spans="2:12" x14ac:dyDescent="0.2">
      <c r="B25" s="9" t="s">
        <v>19</v>
      </c>
      <c r="C25" s="44">
        <v>250</v>
      </c>
      <c r="D25" s="43">
        <v>11</v>
      </c>
      <c r="E25" s="35">
        <f>D25*C25/1000</f>
        <v>2.75</v>
      </c>
      <c r="F25" s="10">
        <v>250</v>
      </c>
      <c r="G25" s="9">
        <v>9</v>
      </c>
      <c r="H25" s="10">
        <f>G25*F25/1000</f>
        <v>2.25</v>
      </c>
      <c r="I25" s="9">
        <v>0</v>
      </c>
      <c r="J25" s="10">
        <f>I25*F25/1000</f>
        <v>0</v>
      </c>
      <c r="K25" s="9">
        <v>0</v>
      </c>
      <c r="L25" s="10">
        <f>K25*$F25/1000</f>
        <v>0</v>
      </c>
    </row>
    <row r="26" spans="2:12" x14ac:dyDescent="0.2">
      <c r="B26" s="9" t="s">
        <v>20</v>
      </c>
      <c r="C26" s="44">
        <v>310</v>
      </c>
      <c r="D26" s="43">
        <v>258</v>
      </c>
      <c r="E26" s="35">
        <f>D26*C26/1000</f>
        <v>79.98</v>
      </c>
      <c r="F26" s="10">
        <v>305</v>
      </c>
      <c r="G26" s="9">
        <v>265</v>
      </c>
      <c r="H26" s="10">
        <f>G26*F26/1000</f>
        <v>80.825000000000003</v>
      </c>
      <c r="I26" s="9">
        <v>9</v>
      </c>
      <c r="J26" s="10">
        <f>I26*F26/1000</f>
        <v>2.7450000000000001</v>
      </c>
      <c r="K26" s="9">
        <v>3</v>
      </c>
      <c r="L26" s="10">
        <f>K26*$F26/1000</f>
        <v>0.91500000000000004</v>
      </c>
    </row>
    <row r="27" spans="2:12" x14ac:dyDescent="0.2">
      <c r="B27" s="9" t="s">
        <v>43</v>
      </c>
      <c r="C27" s="44">
        <v>285</v>
      </c>
      <c r="D27" s="43">
        <v>14</v>
      </c>
      <c r="E27" s="35">
        <f>D27*C27/1000</f>
        <v>3.99</v>
      </c>
      <c r="F27" s="10"/>
      <c r="G27" s="9"/>
      <c r="H27" s="10"/>
      <c r="I27" s="9"/>
      <c r="J27" s="10"/>
      <c r="K27" s="9"/>
      <c r="L27" s="10"/>
    </row>
    <row r="28" spans="2:12" x14ac:dyDescent="0.2">
      <c r="B28" s="9" t="s">
        <v>21</v>
      </c>
      <c r="C28" s="44">
        <v>285</v>
      </c>
      <c r="D28" s="43">
        <v>8</v>
      </c>
      <c r="E28" s="35">
        <f>D28*C28/1000</f>
        <v>2.2799999999999998</v>
      </c>
      <c r="F28" s="10">
        <v>290</v>
      </c>
      <c r="G28" s="9">
        <v>27</v>
      </c>
      <c r="H28" s="10">
        <f>G28*F28/1000</f>
        <v>7.83</v>
      </c>
      <c r="I28" s="9">
        <v>0</v>
      </c>
      <c r="J28" s="10">
        <f>I28*F28/1000</f>
        <v>0</v>
      </c>
      <c r="K28" s="9">
        <v>0</v>
      </c>
      <c r="L28" s="10">
        <f>K28*$F28/1000</f>
        <v>0</v>
      </c>
    </row>
    <row r="29" spans="2:12" x14ac:dyDescent="0.2">
      <c r="B29" s="9" t="s">
        <v>44</v>
      </c>
      <c r="C29" s="44">
        <v>310</v>
      </c>
      <c r="D29" s="43">
        <v>19</v>
      </c>
      <c r="E29" s="35">
        <f>D29*C29/1000</f>
        <v>5.89</v>
      </c>
      <c r="F29" s="10"/>
      <c r="G29" s="9"/>
      <c r="H29" s="10"/>
      <c r="I29" s="9"/>
      <c r="J29" s="10"/>
      <c r="K29" s="9"/>
      <c r="L29" s="10"/>
    </row>
    <row r="30" spans="2:12" x14ac:dyDescent="0.2">
      <c r="B30" s="9" t="s">
        <v>22</v>
      </c>
      <c r="C30" s="48">
        <v>470</v>
      </c>
      <c r="D30" s="43">
        <v>28</v>
      </c>
      <c r="E30" s="35">
        <f>D30*C30/1000</f>
        <v>13.16</v>
      </c>
      <c r="F30" s="10">
        <v>480</v>
      </c>
      <c r="G30" s="9">
        <v>28</v>
      </c>
      <c r="H30" s="10">
        <f>G30*F30/1000</f>
        <v>13.44</v>
      </c>
      <c r="I30" s="9">
        <v>8</v>
      </c>
      <c r="J30" s="10">
        <f>I30*F30/1000</f>
        <v>3.84</v>
      </c>
      <c r="K30" s="9">
        <v>0</v>
      </c>
      <c r="L30" s="10">
        <f>K30*$F30/1000</f>
        <v>0</v>
      </c>
    </row>
    <row r="31" spans="2:12" x14ac:dyDescent="0.2">
      <c r="B31" s="9" t="s">
        <v>23</v>
      </c>
      <c r="C31" s="36">
        <v>475.33300000000003</v>
      </c>
      <c r="D31" s="43">
        <v>30</v>
      </c>
      <c r="E31" s="35">
        <f>D31*C31/1000</f>
        <v>14.259990000000002</v>
      </c>
      <c r="F31" s="10">
        <v>450</v>
      </c>
      <c r="G31" s="9">
        <v>31</v>
      </c>
      <c r="H31" s="10">
        <f>G31*F31/1000</f>
        <v>13.95</v>
      </c>
      <c r="I31" s="9">
        <v>0</v>
      </c>
      <c r="J31" s="10">
        <f>I31*F31/1000</f>
        <v>0</v>
      </c>
      <c r="K31" s="9">
        <v>0</v>
      </c>
      <c r="L31" s="10">
        <f>K31*$F31/1000</f>
        <v>0</v>
      </c>
    </row>
    <row r="32" spans="2:12" x14ac:dyDescent="0.2">
      <c r="B32" s="9" t="s">
        <v>45</v>
      </c>
      <c r="C32" s="36">
        <v>460</v>
      </c>
      <c r="D32" s="43">
        <v>1</v>
      </c>
      <c r="E32" s="35">
        <f>D32*C32/1000</f>
        <v>0.46</v>
      </c>
      <c r="F32" s="10"/>
      <c r="G32" s="9"/>
      <c r="H32" s="10"/>
      <c r="I32" s="9"/>
      <c r="J32" s="10"/>
      <c r="K32" s="9"/>
      <c r="L32" s="10"/>
    </row>
    <row r="33" spans="2:12" x14ac:dyDescent="0.2">
      <c r="B33" s="9" t="s">
        <v>24</v>
      </c>
      <c r="C33" s="36"/>
      <c r="D33" s="43"/>
      <c r="E33" s="35">
        <f>D33*C33/1000</f>
        <v>0</v>
      </c>
      <c r="F33" s="10">
        <v>130</v>
      </c>
      <c r="G33" s="9"/>
      <c r="H33" s="10">
        <f>G33*F33/1000</f>
        <v>0</v>
      </c>
      <c r="I33" s="9">
        <v>212</v>
      </c>
      <c r="J33" s="10">
        <f>I33*F33/1000</f>
        <v>27.56</v>
      </c>
      <c r="K33" s="9">
        <v>139</v>
      </c>
      <c r="L33" s="10">
        <f>K33*$F33/1000</f>
        <v>18.07</v>
      </c>
    </row>
    <row r="34" spans="2:12" x14ac:dyDescent="0.2">
      <c r="B34" s="11" t="s">
        <v>25</v>
      </c>
      <c r="C34" s="37">
        <v>175</v>
      </c>
      <c r="D34" s="45">
        <v>1</v>
      </c>
      <c r="E34" s="35">
        <f>D34*C34/1000</f>
        <v>0.17499999999999999</v>
      </c>
      <c r="F34" s="12">
        <v>175</v>
      </c>
      <c r="G34" s="11">
        <v>1</v>
      </c>
      <c r="H34" s="12">
        <f>G34*F34/1000</f>
        <v>0.17499999999999999</v>
      </c>
      <c r="I34" s="11"/>
      <c r="J34" s="12"/>
      <c r="K34" s="11"/>
      <c r="L34" s="12"/>
    </row>
    <row r="35" spans="2:12" x14ac:dyDescent="0.2">
      <c r="B35" s="15" t="s">
        <v>30</v>
      </c>
      <c r="C35" s="16"/>
      <c r="D35" s="16"/>
      <c r="E35" s="38">
        <f>SUM(E8:E34)</f>
        <v>397.53999000000005</v>
      </c>
      <c r="F35" s="31"/>
      <c r="G35" s="46">
        <f>SUM(H8:H34)</f>
        <v>363.15599999999995</v>
      </c>
      <c r="H35" s="40"/>
      <c r="I35" s="47">
        <f>SUM(J8:J33)</f>
        <v>175.88</v>
      </c>
      <c r="J35" s="40"/>
      <c r="K35" s="47">
        <f>SUM(L8:L33)</f>
        <v>157.09299999999996</v>
      </c>
      <c r="L35" s="40"/>
    </row>
    <row r="37" spans="2:12" x14ac:dyDescent="0.2">
      <c r="B37" t="s">
        <v>46</v>
      </c>
      <c r="C37" t="s">
        <v>47</v>
      </c>
    </row>
    <row r="38" spans="2:12" x14ac:dyDescent="0.2">
      <c r="C38" t="s">
        <v>48</v>
      </c>
    </row>
  </sheetData>
  <mergeCells count="9">
    <mergeCell ref="B6:B7"/>
    <mergeCell ref="C6:E6"/>
    <mergeCell ref="G35:H35"/>
    <mergeCell ref="I35:J35"/>
    <mergeCell ref="K35:L35"/>
    <mergeCell ref="I6:J6"/>
    <mergeCell ref="K6:L6"/>
    <mergeCell ref="G6:H6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9ACD-42BD-1F4F-8426-28484AC2A344}">
  <dimension ref="A1:F33"/>
  <sheetViews>
    <sheetView showGridLines="0" workbookViewId="0">
      <selection activeCell="A34" sqref="A34"/>
    </sheetView>
  </sheetViews>
  <sheetFormatPr baseColWidth="10" defaultRowHeight="16" x14ac:dyDescent="0.2"/>
  <sheetData>
    <row r="1" spans="1:6" x14ac:dyDescent="0.2">
      <c r="A1" s="24" t="s">
        <v>33</v>
      </c>
      <c r="B1" s="25"/>
      <c r="C1" s="25"/>
      <c r="D1" s="25"/>
      <c r="E1" s="25"/>
    </row>
    <row r="2" spans="1:6" ht="32" x14ac:dyDescent="0.2">
      <c r="A2" s="26" t="s">
        <v>34</v>
      </c>
      <c r="B2" s="26" t="s">
        <v>35</v>
      </c>
      <c r="C2" s="27" t="s">
        <v>36</v>
      </c>
      <c r="D2" s="26" t="s">
        <v>37</v>
      </c>
      <c r="E2" s="26" t="s">
        <v>38</v>
      </c>
    </row>
    <row r="3" spans="1:6" x14ac:dyDescent="0.2">
      <c r="A3" s="17">
        <v>42370</v>
      </c>
      <c r="B3" s="21">
        <f>Technology!E35</f>
        <v>397.53999000000005</v>
      </c>
      <c r="C3" s="18"/>
    </row>
    <row r="4" spans="1:6" x14ac:dyDescent="0.2">
      <c r="A4" s="17">
        <v>42401</v>
      </c>
      <c r="B4" s="20">
        <f>B3</f>
        <v>397.53999000000005</v>
      </c>
      <c r="C4" s="18">
        <f>$B$3-B4</f>
        <v>0</v>
      </c>
    </row>
    <row r="5" spans="1:6" x14ac:dyDescent="0.2">
      <c r="A5" s="17">
        <v>42430</v>
      </c>
      <c r="B5" s="20">
        <f>B4</f>
        <v>397.53999000000005</v>
      </c>
      <c r="C5" s="18">
        <f t="shared" ref="C5:C14" si="0">$B$3-B5</f>
        <v>0</v>
      </c>
    </row>
    <row r="6" spans="1:6" x14ac:dyDescent="0.2">
      <c r="A6" s="17">
        <v>42461</v>
      </c>
      <c r="B6" s="20">
        <f>B5</f>
        <v>397.53999000000005</v>
      </c>
      <c r="C6" s="18">
        <f t="shared" si="0"/>
        <v>0</v>
      </c>
    </row>
    <row r="7" spans="1:6" x14ac:dyDescent="0.2">
      <c r="A7" s="17">
        <v>42491</v>
      </c>
      <c r="B7" s="20">
        <f>B6</f>
        <v>397.53999000000005</v>
      </c>
      <c r="C7" s="18">
        <f t="shared" si="0"/>
        <v>0</v>
      </c>
    </row>
    <row r="8" spans="1:6" x14ac:dyDescent="0.2">
      <c r="A8" s="17">
        <v>42522</v>
      </c>
      <c r="B8" s="20">
        <f>B7</f>
        <v>397.53999000000005</v>
      </c>
      <c r="C8" s="18">
        <f t="shared" si="0"/>
        <v>0</v>
      </c>
    </row>
    <row r="9" spans="1:6" x14ac:dyDescent="0.2">
      <c r="A9" s="17">
        <v>42552</v>
      </c>
      <c r="B9" s="20">
        <f>Technology!G35</f>
        <v>363.15599999999995</v>
      </c>
      <c r="C9" s="18">
        <f t="shared" si="0"/>
        <v>34.383990000000097</v>
      </c>
    </row>
    <row r="10" spans="1:6" x14ac:dyDescent="0.2">
      <c r="A10" s="17">
        <v>42583</v>
      </c>
      <c r="B10" s="20">
        <v>363.16</v>
      </c>
      <c r="C10" s="18">
        <f t="shared" si="0"/>
        <v>34.379990000000021</v>
      </c>
    </row>
    <row r="11" spans="1:6" x14ac:dyDescent="0.2">
      <c r="A11" s="17">
        <v>42614</v>
      </c>
      <c r="B11" s="20">
        <v>363.16</v>
      </c>
      <c r="C11" s="18">
        <f t="shared" si="0"/>
        <v>34.379990000000021</v>
      </c>
    </row>
    <row r="12" spans="1:6" x14ac:dyDescent="0.2">
      <c r="A12" s="17">
        <v>42644</v>
      </c>
      <c r="B12" s="20">
        <v>363.16</v>
      </c>
      <c r="C12" s="18">
        <f t="shared" si="0"/>
        <v>34.379990000000021</v>
      </c>
    </row>
    <row r="13" spans="1:6" x14ac:dyDescent="0.2">
      <c r="A13" s="17">
        <v>42675</v>
      </c>
      <c r="B13" s="22">
        <f>Technology!I35</f>
        <v>175.88</v>
      </c>
      <c r="C13" s="18">
        <f t="shared" si="0"/>
        <v>221.65999000000005</v>
      </c>
    </row>
    <row r="14" spans="1:6" x14ac:dyDescent="0.2">
      <c r="A14" s="17">
        <v>42705</v>
      </c>
      <c r="B14" s="23">
        <v>175.88</v>
      </c>
      <c r="C14" s="18">
        <f t="shared" si="0"/>
        <v>221.65999000000005</v>
      </c>
    </row>
    <row r="15" spans="1:6" ht="6" customHeight="1" x14ac:dyDescent="0.2">
      <c r="B15" s="19"/>
      <c r="C15" s="19"/>
    </row>
    <row r="16" spans="1:6" x14ac:dyDescent="0.2">
      <c r="A16" s="17" t="s">
        <v>31</v>
      </c>
      <c r="B16" s="22"/>
      <c r="C16" s="18">
        <f>SUM(C4:C15)</f>
        <v>580.8439400000002</v>
      </c>
      <c r="D16" s="28">
        <v>0.79</v>
      </c>
      <c r="E16" s="29">
        <f>D16*C16</f>
        <v>458.8667126000002</v>
      </c>
      <c r="F16" t="s">
        <v>49</v>
      </c>
    </row>
    <row r="17" spans="1:6" ht="7" customHeight="1" x14ac:dyDescent="0.2">
      <c r="B17" s="19"/>
      <c r="C17" s="19"/>
    </row>
    <row r="18" spans="1:6" x14ac:dyDescent="0.2">
      <c r="A18" s="17">
        <v>42736</v>
      </c>
      <c r="B18" s="21">
        <v>175.88</v>
      </c>
      <c r="C18" s="18">
        <f>$B$3-B18</f>
        <v>221.65999000000005</v>
      </c>
    </row>
    <row r="19" spans="1:6" x14ac:dyDescent="0.2">
      <c r="A19" s="17">
        <v>42767</v>
      </c>
      <c r="B19" s="20">
        <f>Technology!K35</f>
        <v>157.09299999999996</v>
      </c>
      <c r="C19" s="18">
        <f>B19/B18*C18</f>
        <v>197.98290203019104</v>
      </c>
      <c r="D19" t="s">
        <v>50</v>
      </c>
    </row>
    <row r="20" spans="1:6" x14ac:dyDescent="0.2">
      <c r="A20" s="17">
        <v>42795</v>
      </c>
      <c r="B20" s="20">
        <v>157.09</v>
      </c>
      <c r="C20" s="18">
        <f>B20/B19*C19</f>
        <v>197.97912115703895</v>
      </c>
    </row>
    <row r="21" spans="1:6" x14ac:dyDescent="0.2">
      <c r="A21" s="17">
        <v>42826</v>
      </c>
      <c r="B21" s="20">
        <v>157.09</v>
      </c>
      <c r="C21" s="18">
        <f>C20</f>
        <v>197.97912115703895</v>
      </c>
    </row>
    <row r="22" spans="1:6" x14ac:dyDescent="0.2">
      <c r="A22" s="17">
        <v>42856</v>
      </c>
      <c r="B22" s="20">
        <v>157.09</v>
      </c>
      <c r="C22" s="18">
        <f t="shared" ref="C22:C29" si="1">C21</f>
        <v>197.97912115703895</v>
      </c>
    </row>
    <row r="23" spans="1:6" x14ac:dyDescent="0.2">
      <c r="A23" s="17">
        <v>42887</v>
      </c>
      <c r="B23" s="20">
        <v>157.09</v>
      </c>
      <c r="C23" s="18">
        <f t="shared" si="1"/>
        <v>197.97912115703895</v>
      </c>
    </row>
    <row r="24" spans="1:6" x14ac:dyDescent="0.2">
      <c r="A24" s="17">
        <v>42917</v>
      </c>
      <c r="B24" s="20">
        <v>157.09</v>
      </c>
      <c r="C24" s="18">
        <f t="shared" si="1"/>
        <v>197.97912115703895</v>
      </c>
    </row>
    <row r="25" spans="1:6" x14ac:dyDescent="0.2">
      <c r="A25" s="17">
        <v>42948</v>
      </c>
      <c r="B25" s="20">
        <v>157.09</v>
      </c>
      <c r="C25" s="18">
        <f t="shared" si="1"/>
        <v>197.97912115703895</v>
      </c>
    </row>
    <row r="26" spans="1:6" x14ac:dyDescent="0.2">
      <c r="A26" s="17">
        <v>42979</v>
      </c>
      <c r="B26" s="20">
        <v>157.09</v>
      </c>
      <c r="C26" s="18">
        <f t="shared" si="1"/>
        <v>197.97912115703895</v>
      </c>
    </row>
    <row r="27" spans="1:6" x14ac:dyDescent="0.2">
      <c r="A27" s="17">
        <v>43009</v>
      </c>
      <c r="B27" s="20">
        <v>157.09</v>
      </c>
      <c r="C27" s="18">
        <f t="shared" si="1"/>
        <v>197.97912115703895</v>
      </c>
    </row>
    <row r="28" spans="1:6" x14ac:dyDescent="0.2">
      <c r="A28" s="17">
        <v>43040</v>
      </c>
      <c r="B28" s="22">
        <v>157.09</v>
      </c>
      <c r="C28" s="18">
        <f t="shared" si="1"/>
        <v>197.97912115703895</v>
      </c>
    </row>
    <row r="29" spans="1:6" x14ac:dyDescent="0.2">
      <c r="A29" s="17">
        <v>43070</v>
      </c>
      <c r="B29" s="23">
        <v>157.09</v>
      </c>
      <c r="C29" s="18">
        <f t="shared" si="1"/>
        <v>197.97912115703895</v>
      </c>
    </row>
    <row r="30" spans="1:6" ht="6" customHeight="1" x14ac:dyDescent="0.2">
      <c r="B30" s="19"/>
      <c r="C30" s="19"/>
    </row>
    <row r="31" spans="1:6" x14ac:dyDescent="0.2">
      <c r="A31" s="49" t="s">
        <v>32</v>
      </c>
      <c r="B31" s="50"/>
      <c r="C31" s="18">
        <f>SUM(C18:C29)</f>
        <v>2399.4341036005803</v>
      </c>
      <c r="D31" s="30">
        <v>0.79</v>
      </c>
      <c r="E31" s="30">
        <f>D31*C31</f>
        <v>1895.5529418444585</v>
      </c>
      <c r="F31" t="s">
        <v>51</v>
      </c>
    </row>
    <row r="32" spans="1:6" ht="8" customHeight="1" x14ac:dyDescent="0.2">
      <c r="B32" s="19"/>
      <c r="C32" s="19"/>
      <c r="D32" s="19"/>
      <c r="E32" s="19"/>
    </row>
    <row r="33" spans="1:6" x14ac:dyDescent="0.2">
      <c r="A33" s="49" t="s">
        <v>53</v>
      </c>
      <c r="B33" s="50"/>
      <c r="C33" s="18">
        <f>12*C29</f>
        <v>2375.7494538844676</v>
      </c>
      <c r="D33" s="30">
        <v>0.79</v>
      </c>
      <c r="E33" s="30">
        <f>D33*C33</f>
        <v>1876.8420685687295</v>
      </c>
      <c r="F33" t="s">
        <v>52</v>
      </c>
    </row>
  </sheetData>
  <mergeCells count="3">
    <mergeCell ref="A1:E1"/>
    <mergeCell ref="A31:B31"/>
    <mergeCell ref="A33:B33"/>
  </mergeCells>
  <pageMargins left="0.7" right="0.7" top="0.75" bottom="0.75" header="0.3" footer="0.3"/>
  <ignoredErrors>
    <ignoredError sqref="B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Technology</vt:lpstr>
      <vt:lpstr>Billing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Heeney</dc:creator>
  <cp:lastModifiedBy>David Heeney</cp:lastModifiedBy>
  <dcterms:created xsi:type="dcterms:W3CDTF">2018-11-05T16:22:36Z</dcterms:created>
  <dcterms:modified xsi:type="dcterms:W3CDTF">2018-11-05T19:44:05Z</dcterms:modified>
</cp:coreProperties>
</file>