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24226"/>
  <mc:AlternateContent xmlns:mc="http://schemas.openxmlformats.org/markup-compatibility/2006">
    <mc:Choice Requires="x15">
      <x15ac:absPath xmlns:x15ac="http://schemas.microsoft.com/office/spreadsheetml/2010/11/ac" url="L:\Rates\Rate Applications\2019 IRM - EB-2018-0057\OEB Q's\GA-Q5\"/>
    </mc:Choice>
  </mc:AlternateContent>
  <xr:revisionPtr revIDLastSave="0" documentId="13_ncr:1_{C0CFB21E-9340-4D73-88A6-D73ACB8F6480}" xr6:coauthVersionLast="40" xr6:coauthVersionMax="40" xr10:uidLastSave="{00000000-0000-0000-0000-000000000000}"/>
  <bookViews>
    <workbookView xWindow="0" yWindow="0" windowWidth="28800" windowHeight="12225" activeTab="1" xr2:uid="{00000000-000D-0000-FFFF-FFFF00000000}"/>
  </bookViews>
  <sheets>
    <sheet name="Instructions" sheetId="2" r:id="rId1"/>
    <sheet name="GA Analysis " sheetId="4" r:id="rId2"/>
  </sheets>
  <definedNames>
    <definedName name="GARate" localSheetId="1">#REF!</definedName>
    <definedName name="GARate">#REF!</definedName>
    <definedName name="_xlnm.Print_Area" localSheetId="1">'GA Analysis '!$A$12:$K$110</definedName>
    <definedName name="_xlnm.Print_Area" localSheetId="0">Instructions!$A$11:$C$83</definedName>
  </definedNames>
  <calcPr calcId="181029"/>
</workbook>
</file>

<file path=xl/calcChain.xml><?xml version="1.0" encoding="utf-8"?>
<calcChain xmlns="http://schemas.openxmlformats.org/spreadsheetml/2006/main">
  <c r="D82" i="4" l="1"/>
  <c r="I48" i="4" l="1"/>
  <c r="I49" i="4"/>
  <c r="I50" i="4"/>
  <c r="I51" i="4"/>
  <c r="I52" i="4"/>
  <c r="I53" i="4"/>
  <c r="I54" i="4"/>
  <c r="I55" i="4"/>
  <c r="I56" i="4"/>
  <c r="I57" i="4"/>
  <c r="I58" i="4"/>
  <c r="I47" i="4"/>
  <c r="G48" i="4"/>
  <c r="G49" i="4"/>
  <c r="G50" i="4"/>
  <c r="G51" i="4"/>
  <c r="G52" i="4"/>
  <c r="G53" i="4"/>
  <c r="G54" i="4"/>
  <c r="G55" i="4"/>
  <c r="G56" i="4"/>
  <c r="G57" i="4"/>
  <c r="G58" i="4"/>
  <c r="G47" i="4"/>
  <c r="F91" i="4" l="1"/>
  <c r="G91" i="4" s="1"/>
  <c r="F92" i="4"/>
  <c r="G92" i="4" s="1"/>
  <c r="F93" i="4"/>
  <c r="G93" i="4" s="1"/>
  <c r="F94" i="4"/>
  <c r="G94" i="4" s="1"/>
  <c r="I91" i="4" l="1"/>
  <c r="G95" i="4"/>
  <c r="F47" i="4"/>
  <c r="H47" i="4" s="1"/>
  <c r="J47" i="4" l="1"/>
  <c r="K47" i="4" s="1"/>
  <c r="F51" i="4" l="1"/>
  <c r="F52" i="4"/>
  <c r="J52" i="4" s="1"/>
  <c r="F53" i="4"/>
  <c r="F54" i="4"/>
  <c r="H54" i="4" s="1"/>
  <c r="F58" i="4"/>
  <c r="F56" i="4"/>
  <c r="J56" i="4" s="1"/>
  <c r="F57" i="4"/>
  <c r="I94" i="4"/>
  <c r="I93" i="4"/>
  <c r="I92" i="4"/>
  <c r="D95" i="4"/>
  <c r="F95"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H48" i="4"/>
  <c r="K48" i="4" s="1"/>
  <c r="K57" i="4"/>
  <c r="D22" i="4" l="1"/>
  <c r="F24" i="4" s="1"/>
  <c r="F23" i="4"/>
  <c r="F25" i="4"/>
  <c r="J59" i="4"/>
  <c r="H59" i="4"/>
  <c r="K59" i="4"/>
  <c r="C95" i="4"/>
  <c r="F26" i="4" l="1"/>
  <c r="D83" i="4"/>
  <c r="D84" i="4" s="1"/>
  <c r="H95" i="4"/>
  <c r="E95" i="4" l="1"/>
  <c r="D85" i="4" l="1"/>
  <c r="E85" i="4" s="1"/>
</calcChain>
</file>

<file path=xl/sharedStrings.xml><?xml version="1.0" encoding="utf-8"?>
<sst xmlns="http://schemas.openxmlformats.org/spreadsheetml/2006/main" count="222" uniqueCount="176">
  <si>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</si>
  <si>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</si>
  <si>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</si>
  <si>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</si>
  <si>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</si>
  <si>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</si>
  <si>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</si>
  <si>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</si>
  <si>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</si>
  <si>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</si>
  <si>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</si>
  <si>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</si>
  <si>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</si>
  <si>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</si>
  <si>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</si>
  <si>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</si>
  <si>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</si>
  <si>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</si>
  <si>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</si>
  <si>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</si>
  <si>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</si>
  <si>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</si>
  <si>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</si>
  <si>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</si>
  <si>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</si>
  <si>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</si>
  <si>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</si>
  <si>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</si>
  <si>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</si>
  <si>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</si>
  <si>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</si>
  <si>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</si>
  <si>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</si>
  <si>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</si>
  <si>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</si>
  <si>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</si>
  <si>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</si>
  <si>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</si>
  <si>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</si>
  <si>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</si>
  <si>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</si>
  <si>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</si>
  <si>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</si>
  <si>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</si>
  <si>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</si>
  <si>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</si>
  <si>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</si>
  <si>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</si>
  <si>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</si>
  <si>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</si>
  <si>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</si>
  <si>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</si>
  <si>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</si>
  <si>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</si>
  <si>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</si>
  <si>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</si>
  <si>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</si>
  <si>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</si>
  <si>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</si>
  <si>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</si>
  <si>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</si>
  <si>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</si>
  <si>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</si>
  <si>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</si>
  <si>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</si>
  <si>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</si>
  <si>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</si>
  <si>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</si>
  <si>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</si>
  <si>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</si>
  <si>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</si>
  <si>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</si>
  <si>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</si>
  <si>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</si>
  <si>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</si>
  <si>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</si>
  <si>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</si>
  <si>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</si>
  <si>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</si>
  <si>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</si>
  <si>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</si>
  <si>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</si>
  <si>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</si>
  <si>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</si>
  <si>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</si>
  <si>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</si>
  <si>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</si>
  <si>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</si>
  <si>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</si>
  <si>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</si>
  <si>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</si>
  <si>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</si>
  <si>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</si>
  <si>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</si>
  <si>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</si>
  <si>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</si>
  <si>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</si>
  <si>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</si>
  <si>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</si>
  <si>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</si>
  <si>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</si>
  <si>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</si>
  <si>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</si>
  <si>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</si>
  <si>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</si>
  <si>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</si>
  <si>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</si>
  <si>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</si>
  <si>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</si>
  <si>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</si>
  <si>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</si>
  <si>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</si>
  <si>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</si>
  <si>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</si>
  <si>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</si>
  <si>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</si>
  <si>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</si>
  <si>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</si>
  <si>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</si>
  <si>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</si>
  <si>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</si>
  <si>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</si>
  <si>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</si>
  <si>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</si>
  <si>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</si>
  <si>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</si>
  <si>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</si>
  <si>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</si>
  <si>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</si>
  <si>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</si>
  <si>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</si>
  <si>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</si>
  <si>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</si>
  <si>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</si>
  <si>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</si>
  <si>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</si>
  <si>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</si>
  <si>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</si>
  <si>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</si>
  <si>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</si>
  <si>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</si>
  <si>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</si>
  <si>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</si>
  <si>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</si>
  <si>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</si>
  <si>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</si>
  <si>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</si>
  <si>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</si>
  <si>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</si>
  <si>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</si>
  <si>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</si>
  <si>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</si>
  <si>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</si>
  <si>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</si>
  <si>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</si>
  <si>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</si>
  <si>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</si>
  <si>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</si>
  <si>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</si>
  <si>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</si>
  <si>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</si>
  <si>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</si>
  <si>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</si>
  <si>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</si>
  <si>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Y</t>
  </si>
  <si>
    <t>Prior yr Reversal</t>
  </si>
  <si>
    <t>Incorporated in Y/E priciple</t>
  </si>
  <si>
    <t>Actual VS Accrual Variance</t>
  </si>
  <si>
    <t>Non RPP IESO Adjustments</t>
  </si>
  <si>
    <t>May Invoice (GA for 12/2012)</t>
  </si>
  <si>
    <t>June Invoice (GA for 12/2013)</t>
  </si>
  <si>
    <t>June Invoice (Issue 760, Manual GA Distribution)</t>
  </si>
  <si>
    <t>July Invoice (GA for 12/2014)</t>
  </si>
  <si>
    <t>Sept Invoice (GA for 12/2015)</t>
  </si>
  <si>
    <t>Oct Invoice (GA for 4/2016)</t>
  </si>
  <si>
    <t>Nov Invoice (GA for 8/2016)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</si>
</sst>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9" formatCode="_(* #,##0.00_);_(* \(#,##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7" fontId="2" fillId="0" borderId="0" xfId="5" applyNumberFormat="1" applyFont="1"/>
    <xf numFmtId="167" fontId="7" fillId="0" borderId="0" xfId="5" applyNumberFormat="1" applyFont="1" applyFill="1"/>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2" xfId="0" quotePrefix="1"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3" fillId="0" borderId="9" xfId="0" applyFont="1" applyBorder="1" applyAlignment="1">
      <alignment horizontal="center"/>
    </xf>
    <xf numFmtId="0" fontId="3" fillId="0" borderId="22" xfId="0" applyFont="1" applyBorder="1" applyAlignment="1">
      <alignment horizontal="center"/>
    </xf>
    <xf numFmtId="0" fontId="3" fillId="0" borderId="1" xfId="0" applyFont="1" applyBorder="1" applyAlignment="1">
      <alignment horizontal="center"/>
    </xf>
  </cellXfs>
  <cellStyles count="7">
    <cellStyle name="Comma" xfId="5" builtinId="3"/>
    <cellStyle name="Comma 2" xfId="6" xr:uid="{936FEC76-B044-45AB-B468-473AC28AC9DB}"/>
    <cellStyle name="Currency" xfId="1" builtinId="4"/>
    <cellStyle name="Normal" xfId="0" builtinId="0"/>
    <cellStyle name="Normal 2" xfId="2" xr:uid="{00000000-0005-0000-0000-000003000000}"/>
    <cellStyle name="Percent" xfId="4" builtinId="5"/>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NBHDL bills Non-RPP</a:t>
          </a:r>
          <a:r>
            <a:rPr lang="en-CA" sz="1100" baseline="0">
              <a:solidFill>
                <a:schemeClr val="dk1"/>
              </a:solidFill>
              <a:effectLst/>
              <a:latin typeface="+mn-lt"/>
              <a:ea typeface="+mn-ea"/>
              <a:cs typeface="+mn-cs"/>
            </a:rPr>
            <a:t> Class B customers based on the 1st estimate and bills on a calendar month basis. If the billing cycle spans over a month, NBHDL's CIS prorates the consumption and applies the applicable GA rate.</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98</xdr:row>
      <xdr:rowOff>123825</xdr:rowOff>
    </xdr:from>
    <xdr:to>
      <xdr:col>8</xdr:col>
      <xdr:colOff>0</xdr:colOff>
      <xdr:row>110</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61"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7" t="s">
        <v>161</v>
      </c>
    </row>
    <row r="11" spans="1:3" ht="15.75" x14ac:dyDescent="0.2">
      <c r="A11" s="43" t="s">
        <v>122</v>
      </c>
    </row>
    <row r="13" spans="1:3" ht="15.75" x14ac:dyDescent="0.2">
      <c r="A13" s="44" t="s">
        <v>31</v>
      </c>
    </row>
    <row r="14" spans="1:3" ht="34.5" customHeight="1" x14ac:dyDescent="0.2">
      <c r="A14" s="143" t="s">
        <v>154</v>
      </c>
      <c r="B14" s="143"/>
      <c r="C14" s="143"/>
    </row>
    <row r="16" spans="1:3" ht="15.75" x14ac:dyDescent="0.2">
      <c r="A16" s="44" t="s">
        <v>46</v>
      </c>
    </row>
    <row r="17" spans="1:26" x14ac:dyDescent="0.2">
      <c r="A17" s="42" t="s">
        <v>47</v>
      </c>
    </row>
    <row r="18" spans="1:26" ht="33" customHeight="1" x14ac:dyDescent="0.2">
      <c r="A18" s="145" t="s">
        <v>85</v>
      </c>
      <c r="B18" s="145"/>
      <c r="C18" s="145"/>
    </row>
    <row r="20" spans="1:26" x14ac:dyDescent="0.2">
      <c r="A20" s="42">
        <v>1</v>
      </c>
      <c r="B20" s="142" t="s">
        <v>140</v>
      </c>
      <c r="C20" s="142"/>
    </row>
    <row r="21" spans="1:26" x14ac:dyDescent="0.2">
      <c r="B21" s="133"/>
      <c r="C21" s="133"/>
    </row>
    <row r="23" spans="1:26" ht="31.5" customHeight="1" x14ac:dyDescent="0.2">
      <c r="A23" s="42">
        <v>2</v>
      </c>
      <c r="B23" s="143" t="s">
        <v>86</v>
      </c>
      <c r="C23" s="143"/>
    </row>
    <row r="24" spans="1:26" x14ac:dyDescent="0.2">
      <c r="B24" s="132"/>
      <c r="C24" s="132"/>
    </row>
    <row r="26" spans="1:26" x14ac:dyDescent="0.2">
      <c r="A26" s="42">
        <v>3</v>
      </c>
      <c r="B26" s="144" t="s">
        <v>109</v>
      </c>
      <c r="C26" s="144"/>
    </row>
    <row r="27" spans="1:26" ht="32.25" customHeight="1" x14ac:dyDescent="0.2">
      <c r="B27" s="143" t="s">
        <v>117</v>
      </c>
      <c r="C27" s="143"/>
    </row>
    <row r="28" spans="1:26" ht="63" customHeight="1" x14ac:dyDescent="0.2">
      <c r="B28" s="143" t="s">
        <v>129</v>
      </c>
      <c r="C28" s="143"/>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3" t="s">
        <v>118</v>
      </c>
      <c r="C29" s="143"/>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3" t="s">
        <v>155</v>
      </c>
      <c r="B33" s="143"/>
      <c r="C33" s="143"/>
    </row>
    <row r="34" spans="1:3" x14ac:dyDescent="0.2">
      <c r="B34" s="132"/>
      <c r="C34" s="132"/>
    </row>
    <row r="35" spans="1:3" x14ac:dyDescent="0.2">
      <c r="B35" s="85"/>
    </row>
    <row r="36" spans="1:3" x14ac:dyDescent="0.2">
      <c r="A36" s="42">
        <v>4</v>
      </c>
      <c r="B36" s="144" t="s">
        <v>141</v>
      </c>
      <c r="C36" s="144"/>
    </row>
    <row r="37" spans="1:3" ht="78.75" customHeight="1" x14ac:dyDescent="0.2">
      <c r="B37" s="143" t="s">
        <v>142</v>
      </c>
      <c r="C37" s="143"/>
    </row>
    <row r="38" spans="1:3" ht="65.25" customHeight="1" x14ac:dyDescent="0.2">
      <c r="B38" s="143" t="s">
        <v>124</v>
      </c>
      <c r="C38" s="143"/>
    </row>
    <row r="39" spans="1:3" ht="31.5" customHeight="1" x14ac:dyDescent="0.2">
      <c r="B39" s="143" t="s">
        <v>123</v>
      </c>
      <c r="C39" s="143"/>
    </row>
    <row r="40" spans="1:3" ht="30" customHeight="1" x14ac:dyDescent="0.2">
      <c r="B40" s="143" t="s">
        <v>125</v>
      </c>
      <c r="C40" s="143"/>
    </row>
    <row r="41" spans="1:3" x14ac:dyDescent="0.2">
      <c r="B41" s="132"/>
      <c r="C41" s="132"/>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3" t="s">
        <v>135</v>
      </c>
      <c r="C49" s="143"/>
    </row>
    <row r="51" spans="2:3" ht="30" customHeight="1" x14ac:dyDescent="0.2">
      <c r="B51" s="143" t="s">
        <v>120</v>
      </c>
      <c r="C51" s="143"/>
    </row>
    <row r="52" spans="2:3" ht="30" customHeight="1" x14ac:dyDescent="0.2">
      <c r="B52" s="143" t="s">
        <v>88</v>
      </c>
      <c r="C52" s="143"/>
    </row>
    <row r="53" spans="2:3" x14ac:dyDescent="0.2">
      <c r="B53" s="132"/>
      <c r="C53" s="132"/>
    </row>
    <row r="54" spans="2:3" x14ac:dyDescent="0.2">
      <c r="B54" s="135"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2"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2" t="s">
        <v>144</v>
      </c>
    </row>
    <row r="69" spans="1:3" ht="30" x14ac:dyDescent="0.2">
      <c r="B69" s="93"/>
      <c r="C69" s="132" t="s">
        <v>145</v>
      </c>
    </row>
    <row r="70" spans="1:3" x14ac:dyDescent="0.2">
      <c r="B70" s="93" t="s">
        <v>106</v>
      </c>
      <c r="C70" s="40" t="s">
        <v>105</v>
      </c>
    </row>
    <row r="71" spans="1:3" ht="30" x14ac:dyDescent="0.2">
      <c r="B71" s="93"/>
      <c r="C71" s="132" t="s">
        <v>107</v>
      </c>
    </row>
    <row r="72" spans="1:3" x14ac:dyDescent="0.2">
      <c r="B72" s="93" t="s">
        <v>146</v>
      </c>
      <c r="C72" s="132" t="s">
        <v>137</v>
      </c>
    </row>
    <row r="73" spans="1:3" ht="45" x14ac:dyDescent="0.2">
      <c r="B73" s="93"/>
      <c r="C73" s="132" t="s">
        <v>148</v>
      </c>
    </row>
    <row r="74" spans="1:3" x14ac:dyDescent="0.2">
      <c r="B74" s="93" t="s">
        <v>147</v>
      </c>
      <c r="C74" s="132" t="s">
        <v>149</v>
      </c>
    </row>
    <row r="75" spans="1:3" ht="30" x14ac:dyDescent="0.2">
      <c r="B75" s="93"/>
      <c r="C75" s="132" t="s">
        <v>127</v>
      </c>
    </row>
    <row r="76" spans="1:3" x14ac:dyDescent="0.2">
      <c r="B76" s="93"/>
      <c r="C76" s="132"/>
    </row>
    <row r="77" spans="1:3" x14ac:dyDescent="0.2">
      <c r="A77" s="42">
        <v>6</v>
      </c>
      <c r="B77" s="136" t="s">
        <v>151</v>
      </c>
      <c r="C77" s="132"/>
    </row>
    <row r="78" spans="1:3" ht="59.25" customHeight="1" x14ac:dyDescent="0.2">
      <c r="B78" s="145" t="s">
        <v>152</v>
      </c>
      <c r="C78" s="145"/>
    </row>
    <row r="79" spans="1:3" x14ac:dyDescent="0.2">
      <c r="B79" s="87"/>
      <c r="C79" s="132"/>
    </row>
    <row r="81" spans="1:3" ht="30.75" customHeight="1" x14ac:dyDescent="0.2">
      <c r="A81" s="42">
        <v>7</v>
      </c>
      <c r="B81" s="143" t="s">
        <v>153</v>
      </c>
      <c r="C81" s="143"/>
    </row>
    <row r="82" spans="1:3" x14ac:dyDescent="0.2">
      <c r="B82" s="132"/>
      <c r="C82" s="132"/>
    </row>
    <row r="83" spans="1:3" ht="15.75" customHeight="1" x14ac:dyDescent="0.2">
      <c r="B83" s="142" t="s">
        <v>108</v>
      </c>
      <c r="C83" s="142"/>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AA106"/>
  <sheetViews>
    <sheetView tabSelected="1" topLeftCell="A58" zoomScale="85" zoomScaleNormal="85" zoomScaleSheetLayoutView="100" workbookViewId="0">
      <selection activeCell="D25" sqref="D2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7" width="11.85546875" style="1" customWidth="1"/>
    <col min="18" max="18" width="10.7109375" style="1" customWidth="1"/>
    <col min="19" max="19" width="10.28515625" style="1" customWidth="1"/>
    <col min="20" max="20" width="10.7109375" style="1" customWidth="1"/>
    <col min="21" max="21" width="10.5703125" style="1" customWidth="1"/>
    <col min="22" max="22" width="11" style="1" customWidth="1"/>
    <col min="23" max="23" width="13" style="1" customWidth="1"/>
    <col min="24" max="24" width="10.85546875" style="1" customWidth="1"/>
    <col min="25" max="25" width="11.28515625" style="1" customWidth="1"/>
    <col min="26" max="16384" width="9.140625" style="1"/>
  </cols>
  <sheetData>
    <row r="12" spans="1:27" ht="15" x14ac:dyDescent="0.25">
      <c r="A12" s="47" t="s">
        <v>48</v>
      </c>
      <c r="B12" s="4"/>
      <c r="C12" s="47"/>
    </row>
    <row r="13" spans="1:27" x14ac:dyDescent="0.2">
      <c r="A13" s="4"/>
      <c r="B13" s="4"/>
      <c r="C13" s="4"/>
    </row>
    <row r="14" spans="1:27" ht="15" x14ac:dyDescent="0.2">
      <c r="A14" s="4"/>
      <c r="B14" s="4" t="s">
        <v>32</v>
      </c>
      <c r="C14" s="23"/>
      <c r="D14" s="4"/>
      <c r="E14" s="4"/>
      <c r="F14" s="4"/>
      <c r="AA14" s="1">
        <v>2014</v>
      </c>
    </row>
    <row r="15" spans="1:27" ht="15" x14ac:dyDescent="0.2">
      <c r="A15" s="4"/>
      <c r="B15" s="4" t="s">
        <v>60</v>
      </c>
      <c r="C15" s="55"/>
      <c r="D15" s="4"/>
      <c r="E15" s="4"/>
      <c r="F15" s="4"/>
    </row>
    <row r="16" spans="1:27" ht="15" x14ac:dyDescent="0.2">
      <c r="A16" s="4"/>
      <c r="B16" s="14"/>
      <c r="C16" s="14"/>
      <c r="D16" s="4"/>
      <c r="E16" s="4"/>
      <c r="F16" s="4"/>
      <c r="AA16" s="1">
        <v>2015</v>
      </c>
    </row>
    <row r="17" spans="1:27" ht="15" x14ac:dyDescent="0.2">
      <c r="A17" s="4" t="s">
        <v>33</v>
      </c>
      <c r="B17" s="14" t="s">
        <v>130</v>
      </c>
      <c r="C17" s="24">
        <v>2017</v>
      </c>
      <c r="D17" s="4"/>
      <c r="E17" s="4"/>
      <c r="F17" s="4"/>
      <c r="AA17" s="1">
        <v>2016</v>
      </c>
    </row>
    <row r="18" spans="1:27" ht="15" x14ac:dyDescent="0.2">
      <c r="A18" s="4"/>
      <c r="B18" s="14"/>
      <c r="C18" s="14"/>
      <c r="D18" s="4"/>
      <c r="E18" s="4"/>
      <c r="F18" s="4"/>
    </row>
    <row r="19" spans="1:27" ht="15" x14ac:dyDescent="0.2">
      <c r="A19" s="4"/>
      <c r="B19" s="14"/>
      <c r="C19" s="14"/>
      <c r="D19" s="4"/>
      <c r="E19" s="4"/>
      <c r="F19" s="4"/>
    </row>
    <row r="20" spans="1:27" ht="15" x14ac:dyDescent="0.2">
      <c r="A20" s="4" t="s">
        <v>34</v>
      </c>
      <c r="B20" s="22" t="s">
        <v>82</v>
      </c>
      <c r="C20" s="21"/>
      <c r="D20" s="21"/>
      <c r="E20" s="21"/>
      <c r="F20" s="21"/>
      <c r="I20" s="79"/>
      <c r="J20" s="79"/>
      <c r="K20" s="79"/>
      <c r="L20" s="79"/>
      <c r="M20" s="79"/>
      <c r="N20" s="79"/>
      <c r="O20" s="79"/>
      <c r="P20" s="79"/>
      <c r="Q20" s="79"/>
      <c r="R20" s="79"/>
      <c r="S20" s="79"/>
      <c r="T20" s="79"/>
      <c r="U20" s="79"/>
      <c r="V20" s="79"/>
    </row>
    <row r="21" spans="1:27" ht="15" x14ac:dyDescent="0.2">
      <c r="A21" s="4"/>
      <c r="B21" s="151" t="s">
        <v>25</v>
      </c>
      <c r="C21" s="151"/>
      <c r="D21" s="24">
        <v>2018</v>
      </c>
      <c r="E21" s="152"/>
      <c r="F21" s="153"/>
      <c r="G21" s="79"/>
      <c r="H21" s="79"/>
      <c r="I21" s="79"/>
      <c r="J21" s="79"/>
      <c r="K21" s="79"/>
      <c r="L21" s="79"/>
      <c r="M21" s="79"/>
      <c r="N21" s="79"/>
      <c r="O21" s="79"/>
      <c r="P21" s="79"/>
      <c r="Q21" s="79"/>
      <c r="R21" s="79"/>
      <c r="S21" s="79"/>
      <c r="T21" s="79"/>
    </row>
    <row r="22" spans="1:27" ht="15" thickBot="1" x14ac:dyDescent="0.25">
      <c r="A22" s="4"/>
      <c r="B22" s="5" t="s">
        <v>3</v>
      </c>
      <c r="C22" s="5" t="s">
        <v>2</v>
      </c>
      <c r="D22" s="116">
        <f>D23+D24</f>
        <v>482398546.44</v>
      </c>
      <c r="E22" s="6" t="s">
        <v>0</v>
      </c>
      <c r="F22" s="7">
        <v>1</v>
      </c>
      <c r="G22" s="79"/>
      <c r="H22" s="79"/>
      <c r="I22" s="79"/>
      <c r="J22" s="79"/>
      <c r="K22" s="79"/>
      <c r="L22" s="79"/>
      <c r="M22" s="79"/>
      <c r="N22" s="79"/>
      <c r="O22" s="79"/>
      <c r="P22" s="79"/>
      <c r="Q22" s="79"/>
      <c r="R22" s="79"/>
      <c r="S22" s="79"/>
      <c r="T22" s="79"/>
    </row>
    <row r="23" spans="1:27" x14ac:dyDescent="0.2">
      <c r="B23" s="5" t="s">
        <v>7</v>
      </c>
      <c r="C23" s="5" t="s">
        <v>1</v>
      </c>
      <c r="D23" s="117">
        <v>258570810</v>
      </c>
      <c r="E23" s="6" t="s">
        <v>0</v>
      </c>
      <c r="F23" s="8">
        <f>IFERROR(D23/$D$22,0)</f>
        <v>0.5360107568901239</v>
      </c>
    </row>
    <row r="24" spans="1:27" ht="15" thickBot="1" x14ac:dyDescent="0.25">
      <c r="B24" s="5" t="s">
        <v>8</v>
      </c>
      <c r="C24" s="5" t="s">
        <v>6</v>
      </c>
      <c r="D24" s="116">
        <f>D25+D26</f>
        <v>223827736.44</v>
      </c>
      <c r="E24" s="6" t="s">
        <v>0</v>
      </c>
      <c r="F24" s="8">
        <f>IFERROR(D24/$D$22,0)</f>
        <v>0.46398924310987605</v>
      </c>
    </row>
    <row r="25" spans="1:27" x14ac:dyDescent="0.2">
      <c r="B25" s="5" t="s">
        <v>9</v>
      </c>
      <c r="C25" s="5" t="s">
        <v>4</v>
      </c>
      <c r="D25" s="117">
        <v>29330138.439999998</v>
      </c>
      <c r="E25" s="6" t="s">
        <v>0</v>
      </c>
      <c r="F25" s="8">
        <f>IFERROR(D25/$D$22,0)</f>
        <v>6.0800636022745637E-2</v>
      </c>
    </row>
    <row r="26" spans="1:27" x14ac:dyDescent="0.2">
      <c r="B26" s="5" t="s">
        <v>61</v>
      </c>
      <c r="C26" s="5" t="s">
        <v>5</v>
      </c>
      <c r="D26" s="118">
        <v>194497598</v>
      </c>
      <c r="E26" s="6" t="s">
        <v>0</v>
      </c>
      <c r="F26" s="8">
        <f>IFERROR(D26/$D$22,0)</f>
        <v>0.40318860708713045</v>
      </c>
      <c r="G26" s="29"/>
      <c r="H26" s="29"/>
    </row>
    <row r="27" spans="1:27" ht="34.5" customHeight="1" x14ac:dyDescent="0.2">
      <c r="B27" s="154" t="s">
        <v>77</v>
      </c>
      <c r="C27" s="154"/>
      <c r="D27" s="154"/>
      <c r="E27" s="154"/>
      <c r="F27" s="154"/>
      <c r="G27" s="155"/>
      <c r="H27" s="155"/>
    </row>
    <row r="28" spans="1:27" x14ac:dyDescent="0.2">
      <c r="D28" s="119"/>
      <c r="E28" s="35"/>
      <c r="F28" s="35"/>
      <c r="G28" s="35"/>
    </row>
    <row r="29" spans="1:27" ht="15" x14ac:dyDescent="0.25">
      <c r="A29" s="1" t="s">
        <v>35</v>
      </c>
      <c r="B29" s="3" t="s">
        <v>41</v>
      </c>
    </row>
    <row r="30" spans="1:27" ht="15" x14ac:dyDescent="0.25">
      <c r="B30" s="3"/>
    </row>
    <row r="31" spans="1:27" ht="15" x14ac:dyDescent="0.25">
      <c r="B31" s="2" t="s">
        <v>22</v>
      </c>
      <c r="C31" s="52" t="s">
        <v>162</v>
      </c>
      <c r="E31" s="79"/>
      <c r="F31" s="35"/>
      <c r="G31" s="35"/>
      <c r="H31" s="119"/>
      <c r="I31" s="35"/>
      <c r="J31" s="35"/>
      <c r="K31" s="35"/>
    </row>
    <row r="32" spans="1:27" x14ac:dyDescent="0.2">
      <c r="E32" s="79"/>
      <c r="F32" s="35"/>
      <c r="G32" s="35"/>
      <c r="H32" s="35"/>
      <c r="I32" s="35"/>
      <c r="J32" s="35"/>
      <c r="K32" s="35"/>
    </row>
    <row r="33" spans="1:26" ht="15" x14ac:dyDescent="0.25">
      <c r="B33" s="2" t="s">
        <v>42</v>
      </c>
    </row>
    <row r="34" spans="1:26" ht="15" customHeight="1" x14ac:dyDescent="0.25">
      <c r="B34" s="36"/>
      <c r="C34" s="36"/>
      <c r="D34" s="36"/>
      <c r="E34" s="36"/>
      <c r="F34" s="36"/>
      <c r="G34" s="36"/>
      <c r="H34" s="36"/>
    </row>
    <row r="35" spans="1:26" ht="15" customHeight="1" x14ac:dyDescent="0.25">
      <c r="B35" s="36"/>
      <c r="C35" s="36"/>
      <c r="D35" s="36"/>
      <c r="E35" s="36"/>
      <c r="F35" s="36"/>
      <c r="G35" s="36"/>
      <c r="H35" s="36"/>
    </row>
    <row r="36" spans="1:26" ht="15" customHeight="1" x14ac:dyDescent="0.25">
      <c r="B36" s="36"/>
      <c r="C36" s="36"/>
      <c r="D36" s="36"/>
      <c r="E36" s="36"/>
      <c r="F36" s="36"/>
      <c r="G36" s="36"/>
      <c r="H36" s="36"/>
    </row>
    <row r="37" spans="1:26" ht="15" customHeight="1" x14ac:dyDescent="0.25">
      <c r="B37" s="36"/>
      <c r="C37" s="36"/>
      <c r="D37" s="36"/>
      <c r="E37" s="36"/>
      <c r="F37" s="36"/>
      <c r="G37" s="36"/>
      <c r="H37" s="36"/>
    </row>
    <row r="38" spans="1:26" ht="14.25" customHeight="1" x14ac:dyDescent="0.25">
      <c r="B38" s="36"/>
      <c r="C38" s="36"/>
      <c r="D38" s="36"/>
      <c r="E38" s="36"/>
      <c r="F38" s="36"/>
      <c r="G38" s="36"/>
      <c r="H38" s="36"/>
    </row>
    <row r="39" spans="1:26" ht="14.25" customHeight="1" x14ac:dyDescent="0.25">
      <c r="B39" s="36"/>
      <c r="C39" s="36"/>
      <c r="D39" s="36"/>
      <c r="E39" s="36"/>
      <c r="F39" s="36"/>
      <c r="G39" s="36"/>
      <c r="H39" s="36"/>
    </row>
    <row r="40" spans="1:26" s="35" customFormat="1" ht="14.25" customHeight="1" x14ac:dyDescent="0.25">
      <c r="B40" s="36"/>
      <c r="C40" s="36"/>
      <c r="D40" s="36"/>
      <c r="E40" s="36"/>
      <c r="F40" s="36"/>
      <c r="G40" s="36"/>
      <c r="H40" s="36"/>
    </row>
    <row r="41" spans="1:26" s="35" customFormat="1" ht="14.25" customHeight="1" x14ac:dyDescent="0.25">
      <c r="B41" s="36"/>
      <c r="C41" s="36"/>
      <c r="D41" s="36"/>
      <c r="E41" s="36"/>
      <c r="F41" s="36"/>
      <c r="G41" s="36"/>
      <c r="H41" s="36"/>
    </row>
    <row r="43" spans="1:26" ht="15" x14ac:dyDescent="0.25">
      <c r="A43" s="1" t="s">
        <v>36</v>
      </c>
      <c r="B43" s="47" t="s">
        <v>141</v>
      </c>
      <c r="C43" s="3"/>
    </row>
    <row r="44" spans="1:26" ht="15.75" thickBot="1" x14ac:dyDescent="0.3">
      <c r="B44" s="2" t="s">
        <v>25</v>
      </c>
      <c r="C44" s="95"/>
      <c r="D44" s="79"/>
      <c r="E44" s="79"/>
      <c r="F44" s="80"/>
      <c r="G44" s="33"/>
      <c r="H44" s="33"/>
      <c r="I44" s="33"/>
      <c r="J44" s="33"/>
      <c r="K44" s="33"/>
      <c r="N44" s="3" t="s">
        <v>29</v>
      </c>
      <c r="O44" s="3"/>
      <c r="P44" s="3"/>
      <c r="Q44" s="3"/>
    </row>
    <row r="45" spans="1:26"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64">
        <v>2017</v>
      </c>
      <c r="P45" s="165"/>
      <c r="Q45" s="166"/>
      <c r="R45" s="146">
        <v>2016</v>
      </c>
      <c r="S45" s="146"/>
      <c r="T45" s="146"/>
      <c r="U45" s="146">
        <v>2015</v>
      </c>
      <c r="V45" s="146"/>
      <c r="W45" s="146"/>
      <c r="X45" s="146">
        <v>2014</v>
      </c>
      <c r="Y45" s="146"/>
      <c r="Z45" s="146"/>
    </row>
    <row r="46" spans="1:26"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c r="X46" s="100" t="s">
        <v>26</v>
      </c>
      <c r="Y46" s="100" t="s">
        <v>27</v>
      </c>
      <c r="Z46" s="100" t="s">
        <v>28</v>
      </c>
    </row>
    <row r="47" spans="1:26" x14ac:dyDescent="0.2">
      <c r="B47" s="13" t="s">
        <v>10</v>
      </c>
      <c r="C47" s="94">
        <v>20327582.850000001</v>
      </c>
      <c r="D47" s="94"/>
      <c r="E47" s="60"/>
      <c r="F47" s="51">
        <f>C47-D47+E47</f>
        <v>20327582.850000001</v>
      </c>
      <c r="G47" s="110">
        <f>+O47</f>
        <v>6.6869999999999999E-2</v>
      </c>
      <c r="H47" s="15">
        <f>F47*G47</f>
        <v>1359305.4651795002</v>
      </c>
      <c r="I47" s="110">
        <f>+Q47</f>
        <v>8.2269999999999996E-2</v>
      </c>
      <c r="J47" s="17">
        <f>F47*I47</f>
        <v>1672350.2410695001</v>
      </c>
      <c r="K47" s="16">
        <f>J47-H47</f>
        <v>313044.77588999993</v>
      </c>
      <c r="N47" s="11" t="s">
        <v>10</v>
      </c>
      <c r="O47" s="11">
        <v>6.6869999999999999E-2</v>
      </c>
      <c r="P47" s="11">
        <v>8.677E-2</v>
      </c>
      <c r="Q47" s="11">
        <v>8.2269999999999996E-2</v>
      </c>
      <c r="R47" s="19">
        <v>8.4229999999999999E-2</v>
      </c>
      <c r="S47" s="19">
        <v>9.214E-2</v>
      </c>
      <c r="T47" s="19">
        <v>9.1789999999999997E-2</v>
      </c>
      <c r="U47" s="19">
        <v>5.5490000000000005E-2</v>
      </c>
      <c r="V47" s="19">
        <v>6.1609999999999998E-2</v>
      </c>
      <c r="W47" s="19">
        <v>5.0680000000000003E-2</v>
      </c>
      <c r="X47" s="19">
        <v>3.6260000000000001E-2</v>
      </c>
      <c r="Y47" s="19">
        <v>1.806E-2</v>
      </c>
      <c r="Z47" s="19">
        <v>1.261E-2</v>
      </c>
    </row>
    <row r="48" spans="1:26" x14ac:dyDescent="0.2">
      <c r="B48" s="13" t="s">
        <v>11</v>
      </c>
      <c r="C48" s="94">
        <v>18459786.52</v>
      </c>
      <c r="D48" s="94"/>
      <c r="E48" s="60"/>
      <c r="F48" s="51">
        <f t="shared" ref="F48:F58" si="0">C48-D48+E48</f>
        <v>18459786.52</v>
      </c>
      <c r="G48" s="110">
        <f t="shared" ref="G48:G58" si="1">+O48</f>
        <v>0.10559</v>
      </c>
      <c r="H48" s="15">
        <f t="shared" ref="H48:H58" si="2">F48*G48</f>
        <v>1949168.8586468</v>
      </c>
      <c r="I48" s="110">
        <f t="shared" ref="I48:I58" si="3">+Q48</f>
        <v>8.6389999999999995E-2</v>
      </c>
      <c r="J48" s="17">
        <f t="shared" ref="J48:J58" si="4">F48*I48</f>
        <v>1594740.9574628</v>
      </c>
      <c r="K48" s="16">
        <f t="shared" ref="K48:K58" si="5">J48-H48</f>
        <v>-354427.90118400007</v>
      </c>
      <c r="N48" s="11" t="s">
        <v>11</v>
      </c>
      <c r="O48" s="11">
        <v>0.10559</v>
      </c>
      <c r="P48" s="11">
        <v>8.43E-2</v>
      </c>
      <c r="Q48" s="11">
        <v>8.6389999999999995E-2</v>
      </c>
      <c r="R48" s="20">
        <v>0.10384</v>
      </c>
      <c r="S48" s="20">
        <v>9.6780000000000005E-2</v>
      </c>
      <c r="T48" s="20">
        <v>9.851E-2</v>
      </c>
      <c r="U48" s="20">
        <v>6.9809999999999997E-2</v>
      </c>
      <c r="V48" s="20">
        <v>4.095E-2</v>
      </c>
      <c r="W48" s="20">
        <v>3.9609999999999999E-2</v>
      </c>
      <c r="X48" s="20">
        <v>2.231E-2</v>
      </c>
      <c r="Y48" s="20">
        <v>1.1180000000000001E-2</v>
      </c>
      <c r="Z48" s="20">
        <v>1.3300000000000001E-2</v>
      </c>
    </row>
    <row r="49" spans="1:27" x14ac:dyDescent="0.2">
      <c r="B49" s="13" t="s">
        <v>12</v>
      </c>
      <c r="C49" s="94">
        <v>20350526.66</v>
      </c>
      <c r="D49" s="94"/>
      <c r="E49" s="60"/>
      <c r="F49" s="51">
        <f t="shared" si="0"/>
        <v>20350526.66</v>
      </c>
      <c r="G49" s="110">
        <f t="shared" si="1"/>
        <v>8.4089999999999998E-2</v>
      </c>
      <c r="H49" s="15">
        <f t="shared" si="2"/>
        <v>1711275.7868394</v>
      </c>
      <c r="I49" s="110">
        <f t="shared" si="3"/>
        <v>7.1349999999999997E-2</v>
      </c>
      <c r="J49" s="17">
        <f t="shared" si="4"/>
        <v>1452010.0771909999</v>
      </c>
      <c r="K49" s="16">
        <f t="shared" si="5"/>
        <v>-259265.70964840008</v>
      </c>
      <c r="N49" s="11" t="s">
        <v>12</v>
      </c>
      <c r="O49" s="11">
        <v>8.4089999999999998E-2</v>
      </c>
      <c r="P49" s="11">
        <v>6.8860000000000005E-2</v>
      </c>
      <c r="Q49" s="11">
        <v>7.1349999999999997E-2</v>
      </c>
      <c r="R49" s="20">
        <v>9.0219999999999995E-2</v>
      </c>
      <c r="S49" s="20">
        <v>0.10299</v>
      </c>
      <c r="T49" s="20">
        <v>0.1061</v>
      </c>
      <c r="U49" s="20">
        <v>3.6040000000000003E-2</v>
      </c>
      <c r="V49" s="20">
        <v>5.74E-2</v>
      </c>
      <c r="W49" s="20">
        <v>6.2899999999999998E-2</v>
      </c>
      <c r="X49" s="20">
        <v>1.103E-2</v>
      </c>
      <c r="Y49" s="20">
        <v>-8.0000000000000002E-3</v>
      </c>
      <c r="Z49" s="20">
        <v>-2.7E-4</v>
      </c>
    </row>
    <row r="50" spans="1:27" x14ac:dyDescent="0.2">
      <c r="B50" s="13" t="s">
        <v>13</v>
      </c>
      <c r="C50" s="94">
        <v>17261437.969999999</v>
      </c>
      <c r="D50" s="94"/>
      <c r="E50" s="60"/>
      <c r="F50" s="51">
        <f t="shared" si="0"/>
        <v>17261437.969999999</v>
      </c>
      <c r="G50" s="110">
        <f t="shared" si="1"/>
        <v>6.8739999999999996E-2</v>
      </c>
      <c r="H50" s="15">
        <f t="shared" si="2"/>
        <v>1186551.2460577998</v>
      </c>
      <c r="I50" s="110">
        <f t="shared" si="3"/>
        <v>0.10778</v>
      </c>
      <c r="J50" s="17">
        <f t="shared" si="4"/>
        <v>1860437.7844065998</v>
      </c>
      <c r="K50" s="16">
        <f t="shared" si="5"/>
        <v>673886.53834880004</v>
      </c>
      <c r="N50" s="11" t="s">
        <v>13</v>
      </c>
      <c r="O50" s="11">
        <v>6.8739999999999996E-2</v>
      </c>
      <c r="P50" s="11">
        <v>0.10218000000000001</v>
      </c>
      <c r="Q50" s="11">
        <v>0.10778</v>
      </c>
      <c r="R50" s="20">
        <v>0.12114999999999999</v>
      </c>
      <c r="S50" s="20">
        <v>0.11176999999999999</v>
      </c>
      <c r="T50" s="20">
        <v>0.11132</v>
      </c>
      <c r="U50" s="20">
        <v>6.7049999999999998E-2</v>
      </c>
      <c r="V50" s="20">
        <v>9.2679999999999998E-2</v>
      </c>
      <c r="W50" s="20">
        <v>9.5590000000000008E-2</v>
      </c>
      <c r="X50" s="20">
        <v>-9.6500000000000006E-3</v>
      </c>
      <c r="Y50" s="20">
        <v>5.4530000000000002E-2</v>
      </c>
      <c r="Z50" s="20">
        <v>5.1979999999999998E-2</v>
      </c>
    </row>
    <row r="51" spans="1:27" x14ac:dyDescent="0.2">
      <c r="B51" s="13" t="s">
        <v>14</v>
      </c>
      <c r="C51" s="94">
        <v>17078413.050000001</v>
      </c>
      <c r="D51" s="94"/>
      <c r="E51" s="60"/>
      <c r="F51" s="51">
        <f t="shared" si="0"/>
        <v>17078413.050000001</v>
      </c>
      <c r="G51" s="110">
        <f t="shared" si="1"/>
        <v>0.10623</v>
      </c>
      <c r="H51" s="15">
        <f t="shared" si="2"/>
        <v>1814239.8183015001</v>
      </c>
      <c r="I51" s="110">
        <f t="shared" si="3"/>
        <v>0.12307</v>
      </c>
      <c r="J51" s="17">
        <f t="shared" si="4"/>
        <v>2101840.2940635001</v>
      </c>
      <c r="K51" s="16">
        <f t="shared" si="5"/>
        <v>287600.47576200007</v>
      </c>
      <c r="N51" s="11" t="s">
        <v>14</v>
      </c>
      <c r="O51" s="11">
        <v>0.10623</v>
      </c>
      <c r="P51" s="11">
        <v>0.12776000000000001</v>
      </c>
      <c r="Q51" s="11">
        <v>0.12307</v>
      </c>
      <c r="R51" s="20">
        <v>0.10405</v>
      </c>
      <c r="S51" s="20">
        <v>0.11493</v>
      </c>
      <c r="T51" s="20">
        <v>0.10749</v>
      </c>
      <c r="U51" s="20">
        <v>9.4159999999999994E-2</v>
      </c>
      <c r="V51" s="20">
        <v>9.7299999999999998E-2</v>
      </c>
      <c r="W51" s="20">
        <v>9.6680000000000002E-2</v>
      </c>
      <c r="X51" s="20">
        <v>5.3560000000000003E-2</v>
      </c>
      <c r="Y51" s="20">
        <v>7.3520000000000002E-2</v>
      </c>
      <c r="Z51" s="20">
        <v>7.1959999999999996E-2</v>
      </c>
    </row>
    <row r="52" spans="1:27" x14ac:dyDescent="0.2">
      <c r="B52" s="13" t="s">
        <v>15</v>
      </c>
      <c r="C52" s="94">
        <v>16977685.379999999</v>
      </c>
      <c r="D52" s="94"/>
      <c r="E52" s="60"/>
      <c r="F52" s="51">
        <f t="shared" si="0"/>
        <v>16977685.379999999</v>
      </c>
      <c r="G52" s="110">
        <f t="shared" si="1"/>
        <v>0.11953999999999999</v>
      </c>
      <c r="H52" s="15">
        <f t="shared" si="2"/>
        <v>2029512.5103251997</v>
      </c>
      <c r="I52" s="110">
        <f t="shared" si="3"/>
        <v>0.11848</v>
      </c>
      <c r="J52" s="17">
        <f t="shared" si="4"/>
        <v>2011516.1638223999</v>
      </c>
      <c r="K52" s="16">
        <f t="shared" si="5"/>
        <v>-17996.346502799774</v>
      </c>
      <c r="N52" s="11" t="s">
        <v>15</v>
      </c>
      <c r="O52" s="11">
        <v>0.11953999999999999</v>
      </c>
      <c r="P52" s="11">
        <v>0.12562999999999999</v>
      </c>
      <c r="Q52" s="11">
        <v>0.11848</v>
      </c>
      <c r="R52" s="20">
        <v>0.11650000000000001</v>
      </c>
      <c r="S52" s="20">
        <v>9.3600000000000003E-2</v>
      </c>
      <c r="T52" s="20">
        <v>9.5449999999999993E-2</v>
      </c>
      <c r="U52" s="20">
        <v>9.2280000000000001E-2</v>
      </c>
      <c r="V52" s="20">
        <v>9.7680000000000003E-2</v>
      </c>
      <c r="W52" s="20">
        <v>9.5400000000000013E-2</v>
      </c>
      <c r="X52" s="20">
        <v>7.1900000000000006E-2</v>
      </c>
      <c r="Y52" s="20">
        <v>6.6640000000000005E-2</v>
      </c>
      <c r="Z52" s="20">
        <v>6.0249999999999998E-2</v>
      </c>
    </row>
    <row r="53" spans="1:27" x14ac:dyDescent="0.2">
      <c r="B53" s="13" t="s">
        <v>16</v>
      </c>
      <c r="C53" s="94">
        <v>15182760.809999999</v>
      </c>
      <c r="D53" s="94"/>
      <c r="E53" s="60"/>
      <c r="F53" s="51">
        <f t="shared" si="0"/>
        <v>15182760.809999999</v>
      </c>
      <c r="G53" s="110">
        <f t="shared" si="1"/>
        <v>0.10652</v>
      </c>
      <c r="H53" s="15">
        <f t="shared" si="2"/>
        <v>1617267.6814811998</v>
      </c>
      <c r="I53" s="110">
        <f t="shared" si="3"/>
        <v>0.1128</v>
      </c>
      <c r="J53" s="17">
        <f t="shared" si="4"/>
        <v>1712615.4193679998</v>
      </c>
      <c r="K53" s="16">
        <f t="shared" si="5"/>
        <v>95347.737886799965</v>
      </c>
      <c r="N53" s="11" t="s">
        <v>16</v>
      </c>
      <c r="O53" s="11">
        <v>0.10652</v>
      </c>
      <c r="P53" s="11">
        <v>0.10197000000000001</v>
      </c>
      <c r="Q53" s="11">
        <v>0.1128</v>
      </c>
      <c r="R53" s="20">
        <v>7.6670000000000002E-2</v>
      </c>
      <c r="S53" s="20">
        <v>8.412E-2</v>
      </c>
      <c r="T53" s="20">
        <v>8.3059999999999995E-2</v>
      </c>
      <c r="U53" s="20">
        <v>8.8880000000000001E-2</v>
      </c>
      <c r="V53" s="20">
        <v>8.4129999999999996E-2</v>
      </c>
      <c r="W53" s="20">
        <v>7.8829999999999997E-2</v>
      </c>
      <c r="X53" s="20">
        <v>5.9760000000000001E-2</v>
      </c>
      <c r="Y53" s="20">
        <v>5.7529999999999998E-2</v>
      </c>
      <c r="Z53" s="20">
        <v>6.2560000000000004E-2</v>
      </c>
    </row>
    <row r="54" spans="1:27" x14ac:dyDescent="0.2">
      <c r="B54" s="13" t="s">
        <v>17</v>
      </c>
      <c r="C54" s="94">
        <v>15076101.390000001</v>
      </c>
      <c r="D54" s="94"/>
      <c r="E54" s="60"/>
      <c r="F54" s="51">
        <f t="shared" si="0"/>
        <v>15076101.390000001</v>
      </c>
      <c r="G54" s="110">
        <f t="shared" si="1"/>
        <v>0.115</v>
      </c>
      <c r="H54" s="15">
        <f t="shared" si="2"/>
        <v>1733751.6598500002</v>
      </c>
      <c r="I54" s="110">
        <f t="shared" si="3"/>
        <v>0.10109</v>
      </c>
      <c r="J54" s="17">
        <f t="shared" si="4"/>
        <v>1524043.0895151</v>
      </c>
      <c r="K54" s="16">
        <f t="shared" si="5"/>
        <v>-209708.57033490017</v>
      </c>
      <c r="N54" s="11" t="s">
        <v>17</v>
      </c>
      <c r="O54" s="11">
        <v>0.115</v>
      </c>
      <c r="P54" s="11">
        <v>0.10476000000000001</v>
      </c>
      <c r="Q54" s="11">
        <v>0.10109</v>
      </c>
      <c r="R54" s="20">
        <v>8.5690000000000002E-2</v>
      </c>
      <c r="S54" s="20">
        <v>7.0499999999999993E-2</v>
      </c>
      <c r="T54" s="20">
        <v>7.1029999999999996E-2</v>
      </c>
      <c r="U54" s="20">
        <v>8.8050000000000003E-2</v>
      </c>
      <c r="V54" s="20">
        <v>7.3550000000000004E-2</v>
      </c>
      <c r="W54" s="20">
        <v>8.0099999999999991E-2</v>
      </c>
      <c r="X54" s="20">
        <v>6.1079999999999995E-2</v>
      </c>
      <c r="Y54" s="20">
        <v>6.8970000000000004E-2</v>
      </c>
      <c r="Z54" s="20">
        <v>6.7610000000000003E-2</v>
      </c>
    </row>
    <row r="55" spans="1:27" x14ac:dyDescent="0.2">
      <c r="B55" s="13" t="s">
        <v>18</v>
      </c>
      <c r="C55" s="94">
        <v>14954093.569999998</v>
      </c>
      <c r="D55" s="94"/>
      <c r="E55" s="60"/>
      <c r="F55" s="51">
        <f t="shared" si="0"/>
        <v>14954093.569999998</v>
      </c>
      <c r="G55" s="110">
        <f t="shared" si="1"/>
        <v>0.12739</v>
      </c>
      <c r="H55" s="15">
        <f t="shared" si="2"/>
        <v>1905001.9798822999</v>
      </c>
      <c r="I55" s="110">
        <f t="shared" si="3"/>
        <v>8.8639999999999997E-2</v>
      </c>
      <c r="J55" s="17">
        <f t="shared" si="4"/>
        <v>1325530.8540447999</v>
      </c>
      <c r="K55" s="16">
        <f t="shared" si="5"/>
        <v>-579471.12583749997</v>
      </c>
      <c r="N55" s="11" t="s">
        <v>18</v>
      </c>
      <c r="O55" s="11">
        <v>0.12739</v>
      </c>
      <c r="P55" s="11">
        <v>9.8949999999999996E-2</v>
      </c>
      <c r="Q55" s="11">
        <v>8.8639999999999997E-2</v>
      </c>
      <c r="R55" s="20">
        <v>7.0599999999999996E-2</v>
      </c>
      <c r="S55" s="20">
        <v>9.1480000000000006E-2</v>
      </c>
      <c r="T55" s="20">
        <v>9.5310000000000006E-2</v>
      </c>
      <c r="U55" s="20">
        <v>8.270000000000001E-2</v>
      </c>
      <c r="V55" s="20">
        <v>7.1910000000000002E-2</v>
      </c>
      <c r="W55" s="20">
        <v>6.7030000000000006E-2</v>
      </c>
      <c r="X55" s="20">
        <v>8.0489999999999992E-2</v>
      </c>
      <c r="Y55" s="20">
        <v>8.072E-2</v>
      </c>
      <c r="Z55" s="20">
        <v>7.9629999999999992E-2</v>
      </c>
    </row>
    <row r="56" spans="1:27" x14ac:dyDescent="0.2">
      <c r="B56" s="13" t="s">
        <v>19</v>
      </c>
      <c r="C56" s="94">
        <v>15024656.890000002</v>
      </c>
      <c r="D56" s="94"/>
      <c r="E56" s="60"/>
      <c r="F56" s="51">
        <f t="shared" si="0"/>
        <v>15024656.890000002</v>
      </c>
      <c r="G56" s="110">
        <f t="shared" si="1"/>
        <v>0.10212</v>
      </c>
      <c r="H56" s="15">
        <f t="shared" si="2"/>
        <v>1534317.9616068003</v>
      </c>
      <c r="I56" s="110">
        <f t="shared" si="3"/>
        <v>0.12562999999999999</v>
      </c>
      <c r="J56" s="17">
        <f t="shared" si="4"/>
        <v>1887547.6450907001</v>
      </c>
      <c r="K56" s="16">
        <f t="shared" si="5"/>
        <v>353229.6834838998</v>
      </c>
      <c r="N56" s="11" t="s">
        <v>19</v>
      </c>
      <c r="O56" s="11">
        <v>0.10212</v>
      </c>
      <c r="P56" s="11">
        <v>0.11973</v>
      </c>
      <c r="Q56" s="11">
        <v>0.12562999999999999</v>
      </c>
      <c r="R56" s="20">
        <v>9.7199999999999995E-2</v>
      </c>
      <c r="S56" s="20">
        <v>0.1178</v>
      </c>
      <c r="T56" s="20">
        <v>0.11226</v>
      </c>
      <c r="U56" s="20">
        <v>6.3710000000000003E-2</v>
      </c>
      <c r="V56" s="20">
        <v>7.1929999999999994E-2</v>
      </c>
      <c r="W56" s="20">
        <v>7.5439999999999993E-2</v>
      </c>
      <c r="X56" s="20">
        <v>7.492E-2</v>
      </c>
      <c r="Y56" s="20">
        <v>0.10135</v>
      </c>
      <c r="Z56" s="20">
        <v>0.10014000000000001</v>
      </c>
    </row>
    <row r="57" spans="1:27" x14ac:dyDescent="0.2">
      <c r="B57" s="13" t="s">
        <v>20</v>
      </c>
      <c r="C57" s="94">
        <v>16215805.179999998</v>
      </c>
      <c r="D57" s="94"/>
      <c r="E57" s="60"/>
      <c r="F57" s="51">
        <f t="shared" si="0"/>
        <v>16215805.179999998</v>
      </c>
      <c r="G57" s="110">
        <f t="shared" si="1"/>
        <v>0.11164</v>
      </c>
      <c r="H57" s="15">
        <f t="shared" si="2"/>
        <v>1810332.4902951999</v>
      </c>
      <c r="I57" s="110">
        <f t="shared" si="3"/>
        <v>9.7040000000000001E-2</v>
      </c>
      <c r="J57" s="17">
        <f t="shared" si="4"/>
        <v>1573581.7346671999</v>
      </c>
      <c r="K57" s="16">
        <f t="shared" si="5"/>
        <v>-236750.75562800001</v>
      </c>
      <c r="N57" s="11" t="s">
        <v>20</v>
      </c>
      <c r="O57" s="11">
        <v>0.11164</v>
      </c>
      <c r="P57" s="11">
        <v>9.6689999999999998E-2</v>
      </c>
      <c r="Q57" s="11">
        <v>9.7040000000000001E-2</v>
      </c>
      <c r="R57" s="20">
        <v>0.12271</v>
      </c>
      <c r="S57" s="20">
        <v>0.115</v>
      </c>
      <c r="T57" s="20">
        <v>0.11108999999999999</v>
      </c>
      <c r="U57" s="20">
        <v>7.6230000000000006E-2</v>
      </c>
      <c r="V57" s="20">
        <v>0.12447999999999999</v>
      </c>
      <c r="W57" s="20">
        <v>0.11320000000000001</v>
      </c>
      <c r="X57" s="20">
        <v>9.9010000000000001E-2</v>
      </c>
      <c r="Y57" s="20">
        <v>8.5040000000000004E-2</v>
      </c>
      <c r="Z57" s="20">
        <v>8.231999999999999E-2</v>
      </c>
    </row>
    <row r="58" spans="1:27" x14ac:dyDescent="0.2">
      <c r="B58" s="13" t="s">
        <v>21</v>
      </c>
      <c r="C58" s="94">
        <v>17707361.09</v>
      </c>
      <c r="D58" s="94"/>
      <c r="E58" s="60"/>
      <c r="F58" s="51">
        <f t="shared" si="0"/>
        <v>17707361.09</v>
      </c>
      <c r="G58" s="110">
        <f t="shared" si="1"/>
        <v>8.3909999999999998E-2</v>
      </c>
      <c r="H58" s="15">
        <f t="shared" si="2"/>
        <v>1485824.6690618999</v>
      </c>
      <c r="I58" s="110">
        <f t="shared" si="3"/>
        <v>9.2069999999999999E-2</v>
      </c>
      <c r="J58" s="17">
        <f t="shared" si="4"/>
        <v>1630316.7355563</v>
      </c>
      <c r="K58" s="16">
        <f t="shared" si="5"/>
        <v>144492.06649440015</v>
      </c>
      <c r="N58" s="27" t="s">
        <v>21</v>
      </c>
      <c r="O58" s="27">
        <v>8.3909999999999998E-2</v>
      </c>
      <c r="P58" s="27">
        <v>9.6689999999999998E-2</v>
      </c>
      <c r="Q58" s="27">
        <v>9.2069999999999999E-2</v>
      </c>
      <c r="R58" s="28">
        <v>0.10594000000000001</v>
      </c>
      <c r="S58" s="28">
        <v>7.8719999999999998E-2</v>
      </c>
      <c r="T58" s="28">
        <v>8.7080000000000005E-2</v>
      </c>
      <c r="U58" s="28">
        <v>0.11462</v>
      </c>
      <c r="V58" s="28">
        <v>8.8090000000000002E-2</v>
      </c>
      <c r="W58" s="28">
        <v>9.4709999999999989E-2</v>
      </c>
      <c r="X58" s="28">
        <v>7.3180000000000009E-2</v>
      </c>
      <c r="Y58" s="28">
        <v>5.7889999999999997E-2</v>
      </c>
      <c r="Z58" s="28">
        <v>7.4439999999999992E-2</v>
      </c>
    </row>
    <row r="59" spans="1:27" ht="30.75" thickBot="1" x14ac:dyDescent="0.3">
      <c r="B59" s="127" t="s">
        <v>133</v>
      </c>
      <c r="C59" s="96">
        <f>SUM(C47:C58)</f>
        <v>204616211.36000001</v>
      </c>
      <c r="D59" s="96">
        <f>SUM(D47:D58)</f>
        <v>0</v>
      </c>
      <c r="E59" s="96">
        <f>SUM(E47:E58)</f>
        <v>0</v>
      </c>
      <c r="F59" s="96">
        <f>SUM(F47:F58)</f>
        <v>204616211.36000001</v>
      </c>
      <c r="G59" s="37"/>
      <c r="H59" s="38">
        <f>SUM(H47:H58)</f>
        <v>20136550.127527598</v>
      </c>
      <c r="I59" s="37"/>
      <c r="J59" s="38">
        <f>SUM(J47:J58)</f>
        <v>20346530.996257901</v>
      </c>
      <c r="K59" s="39">
        <f>SUM(K47:K58)</f>
        <v>209980.86873029987</v>
      </c>
      <c r="N59" s="31"/>
      <c r="O59" s="31"/>
      <c r="P59" s="31"/>
      <c r="Q59" s="31"/>
      <c r="R59" s="32"/>
      <c r="S59" s="32"/>
      <c r="T59" s="32"/>
      <c r="U59" s="32"/>
      <c r="V59" s="32"/>
      <c r="W59" s="32"/>
      <c r="X59" s="32"/>
      <c r="Y59" s="32"/>
      <c r="Z59" s="32"/>
    </row>
    <row r="60" spans="1:27" x14ac:dyDescent="0.2">
      <c r="G60" s="4"/>
      <c r="H60" s="4"/>
      <c r="I60" s="4"/>
      <c r="J60" s="69"/>
      <c r="K60" s="125"/>
      <c r="N60" s="29"/>
      <c r="O60" s="29"/>
      <c r="P60" s="29"/>
      <c r="Q60" s="29"/>
      <c r="R60" s="30"/>
      <c r="S60" s="30"/>
      <c r="T60" s="30"/>
      <c r="U60" s="30"/>
      <c r="V60" s="30"/>
      <c r="W60" s="30"/>
      <c r="X60" s="30"/>
      <c r="Y60" s="30"/>
      <c r="Z60" s="30"/>
    </row>
    <row r="61" spans="1:27" x14ac:dyDescent="0.2">
      <c r="N61" s="29"/>
      <c r="O61" s="29"/>
      <c r="P61" s="29"/>
      <c r="Q61" s="29"/>
      <c r="R61" s="30"/>
      <c r="S61" s="30"/>
      <c r="T61" s="30"/>
      <c r="U61" s="30"/>
      <c r="V61" s="30"/>
      <c r="W61" s="30"/>
      <c r="X61" s="30"/>
      <c r="Y61" s="30"/>
      <c r="Z61" s="30"/>
    </row>
    <row r="62" spans="1:27" ht="15" x14ac:dyDescent="0.25">
      <c r="A62" s="1" t="s">
        <v>143</v>
      </c>
      <c r="B62" s="47" t="s">
        <v>136</v>
      </c>
      <c r="C62" s="2"/>
      <c r="K62" s="114"/>
      <c r="N62" s="29"/>
      <c r="O62" s="29"/>
      <c r="P62" s="29"/>
      <c r="Q62" s="29"/>
      <c r="R62" s="30"/>
      <c r="S62" s="30"/>
      <c r="T62" s="30"/>
      <c r="U62" s="30"/>
      <c r="V62" s="30"/>
      <c r="W62" s="30"/>
      <c r="X62" s="30"/>
      <c r="Y62" s="30"/>
      <c r="Z62" s="30"/>
    </row>
    <row r="63" spans="1:27" ht="15" x14ac:dyDescent="0.25">
      <c r="B63" s="3"/>
      <c r="C63" s="2"/>
      <c r="K63" s="122"/>
      <c r="N63" s="29"/>
      <c r="O63" s="29"/>
      <c r="P63" s="29"/>
      <c r="Q63" s="29"/>
      <c r="R63" s="29"/>
      <c r="S63" s="29"/>
      <c r="T63" s="29"/>
      <c r="U63" s="29"/>
      <c r="V63" s="29"/>
      <c r="W63" s="29"/>
      <c r="X63" s="29"/>
      <c r="Y63" s="29"/>
      <c r="Z63" s="29"/>
    </row>
    <row r="64" spans="1:27" ht="45" x14ac:dyDescent="0.25">
      <c r="A64" s="11"/>
      <c r="B64" s="101" t="s">
        <v>45</v>
      </c>
      <c r="C64" s="48" t="s">
        <v>67</v>
      </c>
      <c r="D64" s="48" t="s">
        <v>121</v>
      </c>
      <c r="E64" s="156" t="s">
        <v>44</v>
      </c>
      <c r="F64" s="156"/>
      <c r="G64" s="156"/>
      <c r="H64" s="156"/>
      <c r="I64" s="156"/>
      <c r="K64" s="120"/>
      <c r="R64" s="29"/>
      <c r="S64" s="29"/>
      <c r="T64" s="29"/>
      <c r="U64" s="29"/>
      <c r="V64" s="29"/>
      <c r="W64" s="29"/>
      <c r="X64" s="29"/>
      <c r="Y64" s="29"/>
      <c r="Z64" s="29"/>
      <c r="AA64" s="29"/>
    </row>
    <row r="65" spans="1:27" ht="30.75" customHeight="1" x14ac:dyDescent="0.25">
      <c r="A65" s="161" t="s">
        <v>134</v>
      </c>
      <c r="B65" s="162"/>
      <c r="C65" s="163"/>
      <c r="D65" s="126">
        <v>-213350</v>
      </c>
      <c r="E65" s="147"/>
      <c r="F65" s="148"/>
      <c r="G65" s="148"/>
      <c r="H65" s="148"/>
      <c r="I65" s="149"/>
      <c r="J65" s="138">
        <v>-389888.23346280842</v>
      </c>
      <c r="K65" s="120"/>
      <c r="R65" s="29"/>
      <c r="S65" s="29"/>
      <c r="T65" s="29"/>
      <c r="U65" s="29"/>
      <c r="V65" s="29"/>
      <c r="W65" s="29"/>
      <c r="X65" s="29"/>
      <c r="Y65" s="29"/>
      <c r="Z65" s="29"/>
      <c r="AA65" s="29"/>
    </row>
    <row r="66" spans="1:27" ht="28.5" customHeight="1" x14ac:dyDescent="0.2">
      <c r="A66" s="70" t="s">
        <v>51</v>
      </c>
      <c r="B66" s="49" t="s">
        <v>62</v>
      </c>
      <c r="C66" s="111" t="s">
        <v>164</v>
      </c>
      <c r="D66" s="97">
        <v>-409353</v>
      </c>
      <c r="E66" s="157" t="s">
        <v>165</v>
      </c>
      <c r="F66" s="150"/>
      <c r="G66" s="150"/>
      <c r="H66" s="150"/>
      <c r="I66" s="150"/>
      <c r="J66" s="138">
        <v>-349705.14101567119</v>
      </c>
      <c r="K66" s="120"/>
      <c r="R66" s="29"/>
      <c r="S66" s="29"/>
      <c r="T66" s="29"/>
      <c r="U66" s="29"/>
      <c r="V66" s="29"/>
      <c r="W66" s="29"/>
      <c r="X66" s="29"/>
      <c r="Y66" s="29"/>
      <c r="Z66" s="29"/>
      <c r="AA66" s="29"/>
    </row>
    <row r="67" spans="1:27" ht="28.5" customHeight="1" x14ac:dyDescent="0.2">
      <c r="A67" s="70" t="s">
        <v>52</v>
      </c>
      <c r="B67" s="49" t="s">
        <v>79</v>
      </c>
      <c r="C67" s="112" t="s">
        <v>163</v>
      </c>
      <c r="D67" s="113"/>
      <c r="E67" s="150" t="s">
        <v>166</v>
      </c>
      <c r="F67" s="150"/>
      <c r="G67" s="150"/>
      <c r="H67" s="150"/>
      <c r="I67" s="150"/>
      <c r="J67" s="139">
        <v>393297.28754438972</v>
      </c>
      <c r="K67" s="121"/>
      <c r="L67" s="79"/>
      <c r="M67" s="79"/>
      <c r="N67" s="79"/>
      <c r="O67" s="79"/>
      <c r="P67" s="79"/>
      <c r="Q67" s="79"/>
      <c r="R67" s="79"/>
      <c r="S67" s="79"/>
      <c r="T67" s="79"/>
    </row>
    <row r="68" spans="1:27" ht="28.5" x14ac:dyDescent="0.2">
      <c r="A68" s="70" t="s">
        <v>65</v>
      </c>
      <c r="B68" s="49" t="s">
        <v>64</v>
      </c>
      <c r="C68" s="111" t="s">
        <v>164</v>
      </c>
      <c r="D68" s="113">
        <v>76016</v>
      </c>
      <c r="E68" s="157" t="s">
        <v>165</v>
      </c>
      <c r="F68" s="150"/>
      <c r="G68" s="150"/>
      <c r="H68" s="150"/>
      <c r="I68" s="150"/>
      <c r="J68" s="139">
        <v>155355.08261900255</v>
      </c>
      <c r="K68" s="121"/>
      <c r="L68" s="79"/>
      <c r="M68" s="79"/>
      <c r="N68" s="79"/>
      <c r="O68" s="79"/>
      <c r="P68" s="79"/>
      <c r="Q68" s="79"/>
      <c r="R68" s="79"/>
      <c r="S68" s="79"/>
      <c r="T68" s="79"/>
    </row>
    <row r="69" spans="1:27" ht="28.5" x14ac:dyDescent="0.2">
      <c r="A69" s="70" t="s">
        <v>66</v>
      </c>
      <c r="B69" s="49" t="s">
        <v>63</v>
      </c>
      <c r="C69" s="112" t="s">
        <v>164</v>
      </c>
      <c r="D69" s="113">
        <v>-50875.868665999966</v>
      </c>
      <c r="E69" s="158" t="s">
        <v>167</v>
      </c>
      <c r="F69" s="159"/>
      <c r="G69" s="159"/>
      <c r="H69" s="159"/>
      <c r="I69" s="160"/>
      <c r="J69" s="139">
        <v>-51409.945721144322</v>
      </c>
      <c r="K69" s="124"/>
      <c r="L69" s="79"/>
      <c r="M69" s="79"/>
      <c r="N69" s="79"/>
      <c r="O69" s="79"/>
      <c r="P69" s="79"/>
      <c r="Q69" s="79"/>
      <c r="R69" s="79"/>
      <c r="S69" s="79"/>
      <c r="T69" s="79"/>
    </row>
    <row r="70" spans="1:27" ht="28.5" x14ac:dyDescent="0.2">
      <c r="A70" s="70" t="s">
        <v>69</v>
      </c>
      <c r="B70" s="49" t="s">
        <v>71</v>
      </c>
      <c r="C70" s="111" t="s">
        <v>163</v>
      </c>
      <c r="D70" s="97"/>
      <c r="E70" s="150"/>
      <c r="F70" s="150"/>
      <c r="G70" s="150"/>
      <c r="H70" s="150"/>
      <c r="I70" s="150"/>
      <c r="J70" s="79"/>
      <c r="K70" s="124"/>
      <c r="L70" s="79"/>
      <c r="M70" s="79"/>
      <c r="N70" s="79"/>
      <c r="O70" s="79"/>
      <c r="P70" s="79"/>
      <c r="Q70" s="79"/>
      <c r="R70" s="79"/>
      <c r="S70" s="79"/>
      <c r="T70" s="79"/>
    </row>
    <row r="71" spans="1:27" ht="28.5" x14ac:dyDescent="0.2">
      <c r="A71" s="70" t="s">
        <v>70</v>
      </c>
      <c r="B71" s="49" t="s">
        <v>72</v>
      </c>
      <c r="C71" s="111" t="s">
        <v>163</v>
      </c>
      <c r="D71" s="97"/>
      <c r="E71" s="150"/>
      <c r="F71" s="150"/>
      <c r="G71" s="150"/>
      <c r="H71" s="150"/>
      <c r="I71" s="150"/>
      <c r="J71" s="79"/>
      <c r="K71" s="124"/>
      <c r="L71" s="79"/>
      <c r="M71" s="79"/>
      <c r="N71" s="79"/>
      <c r="O71" s="79"/>
      <c r="P71" s="79"/>
      <c r="Q71" s="79"/>
      <c r="R71" s="79"/>
      <c r="S71" s="79"/>
      <c r="T71" s="79"/>
    </row>
    <row r="72" spans="1:27" ht="33.75" customHeight="1" x14ac:dyDescent="0.2">
      <c r="A72" s="70">
        <v>4</v>
      </c>
      <c r="B72" s="49" t="s">
        <v>68</v>
      </c>
      <c r="C72" s="111" t="s">
        <v>163</v>
      </c>
      <c r="D72" s="97"/>
      <c r="E72" s="150"/>
      <c r="F72" s="150"/>
      <c r="G72" s="150"/>
      <c r="H72" s="150"/>
      <c r="I72" s="150"/>
      <c r="J72" s="79"/>
      <c r="K72" s="124"/>
      <c r="L72" s="79"/>
      <c r="M72" s="79"/>
      <c r="N72" s="79"/>
      <c r="O72" s="79"/>
      <c r="P72" s="79"/>
      <c r="Q72" s="79"/>
      <c r="R72" s="79"/>
      <c r="S72" s="79"/>
      <c r="T72" s="79"/>
    </row>
    <row r="73" spans="1:27" ht="42.75" x14ac:dyDescent="0.2">
      <c r="A73" s="70">
        <v>5</v>
      </c>
      <c r="B73" s="49" t="s">
        <v>81</v>
      </c>
      <c r="C73" s="111" t="s">
        <v>163</v>
      </c>
      <c r="D73" s="97"/>
      <c r="E73" s="150"/>
      <c r="F73" s="150"/>
      <c r="G73" s="150"/>
      <c r="H73" s="150"/>
      <c r="I73" s="150"/>
      <c r="J73" s="79"/>
      <c r="K73" s="124"/>
      <c r="L73" s="79"/>
      <c r="M73" s="79"/>
      <c r="N73" s="79"/>
      <c r="O73" s="79"/>
      <c r="P73" s="79"/>
      <c r="Q73" s="79"/>
      <c r="R73" s="79"/>
      <c r="S73" s="79"/>
      <c r="T73" s="79"/>
    </row>
    <row r="74" spans="1:27" ht="28.5" x14ac:dyDescent="0.2">
      <c r="A74" s="54">
        <v>6</v>
      </c>
      <c r="B74" s="128" t="s">
        <v>137</v>
      </c>
      <c r="C74" s="111" t="s">
        <v>163</v>
      </c>
      <c r="D74" s="97"/>
      <c r="E74" s="150"/>
      <c r="F74" s="150"/>
      <c r="G74" s="150"/>
      <c r="H74" s="150"/>
      <c r="I74" s="150"/>
      <c r="K74" s="29"/>
    </row>
    <row r="75" spans="1:27" x14ac:dyDescent="0.2">
      <c r="A75" s="54">
        <v>7</v>
      </c>
      <c r="B75" s="46" t="s">
        <v>168</v>
      </c>
      <c r="C75" s="10"/>
      <c r="D75" s="97">
        <v>39096.81</v>
      </c>
      <c r="E75" s="150" t="s">
        <v>169</v>
      </c>
      <c r="F75" s="150"/>
      <c r="G75" s="150"/>
      <c r="H75" s="150"/>
      <c r="I75" s="150"/>
    </row>
    <row r="76" spans="1:27" x14ac:dyDescent="0.2">
      <c r="A76" s="54">
        <v>8</v>
      </c>
      <c r="B76" s="46" t="s">
        <v>168</v>
      </c>
      <c r="C76" s="10"/>
      <c r="D76" s="97">
        <v>62715.94</v>
      </c>
      <c r="E76" s="150" t="s">
        <v>170</v>
      </c>
      <c r="F76" s="150"/>
      <c r="G76" s="150"/>
      <c r="H76" s="150"/>
      <c r="I76" s="150"/>
    </row>
    <row r="77" spans="1:27" x14ac:dyDescent="0.2">
      <c r="A77" s="54">
        <v>9</v>
      </c>
      <c r="B77" s="46" t="s">
        <v>168</v>
      </c>
      <c r="C77" s="10"/>
      <c r="D77" s="97">
        <v>313376.96000000002</v>
      </c>
      <c r="E77" s="158" t="s">
        <v>171</v>
      </c>
      <c r="F77" s="159"/>
      <c r="G77" s="159"/>
      <c r="H77" s="159"/>
      <c r="I77" s="160"/>
    </row>
    <row r="78" spans="1:27" x14ac:dyDescent="0.2">
      <c r="A78" s="54">
        <v>10</v>
      </c>
      <c r="B78" s="46" t="s">
        <v>168</v>
      </c>
      <c r="C78" s="10"/>
      <c r="D78" s="97">
        <v>103673.24</v>
      </c>
      <c r="E78" s="158" t="s">
        <v>172</v>
      </c>
      <c r="F78" s="159"/>
      <c r="G78" s="159"/>
      <c r="H78" s="159"/>
      <c r="I78" s="141"/>
    </row>
    <row r="79" spans="1:27" x14ac:dyDescent="0.2">
      <c r="A79" s="54">
        <v>11</v>
      </c>
      <c r="B79" s="46" t="s">
        <v>168</v>
      </c>
      <c r="C79" s="10"/>
      <c r="D79" s="97">
        <v>87997.66</v>
      </c>
      <c r="E79" s="158" t="s">
        <v>173</v>
      </c>
      <c r="F79" s="159"/>
      <c r="G79" s="159"/>
      <c r="H79" s="159"/>
      <c r="I79" s="160"/>
    </row>
    <row r="80" spans="1:27" x14ac:dyDescent="0.2">
      <c r="A80" s="54">
        <v>12</v>
      </c>
      <c r="B80" s="46" t="s">
        <v>168</v>
      </c>
      <c r="C80" s="10"/>
      <c r="D80" s="97">
        <v>79793.710000000006</v>
      </c>
      <c r="E80" s="158" t="s">
        <v>174</v>
      </c>
      <c r="F80" s="159"/>
      <c r="G80" s="140"/>
      <c r="H80" s="140"/>
      <c r="I80" s="141"/>
    </row>
    <row r="81" spans="1:22" x14ac:dyDescent="0.2">
      <c r="A81" s="54">
        <v>13</v>
      </c>
      <c r="B81" s="46" t="s">
        <v>168</v>
      </c>
      <c r="C81" s="10"/>
      <c r="D81" s="97">
        <v>70161.820000000007</v>
      </c>
      <c r="E81" s="150" t="s">
        <v>175</v>
      </c>
      <c r="F81" s="150"/>
      <c r="G81" s="150"/>
      <c r="H81" s="150"/>
      <c r="I81" s="150"/>
    </row>
    <row r="82" spans="1:22" ht="15" x14ac:dyDescent="0.25">
      <c r="A82" s="1" t="s">
        <v>150</v>
      </c>
      <c r="B82" s="2" t="s">
        <v>131</v>
      </c>
      <c r="C82" s="2"/>
      <c r="D82" s="98">
        <f>SUM(D65:D81)</f>
        <v>159253.27133400014</v>
      </c>
      <c r="E82" s="25"/>
      <c r="F82" s="25"/>
      <c r="G82" s="25"/>
      <c r="H82" s="25"/>
    </row>
    <row r="83" spans="1:22" ht="15" x14ac:dyDescent="0.25">
      <c r="B83" s="123" t="s">
        <v>132</v>
      </c>
      <c r="C83" s="71"/>
      <c r="D83" s="98">
        <f>K59</f>
        <v>209980.86873029987</v>
      </c>
      <c r="E83" s="25"/>
      <c r="F83" s="25"/>
      <c r="G83" s="25"/>
      <c r="H83" s="25"/>
    </row>
    <row r="84" spans="1:22" ht="15" x14ac:dyDescent="0.25">
      <c r="B84" s="71" t="s">
        <v>24</v>
      </c>
      <c r="C84" s="71"/>
      <c r="D84" s="99">
        <f>D82-D83</f>
        <v>-50727.597396299738</v>
      </c>
    </row>
    <row r="85" spans="1:22" ht="15.75" thickBot="1" x14ac:dyDescent="0.3">
      <c r="B85" s="134" t="s">
        <v>73</v>
      </c>
      <c r="C85" s="72"/>
      <c r="D85" s="61">
        <f>IF(ISERROR(D84/J59),0,D84/J59)</f>
        <v>-2.4931816340401942E-3</v>
      </c>
      <c r="E85" s="103" t="str">
        <f>IF(AND(D85&lt;0.01,D85&gt;-0.01),"","Unresolved differences of greater than + or - 1% should be explained")</f>
        <v/>
      </c>
      <c r="G85" s="79"/>
      <c r="H85" s="35"/>
      <c r="I85" s="35"/>
      <c r="J85" s="35"/>
      <c r="K85" s="35"/>
      <c r="L85" s="35"/>
    </row>
    <row r="86" spans="1:22" ht="15.75" thickTop="1" x14ac:dyDescent="0.25">
      <c r="B86" s="2"/>
      <c r="C86" s="56"/>
      <c r="D86" s="59"/>
      <c r="G86" s="79"/>
    </row>
    <row r="87" spans="1:22" ht="15" x14ac:dyDescent="0.25">
      <c r="B87" s="2"/>
      <c r="C87" s="56"/>
      <c r="D87" s="34"/>
    </row>
    <row r="88" spans="1:22" ht="15" x14ac:dyDescent="0.25">
      <c r="A88" s="1" t="s">
        <v>75</v>
      </c>
      <c r="B88" s="73" t="s">
        <v>138</v>
      </c>
      <c r="C88" s="58"/>
      <c r="D88" s="59"/>
    </row>
    <row r="89" spans="1:22" ht="15" x14ac:dyDescent="0.25">
      <c r="B89" s="57"/>
      <c r="C89" s="58"/>
      <c r="D89" s="59"/>
    </row>
    <row r="90" spans="1:22" ht="75" x14ac:dyDescent="0.25">
      <c r="B90" s="102" t="s">
        <v>25</v>
      </c>
      <c r="C90" s="48" t="s">
        <v>157</v>
      </c>
      <c r="D90" s="48" t="s">
        <v>158</v>
      </c>
      <c r="E90" s="48" t="s">
        <v>159</v>
      </c>
      <c r="F90" s="74" t="s">
        <v>131</v>
      </c>
      <c r="G90" s="48" t="s">
        <v>24</v>
      </c>
      <c r="H90" s="76" t="s">
        <v>160</v>
      </c>
      <c r="I90" s="48" t="s">
        <v>73</v>
      </c>
      <c r="J90" s="79"/>
      <c r="K90" s="79"/>
      <c r="L90" s="35"/>
      <c r="M90" s="35"/>
      <c r="N90" s="35"/>
      <c r="O90" s="35"/>
      <c r="P90" s="35"/>
      <c r="Q90" s="35"/>
      <c r="R90" s="35"/>
      <c r="S90" s="35"/>
      <c r="T90" s="35"/>
      <c r="U90" s="35"/>
      <c r="V90" s="35"/>
    </row>
    <row r="91" spans="1:22" x14ac:dyDescent="0.2">
      <c r="B91" s="115"/>
      <c r="C91" s="106"/>
      <c r="D91" s="106"/>
      <c r="E91" s="107"/>
      <c r="F91" s="130">
        <f>SUM(D91:E91)</f>
        <v>0</v>
      </c>
      <c r="G91" s="108">
        <f>F91-C91</f>
        <v>0</v>
      </c>
      <c r="H91" s="107"/>
      <c r="I91" s="104">
        <f>IF(ISERROR(G91/H91),0,G91/H91)</f>
        <v>0</v>
      </c>
      <c r="J91" s="79"/>
      <c r="K91" s="79"/>
      <c r="L91" s="35"/>
      <c r="M91" s="35"/>
      <c r="N91" s="35"/>
      <c r="O91" s="35"/>
      <c r="P91" s="35"/>
      <c r="Q91" s="35"/>
      <c r="R91" s="35"/>
      <c r="S91" s="35"/>
      <c r="T91" s="35"/>
      <c r="U91" s="35"/>
      <c r="V91" s="35"/>
    </row>
    <row r="92" spans="1:22" x14ac:dyDescent="0.2">
      <c r="B92" s="115"/>
      <c r="C92" s="106"/>
      <c r="D92" s="106"/>
      <c r="E92" s="107"/>
      <c r="F92" s="130">
        <f t="shared" ref="F92:F94" si="6">SUM(D92:E92)</f>
        <v>0</v>
      </c>
      <c r="G92" s="108">
        <f>F92-C92</f>
        <v>0</v>
      </c>
      <c r="H92" s="107"/>
      <c r="I92" s="104">
        <f>IF(ISERROR(G92/H92),0,G92/H92)</f>
        <v>0</v>
      </c>
      <c r="J92" s="79"/>
      <c r="K92" s="79"/>
      <c r="L92" s="35"/>
      <c r="M92" s="35"/>
      <c r="N92" s="35"/>
      <c r="O92" s="35"/>
      <c r="P92" s="35"/>
      <c r="Q92" s="35"/>
      <c r="R92" s="35"/>
      <c r="S92" s="35"/>
      <c r="T92" s="35"/>
      <c r="U92" s="35"/>
      <c r="V92" s="35"/>
    </row>
    <row r="93" spans="1:22" x14ac:dyDescent="0.2">
      <c r="B93" s="115"/>
      <c r="C93" s="106"/>
      <c r="D93" s="106"/>
      <c r="E93" s="107"/>
      <c r="F93" s="130">
        <f t="shared" si="6"/>
        <v>0</v>
      </c>
      <c r="G93" s="108">
        <f>F93-C93</f>
        <v>0</v>
      </c>
      <c r="H93" s="107"/>
      <c r="I93" s="104">
        <f>IF(ISERROR(G93/H93),0,G93/H93)</f>
        <v>0</v>
      </c>
      <c r="J93" s="79"/>
      <c r="K93" s="79"/>
      <c r="L93" s="35"/>
      <c r="M93" s="35"/>
      <c r="N93" s="35"/>
      <c r="O93" s="35"/>
      <c r="P93" s="35"/>
      <c r="Q93" s="35"/>
      <c r="R93" s="35"/>
      <c r="S93" s="35"/>
      <c r="T93" s="35"/>
      <c r="U93" s="35"/>
      <c r="V93" s="35"/>
    </row>
    <row r="94" spans="1:22" ht="15" thickBot="1" x14ac:dyDescent="0.25">
      <c r="B94" s="115"/>
      <c r="C94" s="109"/>
      <c r="D94" s="109"/>
      <c r="E94" s="109"/>
      <c r="F94" s="130">
        <f t="shared" si="6"/>
        <v>0</v>
      </c>
      <c r="G94" s="108">
        <f>F94-C94</f>
        <v>0</v>
      </c>
      <c r="H94" s="109"/>
      <c r="I94" s="105">
        <f>IF(ISERROR(G94/H94),0,G94/H94)</f>
        <v>0</v>
      </c>
      <c r="J94" s="79"/>
      <c r="K94" s="79"/>
      <c r="L94" s="35"/>
      <c r="M94" s="35"/>
      <c r="N94" s="35"/>
      <c r="O94" s="35"/>
      <c r="P94" s="35"/>
      <c r="Q94" s="35"/>
      <c r="R94" s="35"/>
      <c r="S94" s="35"/>
      <c r="T94" s="35"/>
      <c r="U94" s="35"/>
      <c r="V94" s="35"/>
    </row>
    <row r="95" spans="1:22" ht="15.75" thickBot="1" x14ac:dyDescent="0.3">
      <c r="B95" s="75" t="s">
        <v>74</v>
      </c>
      <c r="C95" s="129">
        <f t="shared" ref="C95:H95" si="7">SUM(C91:C94)</f>
        <v>0</v>
      </c>
      <c r="D95" s="129">
        <f t="shared" si="7"/>
        <v>0</v>
      </c>
      <c r="E95" s="129">
        <f t="shared" si="7"/>
        <v>0</v>
      </c>
      <c r="F95" s="131">
        <f t="shared" si="7"/>
        <v>0</v>
      </c>
      <c r="G95" s="129">
        <f>SUM(G91:G94)</f>
        <v>0</v>
      </c>
      <c r="H95" s="77">
        <f t="shared" si="7"/>
        <v>0</v>
      </c>
      <c r="I95" s="78" t="s">
        <v>80</v>
      </c>
      <c r="J95" s="79"/>
      <c r="K95" s="79"/>
      <c r="L95" s="35"/>
      <c r="M95" s="35"/>
      <c r="N95" s="35"/>
      <c r="O95" s="35"/>
      <c r="P95" s="35"/>
      <c r="Q95" s="35"/>
      <c r="R95" s="35"/>
      <c r="S95" s="35"/>
      <c r="T95" s="35"/>
      <c r="U95" s="35"/>
      <c r="V95" s="35"/>
    </row>
    <row r="96" spans="1:22" x14ac:dyDescent="0.2">
      <c r="B96" s="4"/>
      <c r="C96" s="4"/>
      <c r="D96" s="4"/>
      <c r="E96" s="4"/>
      <c r="F96" s="4"/>
      <c r="G96" s="4"/>
      <c r="J96" s="79"/>
      <c r="K96" s="79"/>
      <c r="L96" s="35"/>
      <c r="M96" s="35"/>
      <c r="N96" s="35"/>
      <c r="O96" s="35"/>
      <c r="P96" s="35"/>
      <c r="Q96" s="35"/>
      <c r="R96" s="35"/>
      <c r="S96" s="35"/>
      <c r="T96" s="35"/>
      <c r="U96" s="35"/>
      <c r="V96" s="35"/>
    </row>
    <row r="97" spans="2:22" x14ac:dyDescent="0.2">
      <c r="J97" s="79"/>
      <c r="K97" s="79"/>
      <c r="L97" s="35"/>
      <c r="M97" s="35"/>
      <c r="N97" s="35"/>
      <c r="O97" s="35"/>
      <c r="P97" s="35"/>
      <c r="Q97" s="35"/>
      <c r="R97" s="35"/>
      <c r="S97" s="35"/>
      <c r="T97" s="35"/>
      <c r="U97" s="35"/>
      <c r="V97" s="35"/>
    </row>
    <row r="98" spans="2:22" ht="15" x14ac:dyDescent="0.25">
      <c r="B98" s="3" t="s">
        <v>37</v>
      </c>
      <c r="J98" s="79"/>
      <c r="K98" s="79"/>
    </row>
    <row r="99" spans="2:22" x14ac:dyDescent="0.2">
      <c r="B99" s="53"/>
      <c r="C99" s="53"/>
      <c r="D99" s="53"/>
      <c r="E99" s="53"/>
      <c r="F99" s="53"/>
      <c r="G99" s="53"/>
      <c r="H99" s="53"/>
      <c r="J99" s="79"/>
      <c r="K99" s="79"/>
    </row>
    <row r="100" spans="2:22" x14ac:dyDescent="0.2">
      <c r="B100" s="53"/>
      <c r="C100" s="53"/>
      <c r="D100" s="53"/>
      <c r="E100" s="53"/>
      <c r="F100" s="53"/>
      <c r="G100" s="53"/>
      <c r="H100" s="53"/>
      <c r="J100" s="79"/>
      <c r="K100" s="79"/>
    </row>
    <row r="101" spans="2:22" x14ac:dyDescent="0.2">
      <c r="B101" s="53"/>
      <c r="C101" s="53"/>
      <c r="D101" s="53"/>
      <c r="E101" s="53"/>
      <c r="F101" s="53"/>
      <c r="G101" s="53"/>
      <c r="H101" s="53"/>
    </row>
    <row r="102" spans="2:22" x14ac:dyDescent="0.2">
      <c r="B102" s="53"/>
      <c r="C102" s="53"/>
      <c r="D102" s="53"/>
      <c r="E102" s="53"/>
      <c r="F102" s="53"/>
      <c r="G102" s="53"/>
      <c r="H102" s="53"/>
    </row>
    <row r="103" spans="2:22" x14ac:dyDescent="0.2">
      <c r="B103" s="53"/>
      <c r="C103" s="53"/>
      <c r="D103" s="53"/>
      <c r="E103" s="53"/>
      <c r="F103" s="53"/>
      <c r="G103" s="53"/>
      <c r="H103" s="53"/>
    </row>
    <row r="104" spans="2:22" x14ac:dyDescent="0.2">
      <c r="B104" s="53"/>
      <c r="C104" s="53"/>
      <c r="D104" s="53"/>
      <c r="E104" s="53"/>
      <c r="F104" s="53"/>
      <c r="G104" s="53"/>
      <c r="H104" s="53"/>
    </row>
    <row r="105" spans="2:22" x14ac:dyDescent="0.2">
      <c r="B105" s="53"/>
      <c r="C105" s="53"/>
      <c r="D105" s="53"/>
      <c r="E105" s="53"/>
      <c r="F105" s="53"/>
      <c r="G105" s="53"/>
      <c r="H105" s="53"/>
    </row>
    <row r="106" spans="2:22" x14ac:dyDescent="0.2">
      <c r="B106" s="53"/>
      <c r="C106" s="53"/>
      <c r="D106" s="53"/>
      <c r="E106" s="53"/>
      <c r="F106" s="53"/>
      <c r="G106" s="53"/>
      <c r="H106" s="53"/>
    </row>
  </sheetData>
  <mergeCells count="26">
    <mergeCell ref="E76:I76"/>
    <mergeCell ref="E77:I77"/>
    <mergeCell ref="E79:I79"/>
    <mergeCell ref="E81:I81"/>
    <mergeCell ref="E78:H78"/>
    <mergeCell ref="E80:F80"/>
    <mergeCell ref="E71:I71"/>
    <mergeCell ref="E72:I72"/>
    <mergeCell ref="E73:I73"/>
    <mergeCell ref="E74:I74"/>
    <mergeCell ref="E75:I75"/>
    <mergeCell ref="U45:W45"/>
    <mergeCell ref="X45:Z45"/>
    <mergeCell ref="E65:I65"/>
    <mergeCell ref="E70:I70"/>
    <mergeCell ref="B21:C21"/>
    <mergeCell ref="E21:F21"/>
    <mergeCell ref="B27:H27"/>
    <mergeCell ref="R45:T45"/>
    <mergeCell ref="E64:I64"/>
    <mergeCell ref="E66:I66"/>
    <mergeCell ref="E67:I67"/>
    <mergeCell ref="E68:I68"/>
    <mergeCell ref="E69:I69"/>
    <mergeCell ref="A65:C65"/>
    <mergeCell ref="O45:Q45"/>
  </mergeCells>
  <dataValidations disablePrompts="1"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Micheal Roth</cp:lastModifiedBy>
  <cp:lastPrinted>2017-07-19T17:11:44Z</cp:lastPrinted>
  <dcterms:created xsi:type="dcterms:W3CDTF">2017-05-01T19:29:01Z</dcterms:created>
  <dcterms:modified xsi:type="dcterms:W3CDTF">2019-01-28T15:51:13Z</dcterms:modified>
</cp:coreProperties>
</file>