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UM" sheetId="1" r:id="rId1"/>
    <sheet name="Tab 1 - 2018 DISP" sheetId="4" r:id="rId2"/>
    <sheet name="Tab2-Cont Sch for 2018DISP only" sheetId="2" r:id="rId3"/>
    <sheet name="Tab 3 - 2019 DISP"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INDEX_SHEET___ASAP_Utilities" localSheetId="1">#REF!</definedName>
    <definedName name="___INDEX_SHEET___ASAP_Utilities">#REF!</definedName>
    <definedName name="__BCC10">'[1]FS Data'!$F:$F</definedName>
    <definedName name="__BCC14">'[1]FS Data'!$D:$D</definedName>
    <definedName name="__OCC03">'[1]FS Data'!$B:$B</definedName>
    <definedName name="__OCC15">'[1]FS Data'!$C:$C</definedName>
    <definedName name="_BCC10">'[2]FS Data'!$F$1:$F$65536</definedName>
    <definedName name="_BCC14">'[2]FS Data'!$D$1:$D$65536</definedName>
    <definedName name="_Key2" localSheetId="1" hidden="1">'[3]Income Statement'!#REF!</definedName>
    <definedName name="_Key2" hidden="1">'[3]Income Statement'!#REF!</definedName>
    <definedName name="_OCC03">'[2]FS Data'!$B$1:$B$65536</definedName>
    <definedName name="_OCC15">'[2]FS Data'!$C$1:$C$65536</definedName>
    <definedName name="_Order1" hidden="1">255</definedName>
    <definedName name="_Order2" hidden="1">255</definedName>
    <definedName name="_Sort" localSheetId="1" hidden="1">#REF!</definedName>
    <definedName name="_Sort" hidden="1">#REF!</definedName>
    <definedName name="Annual_Actuals_Prior_Year">'[2]FS Data'!$T$1:$T$65536</definedName>
    <definedName name="Annual_Budget">'[2]FS Data'!$U$1:$U$65536</definedName>
    <definedName name="Annual_Budget_Capital_Spending">'[2]FS Data'!$AG$1:$AG$65536</definedName>
    <definedName name="Annual_Budgeted_Balance_Sheet" localSheetId="1">'[2]FS Data'!#REF!</definedName>
    <definedName name="Annual_Budgeted_Balance_Sheet">'[2]FS Data'!#REF!</definedName>
    <definedName name="BI_LDCLIST">'[4]3. Rate Class Selection'!$B$19:$B$28</definedName>
    <definedName name="BS_Period_13">'[2]FS Data'!$AI$1:$AI$65536</definedName>
    <definedName name="BU41SUM" localSheetId="1">'[5]BU Summary'!#REF!</definedName>
    <definedName name="BU41SUM">'[5]BU Summary'!#REF!</definedName>
    <definedName name="BUOTnExp" localSheetId="1">#REF!</definedName>
    <definedName name="BUOTnExp">#REF!</definedName>
    <definedName name="CAfile">[6]Refs!$B$2</definedName>
    <definedName name="CArevReq">[6]Refs!$B$6</definedName>
    <definedName name="CBYear.Date">[7]Assumptions!$D$48</definedName>
    <definedName name="CDM_2007" localSheetId="1">#REF!</definedName>
    <definedName name="CDM_2007">#REF!</definedName>
    <definedName name="ClassRange1">[6]Refs!$B$3</definedName>
    <definedName name="ClassRange2">[6]Refs!$B$4</definedName>
    <definedName name="Clothing" localSheetId="1">#REF!</definedName>
    <definedName name="Clothing">#REF!</definedName>
    <definedName name="contactf" localSheetId="1">#REF!</definedName>
    <definedName name="contactf">#REF!</definedName>
    <definedName name="Current_Period_Actuals">'[2]FS Data'!$G$1:$G$65536</definedName>
    <definedName name="Current_Period_Actuals_Prior_Year">'[2]FS Data'!$H$1:$H$65536</definedName>
    <definedName name="Current_Period_Budget_Balance_Sheet">'[2]FS Data'!$K$1:$K$65536</definedName>
    <definedName name="Current_Period_Budgets">'[2]FS Data'!$I$1:$I$65536</definedName>
    <definedName name="d" localSheetId="1">#REF!</definedName>
    <definedName name="d">#REF!</definedName>
    <definedName name="Data" localSheetId="1">#REF!</definedName>
    <definedName name="Data">#REF!</definedName>
    <definedName name="db" localSheetId="1">#REF!</definedName>
    <definedName name="db">#REF!</definedName>
    <definedName name="EDR_06_OthInfo" localSheetId="1">'[8]4. 2006 Smart Meter Information'!#REF!</definedName>
    <definedName name="EDR_06_OthInfo">'[8]4. 2006 Smart Meter Information'!#REF!</definedName>
    <definedName name="EDR06Tariffs" localSheetId="1">'[8]3. 2006 Tariff Sheet'!#REF!</definedName>
    <definedName name="EDR06Tariffs">'[8]3. 2006 Tariff Sheet'!#REF!</definedName>
    <definedName name="Final_Budgeted_Balance_Sheet">'[2]FS Data'!$W$1:$W$65536</definedName>
    <definedName name="FObject">'[2]FS Data'!$AL$1:$AL$65536</definedName>
    <definedName name="FolderPath">[6]Menu!$C$8</definedName>
    <definedName name="g" localSheetId="1">#REF!</definedName>
    <definedName name="g">#REF!</definedName>
    <definedName name="GL_reconciliation" localSheetId="1">#REF!</definedName>
    <definedName name="GL_reconciliation">#REF!</definedName>
    <definedName name="histdate">[9]Financials!$E$76</definedName>
    <definedName name="impactdata">'[10]8-7 OTHER CHGS, COMMOD (Input)'!$B$15:$AS$118</definedName>
    <definedName name="Incr2000" localSheetId="1">#REF!</definedName>
    <definedName name="Incr2000">#REF!</definedName>
    <definedName name="job" localSheetId="1">#REF!</definedName>
    <definedName name="job">#REF!</definedName>
    <definedName name="labour" localSheetId="1">#REF!</definedName>
    <definedName name="labour">#REF!</definedName>
    <definedName name="LabourData" localSheetId="1">[11]DATA!#REF!</definedName>
    <definedName name="LabourData">[11]DATA!#REF!</definedName>
    <definedName name="LabourES" localSheetId="1">#REF!</definedName>
    <definedName name="LabourES">#REF!</definedName>
    <definedName name="LastSheet" hidden="1">"Z1.0 OEB Control Sheet"</definedName>
    <definedName name="LDC_LIST">[12]lists!$AM$1:$AM$80</definedName>
    <definedName name="LDCLIST">'[13]LDC Info'!$AA$3:$AA$80</definedName>
    <definedName name="LIMIT" localSheetId="1">#REF!</definedName>
    <definedName name="LIMIT">#REF!</definedName>
    <definedName name="Local_Distribution_Company_List">'[14]Local Distribution Companies'!$B$9:$B$88</definedName>
    <definedName name="man_beg_bud" localSheetId="1">#REF!</definedName>
    <definedName name="man_beg_bud">#REF!</definedName>
    <definedName name="man_end_bud" localSheetId="1">#REF!</definedName>
    <definedName name="man_end_bud">#REF!</definedName>
    <definedName name="man12ACT" localSheetId="1">#REF!</definedName>
    <definedName name="man12ACT">#REF!</definedName>
    <definedName name="MANBUD" localSheetId="1">#REF!</definedName>
    <definedName name="MANBUD">#REF!</definedName>
    <definedName name="manCYACT" localSheetId="1">#REF!</definedName>
    <definedName name="manCYACT">#REF!</definedName>
    <definedName name="manCYBUD" localSheetId="1">#REF!</definedName>
    <definedName name="manCYBUD">#REF!</definedName>
    <definedName name="manCYF" localSheetId="1">#REF!</definedName>
    <definedName name="manCYF">#REF!</definedName>
    <definedName name="MANEND" localSheetId="1">#REF!</definedName>
    <definedName name="MANEND">#REF!</definedName>
    <definedName name="manNYbud" localSheetId="1">#REF!</definedName>
    <definedName name="manNYbud">#REF!</definedName>
    <definedName name="manpower_costs" localSheetId="1">#REF!</definedName>
    <definedName name="manpower_costs">#REF!</definedName>
    <definedName name="manPYACT" localSheetId="1">#REF!</definedName>
    <definedName name="manPYACT">#REF!</definedName>
    <definedName name="MANSTART" localSheetId="1">#REF!</definedName>
    <definedName name="MANSTART">#REF!</definedName>
    <definedName name="mat_beg_bud" localSheetId="1">#REF!</definedName>
    <definedName name="mat_beg_bud">#REF!</definedName>
    <definedName name="mat_end_bud" localSheetId="1">#REF!</definedName>
    <definedName name="mat_end_bud">#REF!</definedName>
    <definedName name="mat12ACT" localSheetId="1">#REF!</definedName>
    <definedName name="mat12ACT">#REF!</definedName>
    <definedName name="MATBUD" localSheetId="1">#REF!</definedName>
    <definedName name="MATBUD">#REF!</definedName>
    <definedName name="matCYACT" localSheetId="1">#REF!</definedName>
    <definedName name="matCYACT">#REF!</definedName>
    <definedName name="matCYBUD" localSheetId="1">#REF!</definedName>
    <definedName name="matCYBUD">#REF!</definedName>
    <definedName name="matCYF" localSheetId="1">#REF!</definedName>
    <definedName name="matCYF">#REF!</definedName>
    <definedName name="MATEND" localSheetId="1">#REF!</definedName>
    <definedName name="MATEND">#REF!</definedName>
    <definedName name="material_costs" localSheetId="1">#REF!</definedName>
    <definedName name="material_costs">#REF!</definedName>
    <definedName name="matNYbud" localSheetId="1">#REF!</definedName>
    <definedName name="matNYbud">#REF!</definedName>
    <definedName name="matPYACT" localSheetId="1">#REF!</definedName>
    <definedName name="matPYACT">#REF!</definedName>
    <definedName name="MATSTART" localSheetId="1">#REF!</definedName>
    <definedName name="MATSTART">#REF!</definedName>
    <definedName name="Model_Organization" localSheetId="1">#REF!</definedName>
    <definedName name="Model_Organization">#REF!</definedName>
    <definedName name="MofF" localSheetId="1">#REF!</definedName>
    <definedName name="MofF">#REF!</definedName>
    <definedName name="MTHJE" localSheetId="1">#REF!</definedName>
    <definedName name="MTHJE">#REF!</definedName>
    <definedName name="new" localSheetId="1" hidden="1">#REF!</definedName>
    <definedName name="new" hidden="1">#REF!</definedName>
    <definedName name="NewRevReq">[6]Refs!$B$8</definedName>
    <definedName name="NON" localSheetId="1">#REF!</definedName>
    <definedName name="NON">#REF!</definedName>
    <definedName name="Object">'[2]FS Data'!$A$1:$A$65536</definedName>
    <definedName name="ObjOTnExp" localSheetId="1">#REF!</definedName>
    <definedName name="ObjOTnExp">#REF!</definedName>
    <definedName name="oth_beg_bud" localSheetId="1">#REF!</definedName>
    <definedName name="oth_beg_bud">#REF!</definedName>
    <definedName name="oth_end_bud" localSheetId="1">#REF!</definedName>
    <definedName name="oth_end_bud">#REF!</definedName>
    <definedName name="oth12ACT" localSheetId="1">#REF!</definedName>
    <definedName name="oth12ACT">#REF!</definedName>
    <definedName name="othCYACT" localSheetId="1">#REF!</definedName>
    <definedName name="othCYACT">#REF!</definedName>
    <definedName name="othCYBUD" localSheetId="1">#REF!</definedName>
    <definedName name="othCYBUD">#REF!</definedName>
    <definedName name="othCYF" localSheetId="1">#REF!</definedName>
    <definedName name="othCYF">#REF!</definedName>
    <definedName name="OTHEND" localSheetId="1">#REF!</definedName>
    <definedName name="OTHEND">#REF!</definedName>
    <definedName name="other_costs" localSheetId="1">#REF!</definedName>
    <definedName name="other_costs">#REF!</definedName>
    <definedName name="OTHERBUD" localSheetId="1">#REF!</definedName>
    <definedName name="OTHERBUD">#REF!</definedName>
    <definedName name="OtherRateCharges" localSheetId="1">#REF!</definedName>
    <definedName name="OtherRateCharges">#REF!</definedName>
    <definedName name="othNYbud" localSheetId="1">#REF!</definedName>
    <definedName name="othNYbud">#REF!</definedName>
    <definedName name="othPYACT" localSheetId="1">#REF!</definedName>
    <definedName name="othPYACT">#REF!</definedName>
    <definedName name="OTHSTART" localSheetId="1">#REF!</definedName>
    <definedName name="OTHSTART">#REF!</definedName>
    <definedName name="PAGE11" localSheetId="1">#REF!</definedName>
    <definedName name="PAGE11">#REF!</definedName>
    <definedName name="PAGE2" localSheetId="1">#REF!</definedName>
    <definedName name="PAGE2">#REF!</definedName>
    <definedName name="PAGE3" localSheetId="1">#REF!</definedName>
    <definedName name="PAGE3">#REF!</definedName>
    <definedName name="PAGE4" localSheetId="1">#REF!</definedName>
    <definedName name="PAGE4">#REF!</definedName>
    <definedName name="PAGE7" localSheetId="1">#REF!</definedName>
    <definedName name="PAGE7">#REF!</definedName>
    <definedName name="PAGE9" localSheetId="1">#REF!</definedName>
    <definedName name="PAGE9">#REF!</definedName>
    <definedName name="PBYear.Date">[7]Assumptions!$D$50</definedName>
    <definedName name="PCI" localSheetId="1">#REF!</definedName>
    <definedName name="PCI">#REF!</definedName>
    <definedName name="PriceCapParams" localSheetId="1">#REF!</definedName>
    <definedName name="PriceCapParams">#REF!</definedName>
    <definedName name="_xlnm.Print_Area" localSheetId="1">'Tab 1 - 2018 DISP'!$A$15:$L$16</definedName>
    <definedName name="print_end" localSheetId="1">#REF!</definedName>
    <definedName name="print_end">#REF!</definedName>
    <definedName name="_xlnm.Print_Titles" localSheetId="1">'Tab 1 - 2018 DISP'!$16:$16</definedName>
    <definedName name="printBS2009" localSheetId="1">#REF!</definedName>
    <definedName name="printBS2009">#REF!</definedName>
    <definedName name="printPL2009" localSheetId="1">#REF!</definedName>
    <definedName name="printPL2009">#REF!</definedName>
    <definedName name="Rate_Riders" localSheetId="1">#REF!</definedName>
    <definedName name="Rate_Riders">#REF!</definedName>
    <definedName name="ratedescription">[15]hidden1!$D$1:$D$122</definedName>
    <definedName name="RB" localSheetId="1">#REF!</definedName>
    <definedName name="RB">#REF!</definedName>
    <definedName name="reconciliation" localSheetId="1">'[16]10.1556'!#REF!</definedName>
    <definedName name="reconciliation">'[16]10.1556'!#REF!</definedName>
    <definedName name="RevReqLookupKey">[6]Refs!$B$5</definedName>
    <definedName name="RevReqRange">[6]Refs!$B$7</definedName>
    <definedName name="RPP_Data" localSheetId="1">#REF!</definedName>
    <definedName name="RPP_Data">#REF!</definedName>
    <definedName name="SALBENF" localSheetId="1">#REF!</definedName>
    <definedName name="SALBENF">#REF!</definedName>
    <definedName name="salreg" localSheetId="1">#REF!</definedName>
    <definedName name="salreg">#REF!</definedName>
    <definedName name="SALREGF" localSheetId="1">#REF!</definedName>
    <definedName name="SALREGF">#REF!</definedName>
    <definedName name="SEPT1103" localSheetId="1">'[17]Distrib Stats &amp; Unbill Distrib'!#REF!</definedName>
    <definedName name="SEPT1103">'[17]Distrib Stats &amp; Unbill Distrib'!#REF!</definedName>
    <definedName name="Shift" localSheetId="1">#REF!</definedName>
    <definedName name="Shift">#REF!</definedName>
    <definedName name="SMcap2008" localSheetId="1">#REF!</definedName>
    <definedName name="SMcap2008">#REF!</definedName>
    <definedName name="SMoper2008" localSheetId="1">#REF!</definedName>
    <definedName name="SMoper2008">#REF!</definedName>
    <definedName name="Standby" localSheetId="1">#REF!</definedName>
    <definedName name="Standby">#REF!</definedName>
    <definedName name="Surtax" localSheetId="1">#REF!</definedName>
    <definedName name="Surtax">#REF!</definedName>
    <definedName name="TEMPA" localSheetId="1">#REF!</definedName>
    <definedName name="TEMPA">#REF!</definedName>
    <definedName name="terr_name">'[10]1-1 GENERAL (Input)'!$C$56:$D$59</definedName>
    <definedName name="total_dept" localSheetId="1">#REF!</definedName>
    <definedName name="total_dept">#REF!</definedName>
    <definedName name="total_manpower" localSheetId="1">#REF!</definedName>
    <definedName name="total_manpower">#REF!</definedName>
    <definedName name="total_material" localSheetId="1">#REF!</definedName>
    <definedName name="total_material">#REF!</definedName>
    <definedName name="total_other" localSheetId="1">#REF!</definedName>
    <definedName name="total_other">#REF!</definedName>
    <definedName name="total_transportation" localSheetId="1">#REF!</definedName>
    <definedName name="total_transportation">#REF!</definedName>
    <definedName name="TRANBUD" localSheetId="1">#REF!</definedName>
    <definedName name="TRANBUD">#REF!</definedName>
    <definedName name="TRANEND" localSheetId="1">#REF!</definedName>
    <definedName name="TRANEND">#REF!</definedName>
    <definedName name="transportation_costs" localSheetId="1">#REF!</definedName>
    <definedName name="transportation_costs">#REF!</definedName>
    <definedName name="TRANSTART" localSheetId="1">#REF!</definedName>
    <definedName name="TRANSTART">#REF!</definedName>
    <definedName name="trn_beg_bud" localSheetId="1">#REF!</definedName>
    <definedName name="trn_beg_bud">#REF!</definedName>
    <definedName name="trn_end_bud" localSheetId="1">#REF!</definedName>
    <definedName name="trn_end_bud">#REF!</definedName>
    <definedName name="trn12ACT" localSheetId="1">#REF!</definedName>
    <definedName name="trn12ACT">#REF!</definedName>
    <definedName name="trnCYACT" localSheetId="1">#REF!</definedName>
    <definedName name="trnCYACT">#REF!</definedName>
    <definedName name="trnCYBUD" localSheetId="1">#REF!</definedName>
    <definedName name="trnCYBUD">#REF!</definedName>
    <definedName name="trnCYF" localSheetId="1">#REF!</definedName>
    <definedName name="trnCYF">#REF!</definedName>
    <definedName name="trnNYbud" localSheetId="1">#REF!</definedName>
    <definedName name="trnNYbud">#REF!</definedName>
    <definedName name="trnPYACT" localSheetId="1">#REF!</definedName>
    <definedName name="trnPYACT">#REF!</definedName>
    <definedName name="units">[15]hidden1!$J$3:$J$8</definedName>
    <definedName name="Units1">[18]lists!$O$2:$O$4</definedName>
    <definedName name="Utility">[9]Financials!$A$1</definedName>
    <definedName name="UtilityInfo" localSheetId="1">#REF!</definedName>
    <definedName name="UtilityInfo">#REF!</definedName>
    <definedName name="utitliy1">[19]Financials!$A$1</definedName>
    <definedName name="vehincrga" localSheetId="1">[20]Vehicles!#REF!</definedName>
    <definedName name="vehincrga">[20]Vehicles!#REF!</definedName>
    <definedName name="vehincrom" localSheetId="1">[20]Vehicles!#REF!</definedName>
    <definedName name="vehincrom">[20]Vehicles!#REF!</definedName>
    <definedName name="WAGBENF" localSheetId="1">#REF!</definedName>
    <definedName name="WAGBENF">#REF!</definedName>
    <definedName name="wagdob" localSheetId="1">#REF!</definedName>
    <definedName name="wagdob">#REF!</definedName>
    <definedName name="wagdobf" localSheetId="1">#REF!</definedName>
    <definedName name="wagdobf">#REF!</definedName>
    <definedName name="wagreg" localSheetId="1">#REF!</definedName>
    <definedName name="wagreg">#REF!</definedName>
    <definedName name="wagregf" localSheetId="1">#REF!</definedName>
    <definedName name="wagregf">#REF!</definedName>
    <definedName name="YTD.Month">[7]Assumptions!$D$49</definedName>
    <definedName name="YTD_Actuals">'[2]FS Data'!$M$1:$M$65536</definedName>
    <definedName name="YTD_Actuals_Prior_Year">'[2]FS Data'!$N$1:$N$65536</definedName>
    <definedName name="YTD_Budgeted_Balance_Sheet">'[2]FS Data'!$Q$1:$Q$65536</definedName>
    <definedName name="YTD_Budgets">'[2]FS Data'!$O$1:$O$65536</definedName>
    <definedName name="YTD_Capital_Spending">'[2]FS Data'!$Y$1:$Y$65536</definedName>
    <definedName name="YTD_Capital_Spending_Budget">'[2]FS Data'!$AA$1:$AA$65536</definedName>
    <definedName name="Z_Factor_Analysis" localSheetId="1">#REF!</definedName>
    <definedName name="Z_Factor_Analysis">#REF!</definedName>
  </definedNames>
  <calcPr calcId="145621"/>
</workbook>
</file>

<file path=xl/calcChain.xml><?xml version="1.0" encoding="utf-8"?>
<calcChain xmlns="http://schemas.openxmlformats.org/spreadsheetml/2006/main">
  <c r="W250" i="4" l="1"/>
  <c r="R250" i="4"/>
  <c r="J250" i="4"/>
  <c r="E250" i="4"/>
  <c r="H243" i="4"/>
  <c r="P233" i="4"/>
  <c r="P232" i="4"/>
  <c r="P231" i="4"/>
  <c r="P230" i="4"/>
  <c r="P229" i="4"/>
  <c r="P228" i="4"/>
  <c r="P227" i="4"/>
  <c r="P226" i="4"/>
  <c r="P225" i="4"/>
  <c r="P224" i="4"/>
  <c r="F224" i="4"/>
  <c r="B225" i="4" s="1"/>
  <c r="D225" i="4" s="1"/>
  <c r="F225" i="4" s="1"/>
  <c r="B226" i="4" s="1"/>
  <c r="D226" i="4" s="1"/>
  <c r="F226" i="4" s="1"/>
  <c r="B227" i="4" s="1"/>
  <c r="D227" i="4" s="1"/>
  <c r="F227" i="4" s="1"/>
  <c r="B228" i="4" s="1"/>
  <c r="D228" i="4" s="1"/>
  <c r="F228" i="4" s="1"/>
  <c r="B229" i="4" s="1"/>
  <c r="D229" i="4" s="1"/>
  <c r="F229" i="4" s="1"/>
  <c r="B230" i="4" s="1"/>
  <c r="D230" i="4" s="1"/>
  <c r="F230" i="4" s="1"/>
  <c r="B231" i="4" s="1"/>
  <c r="D231" i="4" s="1"/>
  <c r="F231" i="4" s="1"/>
  <c r="B232" i="4" s="1"/>
  <c r="D232" i="4" s="1"/>
  <c r="F232" i="4" s="1"/>
  <c r="B233" i="4" s="1"/>
  <c r="D233" i="4" s="1"/>
  <c r="F233" i="4" s="1"/>
  <c r="B234" i="4" s="1"/>
  <c r="D234" i="4" s="1"/>
  <c r="F234" i="4" s="1"/>
  <c r="B235" i="4" s="1"/>
  <c r="D235" i="4" s="1"/>
  <c r="F235" i="4" s="1"/>
  <c r="B236" i="4" s="1"/>
  <c r="D236" i="4" s="1"/>
  <c r="F236" i="4" s="1"/>
  <c r="B237" i="4" s="1"/>
  <c r="D237" i="4" s="1"/>
  <c r="F237" i="4" s="1"/>
  <c r="B238" i="4" s="1"/>
  <c r="D238" i="4" s="1"/>
  <c r="F238" i="4" s="1"/>
  <c r="B239" i="4" s="1"/>
  <c r="D239" i="4" s="1"/>
  <c r="F239" i="4" s="1"/>
  <c r="B240" i="4" s="1"/>
  <c r="D240" i="4" s="1"/>
  <c r="F240" i="4" s="1"/>
  <c r="B241" i="4" s="1"/>
  <c r="D241" i="4" s="1"/>
  <c r="F241" i="4" s="1"/>
  <c r="B242" i="4" s="1"/>
  <c r="D242" i="4" s="1"/>
  <c r="F242" i="4" s="1"/>
  <c r="B243" i="4" s="1"/>
  <c r="D243" i="4" s="1"/>
  <c r="F243" i="4" s="1"/>
  <c r="B244" i="4" s="1"/>
  <c r="D244" i="4" s="1"/>
  <c r="F244" i="4" s="1"/>
  <c r="B245" i="4" s="1"/>
  <c r="D245" i="4" s="1"/>
  <c r="F245" i="4" s="1"/>
  <c r="B246" i="4" s="1"/>
  <c r="D246" i="4" s="1"/>
  <c r="F246" i="4" s="1"/>
  <c r="B247" i="4" s="1"/>
  <c r="D247" i="4" s="1"/>
  <c r="F247" i="4" s="1"/>
  <c r="B248" i="4" s="1"/>
  <c r="D248" i="4" s="1"/>
  <c r="F248" i="4" s="1"/>
  <c r="B249" i="4" s="1"/>
  <c r="D249" i="4" s="1"/>
  <c r="F249" i="4" s="1"/>
  <c r="B250" i="4" s="1"/>
  <c r="D250" i="4" s="1"/>
  <c r="F250" i="4" s="1"/>
  <c r="B251" i="4" s="1"/>
  <c r="D251" i="4" s="1"/>
  <c r="F251" i="4" s="1"/>
  <c r="B252" i="4" s="1"/>
  <c r="D252" i="4" s="1"/>
  <c r="F252" i="4" s="1"/>
  <c r="B253" i="4" s="1"/>
  <c r="D253" i="4" s="1"/>
  <c r="F253" i="4" s="1"/>
  <c r="B254" i="4" s="1"/>
  <c r="D254" i="4" s="1"/>
  <c r="F254" i="4" s="1"/>
  <c r="B255" i="4" s="1"/>
  <c r="D255" i="4" s="1"/>
  <c r="F255" i="4" s="1"/>
  <c r="B256" i="4" s="1"/>
  <c r="D256" i="4" s="1"/>
  <c r="F256" i="4" s="1"/>
  <c r="B257" i="4" s="1"/>
  <c r="D257" i="4" s="1"/>
  <c r="F257" i="4" s="1"/>
  <c r="D223" i="4"/>
  <c r="F223" i="4" s="1"/>
  <c r="B224" i="4" s="1"/>
  <c r="D224" i="4" s="1"/>
  <c r="P223" i="4"/>
  <c r="Q222" i="4"/>
  <c r="S222" i="4" s="1"/>
  <c r="O223" i="4" s="1"/>
  <c r="Q223" i="4" s="1"/>
  <c r="S223" i="4" s="1"/>
  <c r="O224" i="4" s="1"/>
  <c r="Q224" i="4" s="1"/>
  <c r="S224" i="4" s="1"/>
  <c r="O225" i="4" s="1"/>
  <c r="P222" i="4"/>
  <c r="N222" i="4"/>
  <c r="D222" i="4"/>
  <c r="F222" i="4" s="1"/>
  <c r="B223" i="4" s="1"/>
  <c r="A222" i="4"/>
  <c r="Y221" i="4"/>
  <c r="X221" i="4"/>
  <c r="W221" i="4"/>
  <c r="V221" i="4"/>
  <c r="U221" i="4"/>
  <c r="T221" i="4"/>
  <c r="S221" i="4"/>
  <c r="R221" i="4"/>
  <c r="Q221" i="4"/>
  <c r="P221" i="4"/>
  <c r="O221" i="4"/>
  <c r="N221" i="4"/>
  <c r="L221" i="4"/>
  <c r="K221" i="4"/>
  <c r="J221" i="4"/>
  <c r="I221" i="4"/>
  <c r="H221" i="4"/>
  <c r="G221" i="4"/>
  <c r="F221" i="4"/>
  <c r="E221" i="4"/>
  <c r="D221" i="4"/>
  <c r="C221" i="4"/>
  <c r="B221" i="4"/>
  <c r="A221" i="4"/>
  <c r="A220" i="4"/>
  <c r="N220" i="4" s="1"/>
  <c r="T211" i="4"/>
  <c r="J209" i="4"/>
  <c r="E209" i="4"/>
  <c r="P192" i="4"/>
  <c r="P191" i="4"/>
  <c r="P190" i="4"/>
  <c r="P189" i="4"/>
  <c r="P188" i="4"/>
  <c r="P187" i="4"/>
  <c r="O187" i="4"/>
  <c r="Q187" i="4" s="1"/>
  <c r="S187" i="4" s="1"/>
  <c r="O188" i="4" s="1"/>
  <c r="Q188" i="4" s="1"/>
  <c r="S188" i="4" s="1"/>
  <c r="O189" i="4" s="1"/>
  <c r="Q189" i="4" s="1"/>
  <c r="S189" i="4" s="1"/>
  <c r="O190" i="4" s="1"/>
  <c r="Q190" i="4" s="1"/>
  <c r="S190" i="4" s="1"/>
  <c r="O191" i="4" s="1"/>
  <c r="Q191" i="4" s="1"/>
  <c r="S191" i="4" s="1"/>
  <c r="O192" i="4" s="1"/>
  <c r="Q192" i="4" s="1"/>
  <c r="S192" i="4" s="1"/>
  <c r="P186" i="4"/>
  <c r="P185" i="4"/>
  <c r="P184" i="4"/>
  <c r="B184" i="4"/>
  <c r="D184" i="4" s="1"/>
  <c r="F184" i="4" s="1"/>
  <c r="B185" i="4" s="1"/>
  <c r="D185" i="4" s="1"/>
  <c r="F185" i="4" s="1"/>
  <c r="B186" i="4" s="1"/>
  <c r="D186" i="4" s="1"/>
  <c r="F186" i="4" s="1"/>
  <c r="B187" i="4" s="1"/>
  <c r="D187" i="4" s="1"/>
  <c r="F187" i="4" s="1"/>
  <c r="B188" i="4" s="1"/>
  <c r="D188" i="4" s="1"/>
  <c r="F188" i="4" s="1"/>
  <c r="B189" i="4" s="1"/>
  <c r="D189" i="4" s="1"/>
  <c r="F189" i="4" s="1"/>
  <c r="B190" i="4" s="1"/>
  <c r="D190" i="4" s="1"/>
  <c r="F190" i="4" s="1"/>
  <c r="B191" i="4" s="1"/>
  <c r="D191" i="4" s="1"/>
  <c r="F191" i="4" s="1"/>
  <c r="B192" i="4" s="1"/>
  <c r="D192" i="4" s="1"/>
  <c r="F192" i="4" s="1"/>
  <c r="P183" i="4"/>
  <c r="P182" i="4"/>
  <c r="Q182" i="4" s="1"/>
  <c r="S182" i="4" s="1"/>
  <c r="O183" i="4" s="1"/>
  <c r="Q183" i="4" s="1"/>
  <c r="S183" i="4" s="1"/>
  <c r="O184" i="4" s="1"/>
  <c r="Q184" i="4" s="1"/>
  <c r="S184" i="4" s="1"/>
  <c r="O185" i="4" s="1"/>
  <c r="Q185" i="4" s="1"/>
  <c r="S185" i="4" s="1"/>
  <c r="O186" i="4" s="1"/>
  <c r="Q186" i="4" s="1"/>
  <c r="S186" i="4" s="1"/>
  <c r="B182" i="4"/>
  <c r="D182" i="4" s="1"/>
  <c r="F182" i="4" s="1"/>
  <c r="B183" i="4" s="1"/>
  <c r="D183" i="4" s="1"/>
  <c r="F183" i="4" s="1"/>
  <c r="P181" i="4"/>
  <c r="Q181" i="4" s="1"/>
  <c r="S181" i="4" s="1"/>
  <c r="O182" i="4" s="1"/>
  <c r="N181" i="4"/>
  <c r="D181" i="4"/>
  <c r="F181" i="4" s="1"/>
  <c r="A181" i="4"/>
  <c r="Y180" i="4"/>
  <c r="X180" i="4"/>
  <c r="W180" i="4"/>
  <c r="V180" i="4"/>
  <c r="U180" i="4"/>
  <c r="T180" i="4"/>
  <c r="S180" i="4"/>
  <c r="R180" i="4"/>
  <c r="Q180" i="4"/>
  <c r="P180" i="4"/>
  <c r="O180" i="4"/>
  <c r="N180" i="4"/>
  <c r="L180" i="4"/>
  <c r="K180" i="4"/>
  <c r="J180" i="4"/>
  <c r="I180" i="4"/>
  <c r="H180" i="4"/>
  <c r="G180" i="4"/>
  <c r="F180" i="4"/>
  <c r="E180" i="4"/>
  <c r="D180" i="4"/>
  <c r="C180" i="4"/>
  <c r="B180" i="4"/>
  <c r="A180" i="4"/>
  <c r="A179" i="4"/>
  <c r="N179" i="4" s="1"/>
  <c r="W168" i="4"/>
  <c r="R168" i="4"/>
  <c r="T162" i="4"/>
  <c r="T158" i="4"/>
  <c r="T156" i="4"/>
  <c r="T155" i="4"/>
  <c r="P151" i="4"/>
  <c r="P150" i="4"/>
  <c r="P149" i="4"/>
  <c r="P148" i="4"/>
  <c r="H148" i="4"/>
  <c r="P147" i="4"/>
  <c r="P146" i="4"/>
  <c r="P145" i="4"/>
  <c r="P144" i="4"/>
  <c r="P143" i="4"/>
  <c r="P142" i="4"/>
  <c r="H142" i="4"/>
  <c r="H183" i="4" s="1"/>
  <c r="H224" i="4" s="1"/>
  <c r="H141" i="4"/>
  <c r="H182" i="4" s="1"/>
  <c r="H223" i="4" s="1"/>
  <c r="P141" i="4"/>
  <c r="T140" i="4"/>
  <c r="N140" i="4"/>
  <c r="D140" i="4"/>
  <c r="F140" i="4" s="1"/>
  <c r="B141" i="4" s="1"/>
  <c r="D141" i="4" s="1"/>
  <c r="F141" i="4" s="1"/>
  <c r="B142" i="4" s="1"/>
  <c r="D142" i="4" s="1"/>
  <c r="F142" i="4" s="1"/>
  <c r="B143" i="4" s="1"/>
  <c r="D143" i="4" s="1"/>
  <c r="F143" i="4" s="1"/>
  <c r="B144" i="4" s="1"/>
  <c r="D144" i="4" s="1"/>
  <c r="F144" i="4" s="1"/>
  <c r="B145" i="4" s="1"/>
  <c r="D145" i="4" s="1"/>
  <c r="F145" i="4" s="1"/>
  <c r="B146" i="4" s="1"/>
  <c r="D146" i="4" s="1"/>
  <c r="F146" i="4" s="1"/>
  <c r="B147" i="4" s="1"/>
  <c r="P140" i="4"/>
  <c r="Q140" i="4" s="1"/>
  <c r="S140" i="4" s="1"/>
  <c r="O141" i="4" s="1"/>
  <c r="A140" i="4"/>
  <c r="Y139" i="4"/>
  <c r="X139" i="4"/>
  <c r="W139" i="4"/>
  <c r="V139" i="4"/>
  <c r="U139" i="4"/>
  <c r="T139" i="4"/>
  <c r="S139" i="4"/>
  <c r="R139" i="4"/>
  <c r="Q139" i="4"/>
  <c r="P139" i="4"/>
  <c r="O139" i="4"/>
  <c r="N139" i="4"/>
  <c r="L139" i="4"/>
  <c r="K139" i="4"/>
  <c r="J139" i="4"/>
  <c r="I139" i="4"/>
  <c r="H139" i="4"/>
  <c r="G139" i="4"/>
  <c r="F139" i="4"/>
  <c r="E139" i="4"/>
  <c r="D139" i="4"/>
  <c r="C139" i="4"/>
  <c r="B139" i="4"/>
  <c r="A139" i="4"/>
  <c r="N138" i="4"/>
  <c r="A138" i="4"/>
  <c r="T134" i="4"/>
  <c r="G134" i="4"/>
  <c r="G175" i="4" s="1"/>
  <c r="G133" i="4"/>
  <c r="U132" i="4"/>
  <c r="U173" i="4" s="1"/>
  <c r="U214" i="4" s="1"/>
  <c r="U255" i="4" s="1"/>
  <c r="T130" i="4"/>
  <c r="G130" i="4"/>
  <c r="G171" i="4" s="1"/>
  <c r="G129" i="4"/>
  <c r="W127" i="4"/>
  <c r="R127" i="4"/>
  <c r="J127" i="4"/>
  <c r="E127" i="4"/>
  <c r="G125" i="4"/>
  <c r="T124" i="4"/>
  <c r="G124" i="4"/>
  <c r="G123" i="4"/>
  <c r="G164" i="4" s="1"/>
  <c r="H120" i="4"/>
  <c r="H161" i="4" s="1"/>
  <c r="H202" i="4" s="1"/>
  <c r="G120" i="4"/>
  <c r="G161" i="4" s="1"/>
  <c r="U119" i="4"/>
  <c r="U160" i="4" s="1"/>
  <c r="U201" i="4" s="1"/>
  <c r="U242" i="4" s="1"/>
  <c r="U118" i="4"/>
  <c r="U159" i="4" s="1"/>
  <c r="U200" i="4" s="1"/>
  <c r="U241" i="4" s="1"/>
  <c r="G117" i="4"/>
  <c r="T116" i="4"/>
  <c r="G116" i="4"/>
  <c r="G157" i="4" s="1"/>
  <c r="U112" i="4"/>
  <c r="U153" i="4" s="1"/>
  <c r="U194" i="4" s="1"/>
  <c r="U235" i="4" s="1"/>
  <c r="T112" i="4"/>
  <c r="P110" i="4"/>
  <c r="T109" i="4"/>
  <c r="P109" i="4"/>
  <c r="U108" i="4"/>
  <c r="U149" i="4" s="1"/>
  <c r="U190" i="4" s="1"/>
  <c r="U231" i="4" s="1"/>
  <c r="P108" i="4"/>
  <c r="P107" i="4"/>
  <c r="U106" i="4"/>
  <c r="U147" i="4" s="1"/>
  <c r="U188" i="4" s="1"/>
  <c r="U229" i="4" s="1"/>
  <c r="P106" i="4"/>
  <c r="P105" i="4"/>
  <c r="P104" i="4"/>
  <c r="U103" i="4"/>
  <c r="U144" i="4" s="1"/>
  <c r="U185" i="4" s="1"/>
  <c r="U226" i="4" s="1"/>
  <c r="P103" i="4"/>
  <c r="P102" i="4"/>
  <c r="U101" i="4"/>
  <c r="U142" i="4" s="1"/>
  <c r="U183" i="4" s="1"/>
  <c r="U224" i="4" s="1"/>
  <c r="T101" i="4"/>
  <c r="P101" i="4"/>
  <c r="P100" i="4"/>
  <c r="D100" i="4"/>
  <c r="F100" i="4" s="1"/>
  <c r="B101" i="4" s="1"/>
  <c r="P99" i="4"/>
  <c r="Q99" i="4" s="1"/>
  <c r="S99" i="4" s="1"/>
  <c r="O100" i="4" s="1"/>
  <c r="N99" i="4"/>
  <c r="I99" i="4"/>
  <c r="K99" i="4" s="1"/>
  <c r="H99" i="4"/>
  <c r="H140" i="4" s="1"/>
  <c r="H181" i="4" s="1"/>
  <c r="H222" i="4" s="1"/>
  <c r="D99" i="4"/>
  <c r="F99" i="4" s="1"/>
  <c r="B100" i="4" s="1"/>
  <c r="A99" i="4"/>
  <c r="Y98" i="4"/>
  <c r="X98" i="4"/>
  <c r="W98" i="4"/>
  <c r="V98" i="4"/>
  <c r="U98" i="4"/>
  <c r="T98" i="4"/>
  <c r="S98" i="4"/>
  <c r="R98" i="4"/>
  <c r="Q98" i="4"/>
  <c r="P98" i="4"/>
  <c r="O98" i="4"/>
  <c r="N98" i="4"/>
  <c r="L98" i="4"/>
  <c r="K98" i="4"/>
  <c r="J98" i="4"/>
  <c r="I98" i="4"/>
  <c r="H98" i="4"/>
  <c r="G98" i="4"/>
  <c r="F98" i="4"/>
  <c r="E98" i="4"/>
  <c r="D98" i="4"/>
  <c r="C98" i="4"/>
  <c r="B98" i="4"/>
  <c r="A98" i="4"/>
  <c r="A97" i="4"/>
  <c r="N97" i="4" s="1"/>
  <c r="T93" i="4"/>
  <c r="G93" i="4"/>
  <c r="T92" i="4"/>
  <c r="T133" i="4" s="1"/>
  <c r="T174" i="4" s="1"/>
  <c r="G92" i="4"/>
  <c r="U91" i="4"/>
  <c r="T91" i="4"/>
  <c r="G91" i="4"/>
  <c r="T90" i="4"/>
  <c r="T131" i="4" s="1"/>
  <c r="G90" i="4"/>
  <c r="G131" i="4" s="1"/>
  <c r="T89" i="4"/>
  <c r="G89" i="4"/>
  <c r="T88" i="4"/>
  <c r="T129" i="4" s="1"/>
  <c r="T170" i="4" s="1"/>
  <c r="G88" i="4"/>
  <c r="T87" i="4"/>
  <c r="G87" i="4"/>
  <c r="G128" i="4" s="1"/>
  <c r="G169" i="4" s="1"/>
  <c r="W86" i="4"/>
  <c r="U86" i="4"/>
  <c r="U127" i="4" s="1"/>
  <c r="U168" i="4" s="1"/>
  <c r="U209" i="4" s="1"/>
  <c r="U250" i="4" s="1"/>
  <c r="T86" i="4"/>
  <c r="T127" i="4" s="1"/>
  <c r="R86" i="4"/>
  <c r="G86" i="4"/>
  <c r="G127" i="4" s="1"/>
  <c r="U85" i="4"/>
  <c r="U126" i="4" s="1"/>
  <c r="U167" i="4" s="1"/>
  <c r="U208" i="4" s="1"/>
  <c r="U249" i="4" s="1"/>
  <c r="T85" i="4"/>
  <c r="G85" i="4"/>
  <c r="G126" i="4" s="1"/>
  <c r="T84" i="4"/>
  <c r="G84" i="4"/>
  <c r="T83" i="4"/>
  <c r="G83" i="4"/>
  <c r="T82" i="4"/>
  <c r="T123" i="4" s="1"/>
  <c r="T164" i="4" s="1"/>
  <c r="G82" i="4"/>
  <c r="U81" i="4"/>
  <c r="U122" i="4" s="1"/>
  <c r="U163" i="4" s="1"/>
  <c r="U204" i="4" s="1"/>
  <c r="U245" i="4" s="1"/>
  <c r="T81" i="4"/>
  <c r="G81" i="4"/>
  <c r="G122" i="4" s="1"/>
  <c r="T80" i="4"/>
  <c r="T121" i="4" s="1"/>
  <c r="G80" i="4"/>
  <c r="G121" i="4" s="1"/>
  <c r="U79" i="4"/>
  <c r="U120" i="4" s="1"/>
  <c r="U161" i="4" s="1"/>
  <c r="U202" i="4" s="1"/>
  <c r="U243" i="4" s="1"/>
  <c r="T79" i="4"/>
  <c r="H79" i="4"/>
  <c r="G79" i="4"/>
  <c r="U78" i="4"/>
  <c r="T78" i="4"/>
  <c r="T119" i="4" s="1"/>
  <c r="T160" i="4" s="1"/>
  <c r="H78" i="4"/>
  <c r="H119" i="4" s="1"/>
  <c r="H160" i="4" s="1"/>
  <c r="H201" i="4" s="1"/>
  <c r="H242" i="4" s="1"/>
  <c r="G78" i="4"/>
  <c r="U77" i="4"/>
  <c r="T77" i="4"/>
  <c r="H77" i="4"/>
  <c r="H118" i="4" s="1"/>
  <c r="H159" i="4" s="1"/>
  <c r="H200" i="4" s="1"/>
  <c r="H241" i="4" s="1"/>
  <c r="G77" i="4"/>
  <c r="G118" i="4" s="1"/>
  <c r="G159" i="4" s="1"/>
  <c r="U76" i="4"/>
  <c r="U117" i="4" s="1"/>
  <c r="U158" i="4" s="1"/>
  <c r="U199" i="4" s="1"/>
  <c r="U240" i="4" s="1"/>
  <c r="T76" i="4"/>
  <c r="T117" i="4" s="1"/>
  <c r="H76" i="4"/>
  <c r="H117" i="4" s="1"/>
  <c r="H158" i="4" s="1"/>
  <c r="H199" i="4" s="1"/>
  <c r="H240" i="4" s="1"/>
  <c r="G76" i="4"/>
  <c r="U75" i="4"/>
  <c r="U116" i="4" s="1"/>
  <c r="U157" i="4" s="1"/>
  <c r="U198" i="4" s="1"/>
  <c r="U239" i="4" s="1"/>
  <c r="T75" i="4"/>
  <c r="H75" i="4"/>
  <c r="H116" i="4" s="1"/>
  <c r="G75" i="4"/>
  <c r="U74" i="4"/>
  <c r="U115" i="4" s="1"/>
  <c r="U156" i="4" s="1"/>
  <c r="U197" i="4" s="1"/>
  <c r="U238" i="4" s="1"/>
  <c r="T74" i="4"/>
  <c r="T115" i="4" s="1"/>
  <c r="H74" i="4"/>
  <c r="H115" i="4" s="1"/>
  <c r="H156" i="4" s="1"/>
  <c r="H197" i="4" s="1"/>
  <c r="H238" i="4" s="1"/>
  <c r="G74" i="4"/>
  <c r="G115" i="4" s="1"/>
  <c r="G156" i="4" s="1"/>
  <c r="U73" i="4"/>
  <c r="U114" i="4" s="1"/>
  <c r="U155" i="4" s="1"/>
  <c r="U196" i="4" s="1"/>
  <c r="U237" i="4" s="1"/>
  <c r="T73" i="4"/>
  <c r="T114" i="4" s="1"/>
  <c r="H73" i="4"/>
  <c r="H114" i="4" s="1"/>
  <c r="H155" i="4" s="1"/>
  <c r="H196" i="4" s="1"/>
  <c r="H237" i="4" s="1"/>
  <c r="G73" i="4"/>
  <c r="G114" i="4" s="1"/>
  <c r="G155" i="4" s="1"/>
  <c r="U72" i="4"/>
  <c r="U113" i="4" s="1"/>
  <c r="U154" i="4" s="1"/>
  <c r="U195" i="4" s="1"/>
  <c r="U236" i="4" s="1"/>
  <c r="T72" i="4"/>
  <c r="H72" i="4"/>
  <c r="H113" i="4" s="1"/>
  <c r="H154" i="4" s="1"/>
  <c r="H195" i="4" s="1"/>
  <c r="H236" i="4" s="1"/>
  <c r="G72" i="4"/>
  <c r="U71" i="4"/>
  <c r="T71" i="4"/>
  <c r="H71" i="4"/>
  <c r="G71" i="4"/>
  <c r="G112" i="4" s="1"/>
  <c r="U70" i="4"/>
  <c r="T70" i="4"/>
  <c r="T111" i="4" s="1"/>
  <c r="T152" i="4" s="1"/>
  <c r="H70" i="4"/>
  <c r="H111" i="4" s="1"/>
  <c r="H152" i="4" s="1"/>
  <c r="H193" i="4" s="1"/>
  <c r="H234" i="4" s="1"/>
  <c r="G70" i="4"/>
  <c r="U69" i="4"/>
  <c r="U110" i="4" s="1"/>
  <c r="U151" i="4" s="1"/>
  <c r="U192" i="4" s="1"/>
  <c r="U233" i="4" s="1"/>
  <c r="T69" i="4"/>
  <c r="T110" i="4" s="1"/>
  <c r="P69" i="4"/>
  <c r="H69" i="4"/>
  <c r="H110" i="4" s="1"/>
  <c r="H151" i="4" s="1"/>
  <c r="H192" i="4" s="1"/>
  <c r="H233" i="4" s="1"/>
  <c r="G69" i="4"/>
  <c r="U68" i="4"/>
  <c r="U109" i="4" s="1"/>
  <c r="U150" i="4" s="1"/>
  <c r="U191" i="4" s="1"/>
  <c r="U232" i="4" s="1"/>
  <c r="T68" i="4"/>
  <c r="P68" i="4"/>
  <c r="H68" i="4"/>
  <c r="H109" i="4" s="1"/>
  <c r="G68" i="4"/>
  <c r="G109" i="4" s="1"/>
  <c r="G150" i="4" s="1"/>
  <c r="U67" i="4"/>
  <c r="T67" i="4"/>
  <c r="T108" i="4" s="1"/>
  <c r="H67" i="4"/>
  <c r="H108" i="4" s="1"/>
  <c r="H149" i="4" s="1"/>
  <c r="H190" i="4" s="1"/>
  <c r="H231" i="4" s="1"/>
  <c r="G67" i="4"/>
  <c r="P67" i="4"/>
  <c r="U66" i="4"/>
  <c r="U107" i="4" s="1"/>
  <c r="U148" i="4" s="1"/>
  <c r="U189" i="4" s="1"/>
  <c r="U230" i="4" s="1"/>
  <c r="T66" i="4"/>
  <c r="P66" i="4"/>
  <c r="H66" i="4"/>
  <c r="H107" i="4" s="1"/>
  <c r="G66" i="4"/>
  <c r="G107" i="4" s="1"/>
  <c r="G148" i="4" s="1"/>
  <c r="G189" i="4" s="1"/>
  <c r="U65" i="4"/>
  <c r="T65" i="4"/>
  <c r="T106" i="4" s="1"/>
  <c r="P65" i="4"/>
  <c r="H65" i="4"/>
  <c r="H106" i="4" s="1"/>
  <c r="H147" i="4" s="1"/>
  <c r="H188" i="4" s="1"/>
  <c r="H229" i="4" s="1"/>
  <c r="G65" i="4"/>
  <c r="U64" i="4"/>
  <c r="U105" i="4" s="1"/>
  <c r="U146" i="4" s="1"/>
  <c r="U187" i="4" s="1"/>
  <c r="U228" i="4" s="1"/>
  <c r="T64" i="4"/>
  <c r="T105" i="4" s="1"/>
  <c r="T146" i="4" s="1"/>
  <c r="P64" i="4"/>
  <c r="H64" i="4"/>
  <c r="G64" i="4"/>
  <c r="G105" i="4" s="1"/>
  <c r="G146" i="4" s="1"/>
  <c r="G187" i="4" s="1"/>
  <c r="U63" i="4"/>
  <c r="U104" i="4" s="1"/>
  <c r="U145" i="4" s="1"/>
  <c r="U186" i="4" s="1"/>
  <c r="U227" i="4" s="1"/>
  <c r="T63" i="4"/>
  <c r="T104" i="4" s="1"/>
  <c r="H63" i="4"/>
  <c r="H104" i="4" s="1"/>
  <c r="H145" i="4" s="1"/>
  <c r="H186" i="4" s="1"/>
  <c r="H227" i="4" s="1"/>
  <c r="G63" i="4"/>
  <c r="P63" i="4"/>
  <c r="U62" i="4"/>
  <c r="T62" i="4"/>
  <c r="T103" i="4" s="1"/>
  <c r="P62" i="4"/>
  <c r="H62" i="4"/>
  <c r="H103" i="4" s="1"/>
  <c r="G62" i="4"/>
  <c r="G103" i="4" s="1"/>
  <c r="G144" i="4" s="1"/>
  <c r="G185" i="4" s="1"/>
  <c r="U61" i="4"/>
  <c r="U102" i="4" s="1"/>
  <c r="U143" i="4" s="1"/>
  <c r="U184" i="4" s="1"/>
  <c r="U225" i="4" s="1"/>
  <c r="T61" i="4"/>
  <c r="T102" i="4" s="1"/>
  <c r="P61" i="4"/>
  <c r="H61" i="4"/>
  <c r="H102" i="4" s="1"/>
  <c r="H143" i="4" s="1"/>
  <c r="H184" i="4" s="1"/>
  <c r="H225" i="4" s="1"/>
  <c r="G61" i="4"/>
  <c r="U60" i="4"/>
  <c r="T60" i="4"/>
  <c r="P60" i="4"/>
  <c r="H60" i="4"/>
  <c r="H101" i="4" s="1"/>
  <c r="G60" i="4"/>
  <c r="G101" i="4" s="1"/>
  <c r="G142" i="4" s="1"/>
  <c r="U59" i="4"/>
  <c r="U100" i="4" s="1"/>
  <c r="U141" i="4" s="1"/>
  <c r="U182" i="4" s="1"/>
  <c r="U223" i="4" s="1"/>
  <c r="T59" i="4"/>
  <c r="T100" i="4" s="1"/>
  <c r="N100" i="4" s="1"/>
  <c r="O59" i="4"/>
  <c r="Q59" i="4" s="1"/>
  <c r="S59" i="4" s="1"/>
  <c r="O60" i="4" s="1"/>
  <c r="Q60" i="4" s="1"/>
  <c r="S60" i="4" s="1"/>
  <c r="O61" i="4" s="1"/>
  <c r="Q61" i="4" s="1"/>
  <c r="S61" i="4" s="1"/>
  <c r="O62" i="4" s="1"/>
  <c r="N59" i="4"/>
  <c r="H59" i="4"/>
  <c r="H100" i="4" s="1"/>
  <c r="G59" i="4"/>
  <c r="D59" i="4"/>
  <c r="F59" i="4" s="1"/>
  <c r="B60" i="4" s="1"/>
  <c r="P59" i="4"/>
  <c r="A59" i="4"/>
  <c r="A60" i="4" s="1"/>
  <c r="V58" i="4"/>
  <c r="X58" i="4" s="1"/>
  <c r="U58" i="4"/>
  <c r="U99" i="4" s="1"/>
  <c r="U140" i="4" s="1"/>
  <c r="U181" i="4" s="1"/>
  <c r="U222" i="4" s="1"/>
  <c r="T58" i="4"/>
  <c r="T99" i="4" s="1"/>
  <c r="P58" i="4"/>
  <c r="Q58" i="4" s="1"/>
  <c r="S58" i="4" s="1"/>
  <c r="N58" i="4"/>
  <c r="I58" i="4"/>
  <c r="K58" i="4" s="1"/>
  <c r="H58" i="4"/>
  <c r="G58" i="4"/>
  <c r="G99" i="4" s="1"/>
  <c r="G140" i="4" s="1"/>
  <c r="D58" i="4"/>
  <c r="F58" i="4" s="1"/>
  <c r="B59" i="4" s="1"/>
  <c r="A58" i="4"/>
  <c r="Y57" i="4"/>
  <c r="X57" i="4"/>
  <c r="W57" i="4"/>
  <c r="V57" i="4"/>
  <c r="U57" i="4"/>
  <c r="T57" i="4"/>
  <c r="S57" i="4"/>
  <c r="R57" i="4"/>
  <c r="Q57" i="4"/>
  <c r="P57" i="4"/>
  <c r="O57" i="4"/>
  <c r="N57" i="4"/>
  <c r="L57" i="4"/>
  <c r="K57" i="4"/>
  <c r="J57" i="4"/>
  <c r="I57" i="4"/>
  <c r="H57" i="4"/>
  <c r="G57" i="4"/>
  <c r="F57" i="4"/>
  <c r="E57" i="4"/>
  <c r="D57" i="4"/>
  <c r="C57" i="4"/>
  <c r="B57" i="4"/>
  <c r="A57" i="4"/>
  <c r="N56" i="4"/>
  <c r="A56" i="4"/>
  <c r="U51" i="4"/>
  <c r="U45" i="4"/>
  <c r="U46" i="4" s="1"/>
  <c r="U87" i="4" s="1"/>
  <c r="U128" i="4" s="1"/>
  <c r="U169" i="4" s="1"/>
  <c r="U210" i="4" s="1"/>
  <c r="U251" i="4" s="1"/>
  <c r="J45" i="4"/>
  <c r="E45" i="4"/>
  <c r="U41" i="4"/>
  <c r="U40" i="4"/>
  <c r="U39" i="4"/>
  <c r="U80" i="4" s="1"/>
  <c r="H39" i="4"/>
  <c r="P28" i="4"/>
  <c r="A28" i="4"/>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P27" i="4"/>
  <c r="P26" i="4"/>
  <c r="P25" i="4"/>
  <c r="P24" i="4"/>
  <c r="P23" i="4"/>
  <c r="P22" i="4"/>
  <c r="P21" i="4"/>
  <c r="P20" i="4"/>
  <c r="P19" i="4"/>
  <c r="N18" i="4"/>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P18" i="4"/>
  <c r="A18" i="4"/>
  <c r="A19" i="4" s="1"/>
  <c r="A20" i="4" s="1"/>
  <c r="A21" i="4" s="1"/>
  <c r="A22" i="4" s="1"/>
  <c r="A23" i="4" s="1"/>
  <c r="A24" i="4" s="1"/>
  <c r="A25" i="4" s="1"/>
  <c r="A26" i="4" s="1"/>
  <c r="A27" i="4" s="1"/>
  <c r="V17" i="4"/>
  <c r="X17" i="4" s="1"/>
  <c r="K17" i="4"/>
  <c r="I17" i="4"/>
  <c r="A15" i="4"/>
  <c r="N15" i="4" s="1"/>
  <c r="J10" i="4"/>
  <c r="V9" i="4"/>
  <c r="K9" i="4"/>
  <c r="C9" i="4"/>
  <c r="V8" i="4"/>
  <c r="K8" i="4"/>
  <c r="V7" i="4"/>
  <c r="J7" i="4"/>
  <c r="J168" i="4" s="1"/>
  <c r="I7" i="4"/>
  <c r="V6" i="4"/>
  <c r="V10" i="4" s="1"/>
  <c r="K6" i="4"/>
  <c r="V5" i="4"/>
  <c r="J5" i="4"/>
  <c r="J86" i="4" s="1"/>
  <c r="I5" i="4"/>
  <c r="E86" i="4" s="1"/>
  <c r="V4" i="4"/>
  <c r="K4" i="4"/>
  <c r="S3" i="4"/>
  <c r="R3" i="4"/>
  <c r="Q3" i="4"/>
  <c r="J250" i="3"/>
  <c r="E250" i="3"/>
  <c r="H244" i="3"/>
  <c r="F223" i="3"/>
  <c r="B224" i="3" s="1"/>
  <c r="D224" i="3" s="1"/>
  <c r="F224" i="3" s="1"/>
  <c r="B225" i="3" s="1"/>
  <c r="D225" i="3" s="1"/>
  <c r="F225" i="3" s="1"/>
  <c r="B226" i="3" s="1"/>
  <c r="D226" i="3" s="1"/>
  <c r="F226" i="3" s="1"/>
  <c r="B227" i="3" s="1"/>
  <c r="D227" i="3" s="1"/>
  <c r="F227" i="3" s="1"/>
  <c r="B228" i="3" s="1"/>
  <c r="D228" i="3" s="1"/>
  <c r="F228" i="3" s="1"/>
  <c r="B229" i="3" s="1"/>
  <c r="D229" i="3" s="1"/>
  <c r="F229" i="3" s="1"/>
  <c r="B230" i="3" s="1"/>
  <c r="D230" i="3" s="1"/>
  <c r="F230" i="3" s="1"/>
  <c r="B231" i="3" s="1"/>
  <c r="D231" i="3" s="1"/>
  <c r="F231" i="3" s="1"/>
  <c r="B232" i="3" s="1"/>
  <c r="D232" i="3" s="1"/>
  <c r="F232" i="3" s="1"/>
  <c r="B233" i="3" s="1"/>
  <c r="D233" i="3" s="1"/>
  <c r="F233" i="3" s="1"/>
  <c r="D222" i="3"/>
  <c r="F222" i="3" s="1"/>
  <c r="B223" i="3" s="1"/>
  <c r="D223" i="3" s="1"/>
  <c r="A222" i="3"/>
  <c r="L221" i="3"/>
  <c r="K221" i="3"/>
  <c r="J221" i="3"/>
  <c r="I221" i="3"/>
  <c r="H221" i="3"/>
  <c r="G221" i="3"/>
  <c r="F221" i="3"/>
  <c r="E221" i="3"/>
  <c r="D221" i="3"/>
  <c r="C221" i="3"/>
  <c r="B221" i="3"/>
  <c r="A221" i="3"/>
  <c r="A220" i="3"/>
  <c r="J209" i="3"/>
  <c r="E209" i="3"/>
  <c r="D182" i="3"/>
  <c r="F182" i="3" s="1"/>
  <c r="B183" i="3" s="1"/>
  <c r="D183" i="3" s="1"/>
  <c r="F183" i="3" s="1"/>
  <c r="B184" i="3" s="1"/>
  <c r="D184" i="3" s="1"/>
  <c r="F184" i="3" s="1"/>
  <c r="B185" i="3" s="1"/>
  <c r="D185" i="3" s="1"/>
  <c r="F185" i="3" s="1"/>
  <c r="B186" i="3" s="1"/>
  <c r="D186" i="3" s="1"/>
  <c r="F186" i="3" s="1"/>
  <c r="B187" i="3" s="1"/>
  <c r="D187" i="3" s="1"/>
  <c r="F187" i="3" s="1"/>
  <c r="B188" i="3" s="1"/>
  <c r="D188" i="3" s="1"/>
  <c r="F188" i="3" s="1"/>
  <c r="B189" i="3" s="1"/>
  <c r="D189" i="3" s="1"/>
  <c r="F189" i="3" s="1"/>
  <c r="B190" i="3" s="1"/>
  <c r="D190" i="3" s="1"/>
  <c r="F190" i="3" s="1"/>
  <c r="B191" i="3" s="1"/>
  <c r="D191" i="3" s="1"/>
  <c r="F191" i="3" s="1"/>
  <c r="B192" i="3" s="1"/>
  <c r="D192" i="3" s="1"/>
  <c r="F192" i="3" s="1"/>
  <c r="F181" i="3"/>
  <c r="B182" i="3" s="1"/>
  <c r="D181" i="3"/>
  <c r="A181" i="3"/>
  <c r="L180" i="3"/>
  <c r="K180" i="3"/>
  <c r="J180" i="3"/>
  <c r="I180" i="3"/>
  <c r="H180" i="3"/>
  <c r="G180" i="3"/>
  <c r="F180" i="3"/>
  <c r="E180" i="3"/>
  <c r="D180" i="3"/>
  <c r="C180" i="3"/>
  <c r="B180" i="3"/>
  <c r="A180" i="3"/>
  <c r="A179" i="3"/>
  <c r="G170" i="3"/>
  <c r="J168" i="3"/>
  <c r="E168" i="3"/>
  <c r="G166" i="3"/>
  <c r="G207" i="3" s="1"/>
  <c r="G248" i="3" s="1"/>
  <c r="H163" i="3"/>
  <c r="G142" i="3"/>
  <c r="F141" i="3"/>
  <c r="B142" i="3" s="1"/>
  <c r="D142" i="3" s="1"/>
  <c r="F142" i="3" s="1"/>
  <c r="B143" i="3" s="1"/>
  <c r="D143" i="3" s="1"/>
  <c r="F143" i="3" s="1"/>
  <c r="B144" i="3" s="1"/>
  <c r="D144" i="3" s="1"/>
  <c r="F144" i="3" s="1"/>
  <c r="B145" i="3" s="1"/>
  <c r="D145" i="3" s="1"/>
  <c r="F145" i="3" s="1"/>
  <c r="B146" i="3" s="1"/>
  <c r="D146" i="3" s="1"/>
  <c r="F146" i="3" s="1"/>
  <c r="B147" i="3" s="1"/>
  <c r="D147" i="3" s="1"/>
  <c r="F147" i="3" s="1"/>
  <c r="B148" i="3" s="1"/>
  <c r="D148" i="3" s="1"/>
  <c r="F148" i="3" s="1"/>
  <c r="B149" i="3" s="1"/>
  <c r="D149" i="3" s="1"/>
  <c r="F149" i="3" s="1"/>
  <c r="B150" i="3" s="1"/>
  <c r="D150" i="3" s="1"/>
  <c r="F150" i="3" s="1"/>
  <c r="B151" i="3" s="1"/>
  <c r="D151" i="3" s="1"/>
  <c r="F151" i="3" s="1"/>
  <c r="D140" i="3"/>
  <c r="F140" i="3" s="1"/>
  <c r="B141" i="3" s="1"/>
  <c r="D141" i="3" s="1"/>
  <c r="A140" i="3"/>
  <c r="L139" i="3"/>
  <c r="K139" i="3"/>
  <c r="J139" i="3"/>
  <c r="I139" i="3"/>
  <c r="H139" i="3"/>
  <c r="G139" i="3"/>
  <c r="F139" i="3"/>
  <c r="E139" i="3"/>
  <c r="D139" i="3"/>
  <c r="C139" i="3"/>
  <c r="B139" i="3"/>
  <c r="A139" i="3"/>
  <c r="A138" i="3"/>
  <c r="G133" i="3"/>
  <c r="G174" i="3" s="1"/>
  <c r="G129" i="3"/>
  <c r="G128" i="3"/>
  <c r="J127" i="3"/>
  <c r="E127" i="3"/>
  <c r="G123" i="3"/>
  <c r="G164" i="3" s="1"/>
  <c r="G205" i="3" s="1"/>
  <c r="H122" i="3"/>
  <c r="H123" i="3" s="1"/>
  <c r="H124" i="3" s="1"/>
  <c r="H125" i="3" s="1"/>
  <c r="H126" i="3" s="1"/>
  <c r="H127" i="3" s="1"/>
  <c r="H128" i="3" s="1"/>
  <c r="H129" i="3" s="1"/>
  <c r="H130" i="3" s="1"/>
  <c r="H131" i="3" s="1"/>
  <c r="G122" i="3"/>
  <c r="H121" i="3"/>
  <c r="H162" i="3" s="1"/>
  <c r="H203" i="3" s="1"/>
  <c r="G121" i="3"/>
  <c r="H120" i="3"/>
  <c r="H161" i="3" s="1"/>
  <c r="H202" i="3" s="1"/>
  <c r="H243" i="3" s="1"/>
  <c r="G119" i="3"/>
  <c r="G160" i="3" s="1"/>
  <c r="G115" i="3"/>
  <c r="H114" i="3"/>
  <c r="H155" i="3" s="1"/>
  <c r="H196" i="3" s="1"/>
  <c r="H237" i="3" s="1"/>
  <c r="G114" i="3"/>
  <c r="H113" i="3"/>
  <c r="H154" i="3" s="1"/>
  <c r="H195" i="3" s="1"/>
  <c r="H236" i="3" s="1"/>
  <c r="G113" i="3"/>
  <c r="G154" i="3" s="1"/>
  <c r="G195" i="3" s="1"/>
  <c r="H112" i="3"/>
  <c r="H153" i="3" s="1"/>
  <c r="H194" i="3" s="1"/>
  <c r="H235" i="3" s="1"/>
  <c r="H110" i="3"/>
  <c r="H151" i="3" s="1"/>
  <c r="H192" i="3" s="1"/>
  <c r="H233" i="3" s="1"/>
  <c r="H108" i="3"/>
  <c r="H149" i="3" s="1"/>
  <c r="H190" i="3" s="1"/>
  <c r="H231" i="3" s="1"/>
  <c r="G108" i="3"/>
  <c r="H104" i="3"/>
  <c r="H145" i="3" s="1"/>
  <c r="H186" i="3" s="1"/>
  <c r="H227" i="3" s="1"/>
  <c r="G104" i="3"/>
  <c r="H100" i="3"/>
  <c r="H141" i="3" s="1"/>
  <c r="H182" i="3" s="1"/>
  <c r="H223" i="3" s="1"/>
  <c r="G100" i="3"/>
  <c r="D99" i="3"/>
  <c r="F99" i="3" s="1"/>
  <c r="B100" i="3" s="1"/>
  <c r="D100" i="3" s="1"/>
  <c r="F100" i="3" s="1"/>
  <c r="B101" i="3" s="1"/>
  <c r="D101" i="3" s="1"/>
  <c r="F101" i="3" s="1"/>
  <c r="B102" i="3" s="1"/>
  <c r="D102" i="3" s="1"/>
  <c r="F102" i="3" s="1"/>
  <c r="B103" i="3" s="1"/>
  <c r="D103" i="3" s="1"/>
  <c r="F103" i="3" s="1"/>
  <c r="B104" i="3" s="1"/>
  <c r="D104" i="3" s="1"/>
  <c r="F104" i="3" s="1"/>
  <c r="B105" i="3" s="1"/>
  <c r="D105" i="3" s="1"/>
  <c r="F105" i="3" s="1"/>
  <c r="B106" i="3" s="1"/>
  <c r="D106" i="3" s="1"/>
  <c r="F106" i="3" s="1"/>
  <c r="B107" i="3" s="1"/>
  <c r="D107" i="3" s="1"/>
  <c r="F107" i="3" s="1"/>
  <c r="B108" i="3" s="1"/>
  <c r="D108" i="3" s="1"/>
  <c r="F108" i="3" s="1"/>
  <c r="B109" i="3" s="1"/>
  <c r="D109" i="3" s="1"/>
  <c r="F109" i="3" s="1"/>
  <c r="B110" i="3" s="1"/>
  <c r="D110" i="3" s="1"/>
  <c r="F110" i="3" s="1"/>
  <c r="A99" i="3"/>
  <c r="L98" i="3"/>
  <c r="K98" i="3"/>
  <c r="J98" i="3"/>
  <c r="I98" i="3"/>
  <c r="H98" i="3"/>
  <c r="G98" i="3"/>
  <c r="F98" i="3"/>
  <c r="E98" i="3"/>
  <c r="D98" i="3"/>
  <c r="C98" i="3"/>
  <c r="B98" i="3"/>
  <c r="A98" i="3"/>
  <c r="A97" i="3"/>
  <c r="G93" i="3"/>
  <c r="G92" i="3"/>
  <c r="G91" i="3"/>
  <c r="G132" i="3" s="1"/>
  <c r="G90" i="3"/>
  <c r="G131" i="3" s="1"/>
  <c r="G172" i="3" s="1"/>
  <c r="G89" i="3"/>
  <c r="G130" i="3" s="1"/>
  <c r="G88" i="3"/>
  <c r="G87" i="3"/>
  <c r="J86" i="3"/>
  <c r="G86" i="3"/>
  <c r="E86" i="3"/>
  <c r="G85" i="3"/>
  <c r="G126" i="3" s="1"/>
  <c r="G84" i="3"/>
  <c r="G125" i="3" s="1"/>
  <c r="H83" i="3"/>
  <c r="H84" i="3" s="1"/>
  <c r="H85" i="3" s="1"/>
  <c r="G83" i="3"/>
  <c r="G124" i="3" s="1"/>
  <c r="G82" i="3"/>
  <c r="H81" i="3"/>
  <c r="H82" i="3" s="1"/>
  <c r="G81" i="3"/>
  <c r="H80" i="3"/>
  <c r="G80" i="3"/>
  <c r="H79" i="3"/>
  <c r="G79" i="3"/>
  <c r="H78" i="3"/>
  <c r="H119" i="3" s="1"/>
  <c r="H160" i="3" s="1"/>
  <c r="H201" i="3" s="1"/>
  <c r="H242" i="3" s="1"/>
  <c r="G78" i="3"/>
  <c r="H77" i="3"/>
  <c r="H118" i="3" s="1"/>
  <c r="H159" i="3" s="1"/>
  <c r="H200" i="3" s="1"/>
  <c r="H241" i="3" s="1"/>
  <c r="G77" i="3"/>
  <c r="G118" i="3" s="1"/>
  <c r="H76" i="3"/>
  <c r="H117" i="3" s="1"/>
  <c r="H158" i="3" s="1"/>
  <c r="H199" i="3" s="1"/>
  <c r="H240" i="3" s="1"/>
  <c r="G76" i="3"/>
  <c r="G117" i="3" s="1"/>
  <c r="G158" i="3" s="1"/>
  <c r="H75" i="3"/>
  <c r="H116" i="3" s="1"/>
  <c r="H157" i="3" s="1"/>
  <c r="H198" i="3" s="1"/>
  <c r="H239" i="3" s="1"/>
  <c r="G75" i="3"/>
  <c r="G116" i="3" s="1"/>
  <c r="H74" i="3"/>
  <c r="H115" i="3" s="1"/>
  <c r="H156" i="3" s="1"/>
  <c r="H197" i="3" s="1"/>
  <c r="H238" i="3" s="1"/>
  <c r="G74" i="3"/>
  <c r="H73" i="3"/>
  <c r="G73" i="3"/>
  <c r="H72" i="3"/>
  <c r="G72" i="3"/>
  <c r="H71" i="3"/>
  <c r="G71" i="3"/>
  <c r="H70" i="3"/>
  <c r="H111" i="3" s="1"/>
  <c r="H152" i="3" s="1"/>
  <c r="H193" i="3" s="1"/>
  <c r="H234" i="3" s="1"/>
  <c r="G70" i="3"/>
  <c r="G111" i="3" s="1"/>
  <c r="H69" i="3"/>
  <c r="G69" i="3"/>
  <c r="G110" i="3" s="1"/>
  <c r="H68" i="3"/>
  <c r="H109" i="3" s="1"/>
  <c r="H150" i="3" s="1"/>
  <c r="H191" i="3" s="1"/>
  <c r="H232" i="3" s="1"/>
  <c r="G68" i="3"/>
  <c r="G109" i="3" s="1"/>
  <c r="H67" i="3"/>
  <c r="G67" i="3"/>
  <c r="H66" i="3"/>
  <c r="H107" i="3" s="1"/>
  <c r="H148" i="3" s="1"/>
  <c r="H189" i="3" s="1"/>
  <c r="H230" i="3" s="1"/>
  <c r="G66" i="3"/>
  <c r="H65" i="3"/>
  <c r="G65" i="3"/>
  <c r="G106" i="3" s="1"/>
  <c r="H64" i="3"/>
  <c r="H105" i="3" s="1"/>
  <c r="H146" i="3" s="1"/>
  <c r="H187" i="3" s="1"/>
  <c r="H228" i="3" s="1"/>
  <c r="G64" i="3"/>
  <c r="G105" i="3" s="1"/>
  <c r="G146" i="3" s="1"/>
  <c r="H63" i="3"/>
  <c r="G63" i="3"/>
  <c r="H62" i="3"/>
  <c r="H103" i="3" s="1"/>
  <c r="H144" i="3" s="1"/>
  <c r="H185" i="3" s="1"/>
  <c r="H226" i="3" s="1"/>
  <c r="G62" i="3"/>
  <c r="H61" i="3"/>
  <c r="H102" i="3" s="1"/>
  <c r="H143" i="3" s="1"/>
  <c r="H184" i="3" s="1"/>
  <c r="H225" i="3" s="1"/>
  <c r="G61" i="3"/>
  <c r="G102" i="3" s="1"/>
  <c r="H60" i="3"/>
  <c r="H101" i="3" s="1"/>
  <c r="H142" i="3" s="1"/>
  <c r="H183" i="3" s="1"/>
  <c r="H224" i="3" s="1"/>
  <c r="G60" i="3"/>
  <c r="G101" i="3" s="1"/>
  <c r="A60" i="3"/>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H59" i="3"/>
  <c r="G59" i="3"/>
  <c r="A59" i="3"/>
  <c r="H58" i="3"/>
  <c r="H99" i="3" s="1"/>
  <c r="H140" i="3" s="1"/>
  <c r="H181" i="3" s="1"/>
  <c r="H222" i="3" s="1"/>
  <c r="G58" i="3"/>
  <c r="F58" i="3"/>
  <c r="B59" i="3" s="1"/>
  <c r="D59" i="3" s="1"/>
  <c r="F59" i="3" s="1"/>
  <c r="B60" i="3" s="1"/>
  <c r="D60" i="3" s="1"/>
  <c r="F60" i="3" s="1"/>
  <c r="B61" i="3" s="1"/>
  <c r="D58" i="3"/>
  <c r="A58" i="3"/>
  <c r="L57" i="3"/>
  <c r="K57" i="3"/>
  <c r="J57" i="3"/>
  <c r="I57" i="3"/>
  <c r="H57" i="3"/>
  <c r="G57" i="3"/>
  <c r="F57" i="3"/>
  <c r="E57" i="3"/>
  <c r="D57" i="3"/>
  <c r="C57" i="3"/>
  <c r="B57" i="3"/>
  <c r="A57" i="3"/>
  <c r="A56" i="3"/>
  <c r="J45" i="3"/>
  <c r="E45" i="3"/>
  <c r="H41" i="3"/>
  <c r="A19" i="3"/>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18" i="3"/>
  <c r="K17" i="3"/>
  <c r="I17" i="3"/>
  <c r="D17" i="3"/>
  <c r="F17" i="3" s="1"/>
  <c r="A15" i="3"/>
  <c r="J10" i="3"/>
  <c r="I10" i="3"/>
  <c r="K9" i="3"/>
  <c r="K8" i="3"/>
  <c r="K7" i="3"/>
  <c r="K10" i="3" s="1"/>
  <c r="K6" i="3"/>
  <c r="K5" i="3"/>
  <c r="K4" i="3"/>
  <c r="BI45" i="2"/>
  <c r="AY45" i="2"/>
  <c r="AQ45" i="2"/>
  <c r="AK45" i="2"/>
  <c r="AB45" i="2"/>
  <c r="AA45" i="2"/>
  <c r="U45" i="2"/>
  <c r="L45" i="2"/>
  <c r="K45" i="2"/>
  <c r="X43" i="2"/>
  <c r="AD43" i="2" s="1"/>
  <c r="AH43" i="2" s="1"/>
  <c r="AN43" i="2" s="1"/>
  <c r="AR43" i="2" s="1"/>
  <c r="AX43" i="2" s="1"/>
  <c r="BB43" i="2" s="1"/>
  <c r="BH43" i="2" s="1"/>
  <c r="BL43" i="2" s="1"/>
  <c r="BP43" i="2" s="1"/>
  <c r="S43" i="2"/>
  <c r="Y43" i="2" s="1"/>
  <c r="AC43" i="2" s="1"/>
  <c r="AI43" i="2" s="1"/>
  <c r="AM43" i="2" s="1"/>
  <c r="AS43" i="2" s="1"/>
  <c r="AW43" i="2" s="1"/>
  <c r="BC43" i="2" s="1"/>
  <c r="BG43" i="2" s="1"/>
  <c r="BF41" i="2"/>
  <c r="BF45" i="2" s="1"/>
  <c r="AZ41" i="2"/>
  <c r="AZ45" i="2" s="1"/>
  <c r="AY41" i="2"/>
  <c r="AQ41" i="2"/>
  <c r="AP41" i="2"/>
  <c r="AP45" i="2" s="1"/>
  <c r="AJ41" i="2"/>
  <c r="AJ45" i="2" s="1"/>
  <c r="AB41" i="2"/>
  <c r="AA41" i="2"/>
  <c r="Z41" i="2"/>
  <c r="Z45" i="2" s="1"/>
  <c r="L41" i="2"/>
  <c r="K41" i="2"/>
  <c r="J41" i="2"/>
  <c r="J45" i="2" s="1"/>
  <c r="BU40" i="2"/>
  <c r="BN40" i="2"/>
  <c r="BM40" i="2"/>
  <c r="BK40" i="2"/>
  <c r="BJ40" i="2"/>
  <c r="BI40" i="2"/>
  <c r="BF40" i="2"/>
  <c r="BE40" i="2"/>
  <c r="BD40" i="2"/>
  <c r="BA40" i="2"/>
  <c r="AZ40" i="2"/>
  <c r="AY40" i="2"/>
  <c r="AV40" i="2"/>
  <c r="AU40" i="2"/>
  <c r="AT40" i="2"/>
  <c r="AQ40" i="2"/>
  <c r="AP40" i="2"/>
  <c r="AO40" i="2"/>
  <c r="AL40" i="2"/>
  <c r="AK40" i="2"/>
  <c r="AJ40" i="2"/>
  <c r="AG40" i="2"/>
  <c r="AF40" i="2"/>
  <c r="AE40" i="2"/>
  <c r="AB40" i="2"/>
  <c r="AA40" i="2"/>
  <c r="Z40" i="2"/>
  <c r="W40" i="2"/>
  <c r="V40" i="2"/>
  <c r="U40" i="2"/>
  <c r="R40" i="2"/>
  <c r="R41" i="2" s="1"/>
  <c r="R45" i="2" s="1"/>
  <c r="Q40" i="2"/>
  <c r="P40" i="2"/>
  <c r="M40" i="2"/>
  <c r="L40" i="2"/>
  <c r="K40" i="2"/>
  <c r="J40" i="2"/>
  <c r="H40" i="2"/>
  <c r="G40" i="2"/>
  <c r="F40" i="2"/>
  <c r="E40" i="2"/>
  <c r="BU39" i="2"/>
  <c r="BU41" i="2" s="1"/>
  <c r="BU45" i="2" s="1"/>
  <c r="BK39" i="2"/>
  <c r="BK41" i="2" s="1"/>
  <c r="BK45" i="2" s="1"/>
  <c r="BJ39" i="2"/>
  <c r="BJ41" i="2" s="1"/>
  <c r="BJ45" i="2" s="1"/>
  <c r="BI39" i="2"/>
  <c r="BI41" i="2" s="1"/>
  <c r="BF39" i="2"/>
  <c r="BE39" i="2"/>
  <c r="BE41" i="2" s="1"/>
  <c r="BE45" i="2" s="1"/>
  <c r="BD39" i="2"/>
  <c r="BD41" i="2" s="1"/>
  <c r="BD45" i="2" s="1"/>
  <c r="BA39" i="2"/>
  <c r="BA41" i="2" s="1"/>
  <c r="BA45" i="2" s="1"/>
  <c r="AZ39" i="2"/>
  <c r="AY39" i="2"/>
  <c r="AV39" i="2"/>
  <c r="AV41" i="2" s="1"/>
  <c r="AV45" i="2" s="1"/>
  <c r="AU39" i="2"/>
  <c r="AU41" i="2" s="1"/>
  <c r="AU45" i="2" s="1"/>
  <c r="AT39" i="2"/>
  <c r="AQ39" i="2"/>
  <c r="AP39" i="2"/>
  <c r="AO39" i="2"/>
  <c r="AL39" i="2"/>
  <c r="AL41" i="2" s="1"/>
  <c r="AL45" i="2" s="1"/>
  <c r="AK39" i="2"/>
  <c r="AK41" i="2" s="1"/>
  <c r="AJ39" i="2"/>
  <c r="AG39" i="2"/>
  <c r="AF39" i="2"/>
  <c r="AF41" i="2" s="1"/>
  <c r="AF45" i="2" s="1"/>
  <c r="AE39" i="2"/>
  <c r="AE41" i="2" s="1"/>
  <c r="AE45" i="2" s="1"/>
  <c r="AB39" i="2"/>
  <c r="AA39" i="2"/>
  <c r="Z39" i="2"/>
  <c r="W39" i="2"/>
  <c r="W41" i="2" s="1"/>
  <c r="W45" i="2" s="1"/>
  <c r="V39" i="2"/>
  <c r="V41" i="2" s="1"/>
  <c r="V45" i="2" s="1"/>
  <c r="U39" i="2"/>
  <c r="U41" i="2" s="1"/>
  <c r="T39" i="2"/>
  <c r="R39" i="2"/>
  <c r="Q39" i="2"/>
  <c r="Q41" i="2" s="1"/>
  <c r="Q45" i="2" s="1"/>
  <c r="P39" i="2"/>
  <c r="P41" i="2" s="1"/>
  <c r="P45" i="2" s="1"/>
  <c r="O39" i="2"/>
  <c r="N39" i="2"/>
  <c r="M39" i="2"/>
  <c r="M41" i="2" s="1"/>
  <c r="M45" i="2" s="1"/>
  <c r="L39" i="2"/>
  <c r="K39" i="2"/>
  <c r="J39" i="2"/>
  <c r="H39" i="2"/>
  <c r="H41" i="2" s="1"/>
  <c r="H45" i="2" s="1"/>
  <c r="G39" i="2"/>
  <c r="G41" i="2" s="1"/>
  <c r="G45" i="2" s="1"/>
  <c r="F39" i="2"/>
  <c r="E39" i="2"/>
  <c r="E41" i="2" s="1"/>
  <c r="E45" i="2" s="1"/>
  <c r="BT37" i="2"/>
  <c r="Y37" i="2"/>
  <c r="AC37" i="2" s="1"/>
  <c r="AI37" i="2" s="1"/>
  <c r="AM37" i="2" s="1"/>
  <c r="AS37" i="2" s="1"/>
  <c r="AW37" i="2" s="1"/>
  <c r="BC37" i="2" s="1"/>
  <c r="BG37" i="2" s="1"/>
  <c r="T37" i="2"/>
  <c r="X37" i="2" s="1"/>
  <c r="AD37" i="2" s="1"/>
  <c r="AH37" i="2" s="1"/>
  <c r="AN37" i="2" s="1"/>
  <c r="AR37" i="2" s="1"/>
  <c r="AX37" i="2" s="1"/>
  <c r="BB37" i="2" s="1"/>
  <c r="BH37" i="2" s="1"/>
  <c r="BL37" i="2" s="1"/>
  <c r="BP37" i="2" s="1"/>
  <c r="BS37" i="2" s="1"/>
  <c r="O37" i="2"/>
  <c r="S37" i="2" s="1"/>
  <c r="N37" i="2"/>
  <c r="I37" i="2"/>
  <c r="BT36" i="2"/>
  <c r="AH36" i="2"/>
  <c r="AN36" i="2" s="1"/>
  <c r="AR36" i="2" s="1"/>
  <c r="AX36" i="2" s="1"/>
  <c r="BB36" i="2" s="1"/>
  <c r="BH36" i="2" s="1"/>
  <c r="BL36" i="2" s="1"/>
  <c r="BP36" i="2" s="1"/>
  <c r="S36" i="2"/>
  <c r="Y36" i="2" s="1"/>
  <c r="AC36" i="2" s="1"/>
  <c r="AI36" i="2" s="1"/>
  <c r="AM36" i="2" s="1"/>
  <c r="AS36" i="2" s="1"/>
  <c r="AW36" i="2" s="1"/>
  <c r="BC36" i="2" s="1"/>
  <c r="BG36" i="2" s="1"/>
  <c r="O36" i="2"/>
  <c r="N36" i="2"/>
  <c r="T36" i="2" s="1"/>
  <c r="X36" i="2" s="1"/>
  <c r="AD36" i="2" s="1"/>
  <c r="I36" i="2"/>
  <c r="T35" i="2"/>
  <c r="X35" i="2" s="1"/>
  <c r="AD35" i="2" s="1"/>
  <c r="AH35" i="2" s="1"/>
  <c r="AN35" i="2" s="1"/>
  <c r="AR35" i="2" s="1"/>
  <c r="AX35" i="2" s="1"/>
  <c r="BB35" i="2" s="1"/>
  <c r="BH35" i="2" s="1"/>
  <c r="BL35" i="2" s="1"/>
  <c r="BP35" i="2" s="1"/>
  <c r="N35" i="2"/>
  <c r="I35" i="2"/>
  <c r="O35" i="2" s="1"/>
  <c r="S35" i="2" s="1"/>
  <c r="Y35" i="2" s="1"/>
  <c r="AC35" i="2" s="1"/>
  <c r="AI35" i="2" s="1"/>
  <c r="AM35" i="2" s="1"/>
  <c r="AS35" i="2" s="1"/>
  <c r="AW35" i="2" s="1"/>
  <c r="BC35" i="2" s="1"/>
  <c r="BG35" i="2" s="1"/>
  <c r="BT34" i="2"/>
  <c r="AH34" i="2"/>
  <c r="AN34" i="2" s="1"/>
  <c r="AR34" i="2" s="1"/>
  <c r="AX34" i="2" s="1"/>
  <c r="BB34" i="2" s="1"/>
  <c r="BH34" i="2" s="1"/>
  <c r="BL34" i="2" s="1"/>
  <c r="BP34" i="2" s="1"/>
  <c r="BS34" i="2" s="1"/>
  <c r="S34" i="2"/>
  <c r="Y34" i="2" s="1"/>
  <c r="AC34" i="2" s="1"/>
  <c r="AI34" i="2" s="1"/>
  <c r="AM34" i="2" s="1"/>
  <c r="AS34" i="2" s="1"/>
  <c r="AW34" i="2" s="1"/>
  <c r="BC34" i="2" s="1"/>
  <c r="BG34" i="2" s="1"/>
  <c r="O34" i="2"/>
  <c r="N34" i="2"/>
  <c r="T34" i="2" s="1"/>
  <c r="X34" i="2" s="1"/>
  <c r="AD34" i="2" s="1"/>
  <c r="I34" i="2"/>
  <c r="BT33" i="2"/>
  <c r="Y33" i="2"/>
  <c r="AC33" i="2" s="1"/>
  <c r="AI33" i="2" s="1"/>
  <c r="AM33" i="2" s="1"/>
  <c r="AS33" i="2" s="1"/>
  <c r="AW33" i="2" s="1"/>
  <c r="BC33" i="2" s="1"/>
  <c r="BG33" i="2" s="1"/>
  <c r="T33" i="2"/>
  <c r="X33" i="2" s="1"/>
  <c r="AD33" i="2" s="1"/>
  <c r="AH33" i="2" s="1"/>
  <c r="AN33" i="2" s="1"/>
  <c r="AR33" i="2" s="1"/>
  <c r="AX33" i="2" s="1"/>
  <c r="BB33" i="2" s="1"/>
  <c r="BH33" i="2" s="1"/>
  <c r="BL33" i="2" s="1"/>
  <c r="BP33" i="2" s="1"/>
  <c r="BS33" i="2" s="1"/>
  <c r="O33" i="2"/>
  <c r="S33" i="2" s="1"/>
  <c r="N33" i="2"/>
  <c r="I33" i="2"/>
  <c r="BT32" i="2"/>
  <c r="AC32" i="2"/>
  <c r="AI32" i="2" s="1"/>
  <c r="AM32" i="2" s="1"/>
  <c r="AS32" i="2" s="1"/>
  <c r="AW32" i="2" s="1"/>
  <c r="BC32" i="2" s="1"/>
  <c r="BG32" i="2" s="1"/>
  <c r="N32" i="2"/>
  <c r="T32" i="2" s="1"/>
  <c r="X32" i="2" s="1"/>
  <c r="AD32" i="2" s="1"/>
  <c r="AH32" i="2" s="1"/>
  <c r="AN32" i="2" s="1"/>
  <c r="AR32" i="2" s="1"/>
  <c r="AX32" i="2" s="1"/>
  <c r="BB32" i="2" s="1"/>
  <c r="BH32" i="2" s="1"/>
  <c r="BL32" i="2" s="1"/>
  <c r="BP32" i="2" s="1"/>
  <c r="BS32" i="2" s="1"/>
  <c r="I32" i="2"/>
  <c r="O32" i="2" s="1"/>
  <c r="S32" i="2" s="1"/>
  <c r="Y32" i="2" s="1"/>
  <c r="BT31" i="2"/>
  <c r="T31" i="2"/>
  <c r="X31" i="2" s="1"/>
  <c r="AD31" i="2" s="1"/>
  <c r="AH31" i="2" s="1"/>
  <c r="AN31" i="2" s="1"/>
  <c r="AR31" i="2" s="1"/>
  <c r="AX31" i="2" s="1"/>
  <c r="BB31" i="2" s="1"/>
  <c r="BH31" i="2" s="1"/>
  <c r="BL31" i="2" s="1"/>
  <c r="BP31" i="2" s="1"/>
  <c r="BS31" i="2" s="1"/>
  <c r="S31" i="2"/>
  <c r="Y31" i="2" s="1"/>
  <c r="AC31" i="2" s="1"/>
  <c r="AI31" i="2" s="1"/>
  <c r="AM31" i="2" s="1"/>
  <c r="AS31" i="2" s="1"/>
  <c r="AW31" i="2" s="1"/>
  <c r="BC31" i="2" s="1"/>
  <c r="BG31" i="2" s="1"/>
  <c r="O31" i="2"/>
  <c r="N31" i="2"/>
  <c r="I31" i="2"/>
  <c r="BT30" i="2"/>
  <c r="T30" i="2"/>
  <c r="X30" i="2" s="1"/>
  <c r="AD30" i="2" s="1"/>
  <c r="AH30" i="2" s="1"/>
  <c r="AN30" i="2" s="1"/>
  <c r="AR30" i="2" s="1"/>
  <c r="AX30" i="2" s="1"/>
  <c r="BB30" i="2" s="1"/>
  <c r="BH30" i="2" s="1"/>
  <c r="BL30" i="2" s="1"/>
  <c r="BP30" i="2" s="1"/>
  <c r="BS30" i="2" s="1"/>
  <c r="O30" i="2"/>
  <c r="S30" i="2" s="1"/>
  <c r="Y30" i="2" s="1"/>
  <c r="AC30" i="2" s="1"/>
  <c r="AI30" i="2" s="1"/>
  <c r="AM30" i="2" s="1"/>
  <c r="AS30" i="2" s="1"/>
  <c r="AW30" i="2" s="1"/>
  <c r="BC30" i="2" s="1"/>
  <c r="BG30" i="2" s="1"/>
  <c r="BO30" i="2" s="1"/>
  <c r="N30" i="2"/>
  <c r="I30" i="2"/>
  <c r="BN29" i="2"/>
  <c r="BN39" i="2" s="1"/>
  <c r="BN41" i="2" s="1"/>
  <c r="BN45" i="2" s="1"/>
  <c r="BM29" i="2"/>
  <c r="BM39" i="2" s="1"/>
  <c r="BM41" i="2" s="1"/>
  <c r="BM45" i="2" s="1"/>
  <c r="AT29" i="2"/>
  <c r="T29" i="2"/>
  <c r="O29" i="2"/>
  <c r="N29" i="2"/>
  <c r="I29" i="2"/>
  <c r="I39" i="2" s="1"/>
  <c r="AH28" i="2"/>
  <c r="AN28" i="2" s="1"/>
  <c r="AR28" i="2" s="1"/>
  <c r="AX28" i="2" s="1"/>
  <c r="BB28" i="2" s="1"/>
  <c r="BH28" i="2" s="1"/>
  <c r="BL28" i="2" s="1"/>
  <c r="BP28" i="2" s="1"/>
  <c r="S28" i="2"/>
  <c r="Y28" i="2" s="1"/>
  <c r="AC28" i="2" s="1"/>
  <c r="AI28" i="2" s="1"/>
  <c r="AM28" i="2" s="1"/>
  <c r="AS28" i="2" s="1"/>
  <c r="AW28" i="2" s="1"/>
  <c r="BC28" i="2" s="1"/>
  <c r="BG28" i="2" s="1"/>
  <c r="O28" i="2"/>
  <c r="N28" i="2"/>
  <c r="T28" i="2" s="1"/>
  <c r="X28" i="2" s="1"/>
  <c r="AD28" i="2" s="1"/>
  <c r="I28" i="2"/>
  <c r="T27" i="2"/>
  <c r="X27" i="2" s="1"/>
  <c r="AD27" i="2" s="1"/>
  <c r="AH27" i="2" s="1"/>
  <c r="AN27" i="2" s="1"/>
  <c r="AR27" i="2" s="1"/>
  <c r="AX27" i="2" s="1"/>
  <c r="BB27" i="2" s="1"/>
  <c r="BH27" i="2" s="1"/>
  <c r="BL27" i="2" s="1"/>
  <c r="BP27" i="2" s="1"/>
  <c r="N27" i="2"/>
  <c r="I27" i="2"/>
  <c r="O27" i="2" s="1"/>
  <c r="S27" i="2" s="1"/>
  <c r="Y27" i="2" s="1"/>
  <c r="AC27" i="2" s="1"/>
  <c r="AI27" i="2" s="1"/>
  <c r="AM27" i="2" s="1"/>
  <c r="AS27" i="2" s="1"/>
  <c r="AW27" i="2" s="1"/>
  <c r="BC27" i="2" s="1"/>
  <c r="BG27" i="2" s="1"/>
  <c r="N26" i="2"/>
  <c r="T26" i="2" s="1"/>
  <c r="X26" i="2" s="1"/>
  <c r="AD26" i="2" s="1"/>
  <c r="AH26" i="2" s="1"/>
  <c r="AN26" i="2" s="1"/>
  <c r="AR26" i="2" s="1"/>
  <c r="AX26" i="2" s="1"/>
  <c r="BB26" i="2" s="1"/>
  <c r="BH26" i="2" s="1"/>
  <c r="BL26" i="2" s="1"/>
  <c r="BP26" i="2" s="1"/>
  <c r="I26" i="2"/>
  <c r="O26" i="2" s="1"/>
  <c r="S26" i="2" s="1"/>
  <c r="Y26" i="2" s="1"/>
  <c r="AC26" i="2" s="1"/>
  <c r="AI26" i="2" s="1"/>
  <c r="AM26" i="2" s="1"/>
  <c r="AS26" i="2" s="1"/>
  <c r="AW26" i="2" s="1"/>
  <c r="BC26" i="2" s="1"/>
  <c r="BG26" i="2" s="1"/>
  <c r="BN25" i="2"/>
  <c r="BM25" i="2"/>
  <c r="AD25" i="2"/>
  <c r="AH25" i="2" s="1"/>
  <c r="AN25" i="2" s="1"/>
  <c r="AR25" i="2" s="1"/>
  <c r="AX25" i="2" s="1"/>
  <c r="BB25" i="2" s="1"/>
  <c r="BH25" i="2" s="1"/>
  <c r="BL25" i="2" s="1"/>
  <c r="BP25" i="2" s="1"/>
  <c r="T25" i="2"/>
  <c r="X25" i="2" s="1"/>
  <c r="O25" i="2"/>
  <c r="S25" i="2" s="1"/>
  <c r="Y25" i="2" s="1"/>
  <c r="AC25" i="2" s="1"/>
  <c r="AI25" i="2" s="1"/>
  <c r="AM25" i="2" s="1"/>
  <c r="AS25" i="2" s="1"/>
  <c r="AW25" i="2" s="1"/>
  <c r="BC25" i="2" s="1"/>
  <c r="BG25" i="2" s="1"/>
  <c r="N25" i="2"/>
  <c r="I25" i="2"/>
  <c r="BT24" i="2"/>
  <c r="N24" i="2"/>
  <c r="T24" i="2" s="1"/>
  <c r="X24" i="2" s="1"/>
  <c r="AD24" i="2" s="1"/>
  <c r="AH24" i="2" s="1"/>
  <c r="AN24" i="2" s="1"/>
  <c r="AR24" i="2" s="1"/>
  <c r="AX24" i="2" s="1"/>
  <c r="BB24" i="2" s="1"/>
  <c r="BH24" i="2" s="1"/>
  <c r="BL24" i="2" s="1"/>
  <c r="BP24" i="2" s="1"/>
  <c r="I24" i="2"/>
  <c r="O24" i="2" s="1"/>
  <c r="S24" i="2" s="1"/>
  <c r="Y24" i="2" s="1"/>
  <c r="AC24" i="2" s="1"/>
  <c r="AI24" i="2" s="1"/>
  <c r="AM24" i="2" s="1"/>
  <c r="AS24" i="2" s="1"/>
  <c r="AW24" i="2" s="1"/>
  <c r="BC24" i="2" s="1"/>
  <c r="BG24" i="2" s="1"/>
  <c r="X23" i="2"/>
  <c r="AD23" i="2" s="1"/>
  <c r="AH23" i="2" s="1"/>
  <c r="AN23" i="2" s="1"/>
  <c r="AR23" i="2" s="1"/>
  <c r="AX23" i="2" s="1"/>
  <c r="BB23" i="2" s="1"/>
  <c r="BH23" i="2" s="1"/>
  <c r="BL23" i="2" s="1"/>
  <c r="BP23" i="2" s="1"/>
  <c r="T23" i="2"/>
  <c r="O23" i="2"/>
  <c r="S23" i="2" s="1"/>
  <c r="Y23" i="2" s="1"/>
  <c r="AC23" i="2" s="1"/>
  <c r="AI23" i="2" s="1"/>
  <c r="AM23" i="2" s="1"/>
  <c r="AS23" i="2" s="1"/>
  <c r="AW23" i="2" s="1"/>
  <c r="BC23" i="2" s="1"/>
  <c r="BG23" i="2" s="1"/>
  <c r="N23" i="2"/>
  <c r="I23" i="2"/>
  <c r="O22" i="2"/>
  <c r="S22" i="2" s="1"/>
  <c r="Y22" i="2" s="1"/>
  <c r="AC22" i="2" s="1"/>
  <c r="AI22" i="2" s="1"/>
  <c r="AM22" i="2" s="1"/>
  <c r="AS22" i="2" s="1"/>
  <c r="AW22" i="2" s="1"/>
  <c r="BC22" i="2" s="1"/>
  <c r="BG22" i="2" s="1"/>
  <c r="N22" i="2"/>
  <c r="T22" i="2" s="1"/>
  <c r="X22" i="2" s="1"/>
  <c r="AD22" i="2" s="1"/>
  <c r="AH22" i="2" s="1"/>
  <c r="AN22" i="2" s="1"/>
  <c r="AR22" i="2" s="1"/>
  <c r="AX22" i="2" s="1"/>
  <c r="BB22" i="2" s="1"/>
  <c r="BH22" i="2" s="1"/>
  <c r="BL22" i="2" s="1"/>
  <c r="BP22" i="2" s="1"/>
  <c r="I22" i="2"/>
  <c r="Y21" i="2"/>
  <c r="AC21" i="2" s="1"/>
  <c r="AI21" i="2" s="1"/>
  <c r="AM21" i="2" s="1"/>
  <c r="AS21" i="2" s="1"/>
  <c r="AW21" i="2" s="1"/>
  <c r="BC21" i="2" s="1"/>
  <c r="BG21" i="2" s="1"/>
  <c r="T21" i="2"/>
  <c r="X21" i="2" s="1"/>
  <c r="AD21" i="2" s="1"/>
  <c r="AH21" i="2" s="1"/>
  <c r="AN21" i="2" s="1"/>
  <c r="AR21" i="2" s="1"/>
  <c r="AX21" i="2" s="1"/>
  <c r="BB21" i="2" s="1"/>
  <c r="BH21" i="2" s="1"/>
  <c r="BL21" i="2" s="1"/>
  <c r="BP21" i="2" s="1"/>
  <c r="BS21" i="2" s="1"/>
  <c r="O21" i="2"/>
  <c r="S21" i="2" s="1"/>
  <c r="N21" i="2"/>
  <c r="I21" i="2"/>
  <c r="C56" i="1"/>
  <c r="B56" i="1"/>
  <c r="D55" i="1"/>
  <c r="D54" i="1"/>
  <c r="D53" i="1"/>
  <c r="D52" i="1"/>
  <c r="B41" i="1"/>
  <c r="B43" i="1" s="1"/>
  <c r="B28" i="1"/>
  <c r="B30" i="1" s="1"/>
  <c r="B14" i="1"/>
  <c r="BV37" i="2" l="1"/>
  <c r="BO37" i="2"/>
  <c r="BO27" i="2"/>
  <c r="BV27" i="2"/>
  <c r="BO36" i="2"/>
  <c r="BV36" i="2"/>
  <c r="BO43" i="2"/>
  <c r="BV43" i="2"/>
  <c r="BV25" i="2"/>
  <c r="BO25" i="2"/>
  <c r="BV33" i="2"/>
  <c r="BO33" i="2"/>
  <c r="BV21" i="2"/>
  <c r="BO21" i="2"/>
  <c r="BT21" i="2" s="1"/>
  <c r="G187" i="3"/>
  <c r="I146" i="3"/>
  <c r="BO34" i="2"/>
  <c r="BV34" i="2"/>
  <c r="B193" i="3"/>
  <c r="D193" i="3" s="1"/>
  <c r="F193" i="3" s="1"/>
  <c r="B194" i="3" s="1"/>
  <c r="D194" i="3" s="1"/>
  <c r="F194" i="3" s="1"/>
  <c r="B195" i="3" s="1"/>
  <c r="D195" i="3" s="1"/>
  <c r="F195" i="3" s="1"/>
  <c r="B196" i="3" s="1"/>
  <c r="D196" i="3" s="1"/>
  <c r="F196" i="3" s="1"/>
  <c r="B197" i="3" s="1"/>
  <c r="D197" i="3" s="1"/>
  <c r="F197" i="3" s="1"/>
  <c r="B198" i="3" s="1"/>
  <c r="D198" i="3" s="1"/>
  <c r="F198" i="3" s="1"/>
  <c r="B199" i="3" s="1"/>
  <c r="D199" i="3" s="1"/>
  <c r="F199" i="3" s="1"/>
  <c r="B200" i="3" s="1"/>
  <c r="D200" i="3" s="1"/>
  <c r="F200" i="3" s="1"/>
  <c r="B201" i="3" s="1"/>
  <c r="D201" i="3" s="1"/>
  <c r="F201" i="3" s="1"/>
  <c r="B202" i="3" s="1"/>
  <c r="D202" i="3" s="1"/>
  <c r="F202" i="3" s="1"/>
  <c r="B203" i="3" s="1"/>
  <c r="D203" i="3" s="1"/>
  <c r="F203" i="3" s="1"/>
  <c r="B204" i="3" s="1"/>
  <c r="D204" i="3" s="1"/>
  <c r="F204" i="3" s="1"/>
  <c r="B205" i="3" s="1"/>
  <c r="D205" i="3" s="1"/>
  <c r="F205" i="3" s="1"/>
  <c r="B206" i="3" s="1"/>
  <c r="D206" i="3" s="1"/>
  <c r="F206" i="3" s="1"/>
  <c r="B207" i="3" s="1"/>
  <c r="D207" i="3" s="1"/>
  <c r="F207" i="3" s="1"/>
  <c r="B208" i="3" s="1"/>
  <c r="D208" i="3" s="1"/>
  <c r="F208" i="3" s="1"/>
  <c r="B209" i="3" s="1"/>
  <c r="D209" i="3" s="1"/>
  <c r="F209" i="3" s="1"/>
  <c r="B210" i="3" s="1"/>
  <c r="D210" i="3" s="1"/>
  <c r="F210" i="3" s="1"/>
  <c r="B211" i="3" s="1"/>
  <c r="D211" i="3" s="1"/>
  <c r="F211" i="3" s="1"/>
  <c r="B212" i="3" s="1"/>
  <c r="D212" i="3" s="1"/>
  <c r="F212" i="3" s="1"/>
  <c r="B213" i="3" s="1"/>
  <c r="D213" i="3" s="1"/>
  <c r="F213" i="3" s="1"/>
  <c r="B214" i="3" s="1"/>
  <c r="D214" i="3" s="1"/>
  <c r="F214" i="3" s="1"/>
  <c r="B215" i="3" s="1"/>
  <c r="D215" i="3" s="1"/>
  <c r="F215" i="3" s="1"/>
  <c r="B216" i="3" s="1"/>
  <c r="D216" i="3" s="1"/>
  <c r="F216" i="3" s="1"/>
  <c r="C8" i="3"/>
  <c r="B111" i="3"/>
  <c r="D111" i="3" s="1"/>
  <c r="F111" i="3" s="1"/>
  <c r="B112" i="3" s="1"/>
  <c r="D112" i="3" s="1"/>
  <c r="F112" i="3" s="1"/>
  <c r="B113" i="3" s="1"/>
  <c r="C6" i="3"/>
  <c r="BO35" i="2"/>
  <c r="BV35" i="2"/>
  <c r="BV24" i="2"/>
  <c r="BO24" i="2"/>
  <c r="BV32" i="2"/>
  <c r="BO32" i="2"/>
  <c r="B18" i="3"/>
  <c r="L17" i="3"/>
  <c r="G152" i="3"/>
  <c r="I111" i="3"/>
  <c r="BO23" i="2"/>
  <c r="BV23" i="2"/>
  <c r="B234" i="3"/>
  <c r="D234" i="3" s="1"/>
  <c r="F234" i="3" s="1"/>
  <c r="B235" i="3" s="1"/>
  <c r="D235" i="3" s="1"/>
  <c r="F235" i="3" s="1"/>
  <c r="B236" i="3" s="1"/>
  <c r="D236" i="3" s="1"/>
  <c r="F236" i="3" s="1"/>
  <c r="B237" i="3" s="1"/>
  <c r="D237" i="3" s="1"/>
  <c r="F237" i="3" s="1"/>
  <c r="B238" i="3" s="1"/>
  <c r="D238" i="3" s="1"/>
  <c r="F238" i="3" s="1"/>
  <c r="B239" i="3" s="1"/>
  <c r="D239" i="3" s="1"/>
  <c r="F239" i="3" s="1"/>
  <c r="B240" i="3" s="1"/>
  <c r="D240" i="3" s="1"/>
  <c r="F240" i="3" s="1"/>
  <c r="B241" i="3" s="1"/>
  <c r="D241" i="3" s="1"/>
  <c r="F241" i="3" s="1"/>
  <c r="B242" i="3" s="1"/>
  <c r="D242" i="3" s="1"/>
  <c r="F242" i="3" s="1"/>
  <c r="B243" i="3" s="1"/>
  <c r="D243" i="3" s="1"/>
  <c r="F243" i="3" s="1"/>
  <c r="B244" i="3" s="1"/>
  <c r="D244" i="3" s="1"/>
  <c r="F244" i="3" s="1"/>
  <c r="B245" i="3" s="1"/>
  <c r="D245" i="3" s="1"/>
  <c r="F245" i="3" s="1"/>
  <c r="B246" i="3" s="1"/>
  <c r="D246" i="3" s="1"/>
  <c r="F246" i="3" s="1"/>
  <c r="B247" i="3" s="1"/>
  <c r="D247" i="3" s="1"/>
  <c r="F247" i="3" s="1"/>
  <c r="B248" i="3" s="1"/>
  <c r="D248" i="3" s="1"/>
  <c r="F248" i="3" s="1"/>
  <c r="B249" i="3" s="1"/>
  <c r="D249" i="3" s="1"/>
  <c r="F249" i="3" s="1"/>
  <c r="B250" i="3" s="1"/>
  <c r="D250" i="3" s="1"/>
  <c r="F250" i="3" s="1"/>
  <c r="B251" i="3" s="1"/>
  <c r="D251" i="3" s="1"/>
  <c r="F251" i="3" s="1"/>
  <c r="B252" i="3" s="1"/>
  <c r="D252" i="3" s="1"/>
  <c r="F252" i="3" s="1"/>
  <c r="B253" i="3" s="1"/>
  <c r="D253" i="3" s="1"/>
  <c r="F253" i="3" s="1"/>
  <c r="B254" i="3" s="1"/>
  <c r="D254" i="3" s="1"/>
  <c r="F254" i="3" s="1"/>
  <c r="B255" i="3" s="1"/>
  <c r="D255" i="3" s="1"/>
  <c r="F255" i="3" s="1"/>
  <c r="B256" i="3" s="1"/>
  <c r="D256" i="3" s="1"/>
  <c r="F256" i="3" s="1"/>
  <c r="B257" i="3" s="1"/>
  <c r="D257" i="3" s="1"/>
  <c r="F257" i="3" s="1"/>
  <c r="C9" i="3"/>
  <c r="BO31" i="2"/>
  <c r="BV31" i="2"/>
  <c r="H132" i="3"/>
  <c r="H133" i="3" s="1"/>
  <c r="H134" i="3" s="1"/>
  <c r="BO22" i="2"/>
  <c r="BV22" i="2"/>
  <c r="BO26" i="2"/>
  <c r="BV26" i="2"/>
  <c r="BO28" i="2"/>
  <c r="BV28" i="2"/>
  <c r="T41" i="2"/>
  <c r="T45" i="2" s="1"/>
  <c r="D61" i="3"/>
  <c r="F61" i="3" s="1"/>
  <c r="B62" i="3" s="1"/>
  <c r="D62" i="3" s="1"/>
  <c r="F62" i="3" s="1"/>
  <c r="B63" i="3" s="1"/>
  <c r="D63" i="3" s="1"/>
  <c r="F63" i="3" s="1"/>
  <c r="B64" i="3" s="1"/>
  <c r="D64" i="3" s="1"/>
  <c r="F64" i="3" s="1"/>
  <c r="B65" i="3" s="1"/>
  <c r="D65" i="3" s="1"/>
  <c r="F65" i="3" s="1"/>
  <c r="B66" i="3" s="1"/>
  <c r="D66" i="3" s="1"/>
  <c r="F66" i="3" s="1"/>
  <c r="B67" i="3" s="1"/>
  <c r="D67" i="3" s="1"/>
  <c r="F67" i="3" s="1"/>
  <c r="B68" i="3" s="1"/>
  <c r="D68" i="3" s="1"/>
  <c r="F68" i="3" s="1"/>
  <c r="B69" i="3" s="1"/>
  <c r="I61" i="3"/>
  <c r="H86" i="3"/>
  <c r="H87" i="3" s="1"/>
  <c r="H88" i="3" s="1"/>
  <c r="B152" i="3"/>
  <c r="D152" i="3" s="1"/>
  <c r="F152" i="3" s="1"/>
  <c r="B153" i="3" s="1"/>
  <c r="D153" i="3" s="1"/>
  <c r="F153" i="3" s="1"/>
  <c r="B154" i="3" s="1"/>
  <c r="D154" i="3" s="1"/>
  <c r="F154" i="3" s="1"/>
  <c r="B155" i="3" s="1"/>
  <c r="D155" i="3" s="1"/>
  <c r="F155" i="3" s="1"/>
  <c r="B156" i="3" s="1"/>
  <c r="D156" i="3" s="1"/>
  <c r="F156" i="3" s="1"/>
  <c r="B157" i="3" s="1"/>
  <c r="D157" i="3" s="1"/>
  <c r="F157" i="3" s="1"/>
  <c r="B158" i="3" s="1"/>
  <c r="D158" i="3" s="1"/>
  <c r="F158" i="3" s="1"/>
  <c r="B159" i="3" s="1"/>
  <c r="D159" i="3" s="1"/>
  <c r="F159" i="3" s="1"/>
  <c r="B160" i="3" s="1"/>
  <c r="D160" i="3" s="1"/>
  <c r="F160" i="3" s="1"/>
  <c r="B161" i="3" s="1"/>
  <c r="D161" i="3" s="1"/>
  <c r="F161" i="3" s="1"/>
  <c r="B162" i="3" s="1"/>
  <c r="D162" i="3" s="1"/>
  <c r="F162" i="3" s="1"/>
  <c r="B163" i="3" s="1"/>
  <c r="D163" i="3" s="1"/>
  <c r="F163" i="3" s="1"/>
  <c r="B164" i="3" s="1"/>
  <c r="D164" i="3" s="1"/>
  <c r="F164" i="3" s="1"/>
  <c r="B165" i="3" s="1"/>
  <c r="D165" i="3" s="1"/>
  <c r="F165" i="3" s="1"/>
  <c r="B166" i="3" s="1"/>
  <c r="D166" i="3" s="1"/>
  <c r="F166" i="3" s="1"/>
  <c r="B167" i="3" s="1"/>
  <c r="D167" i="3" s="1"/>
  <c r="F167" i="3" s="1"/>
  <c r="B168" i="3" s="1"/>
  <c r="D168" i="3" s="1"/>
  <c r="F168" i="3" s="1"/>
  <c r="B169" i="3" s="1"/>
  <c r="D169" i="3" s="1"/>
  <c r="F169" i="3" s="1"/>
  <c r="B170" i="3" s="1"/>
  <c r="D170" i="3" s="1"/>
  <c r="F170" i="3" s="1"/>
  <c r="B171" i="3" s="1"/>
  <c r="D171" i="3" s="1"/>
  <c r="F171" i="3" s="1"/>
  <c r="B172" i="3" s="1"/>
  <c r="D172" i="3" s="1"/>
  <c r="F172" i="3" s="1"/>
  <c r="B173" i="3" s="1"/>
  <c r="D173" i="3" s="1"/>
  <c r="F173" i="3" s="1"/>
  <c r="B174" i="3" s="1"/>
  <c r="D174" i="3" s="1"/>
  <c r="F174" i="3" s="1"/>
  <c r="B175" i="3" s="1"/>
  <c r="D175" i="3" s="1"/>
  <c r="F175" i="3" s="1"/>
  <c r="C7" i="3"/>
  <c r="I174" i="3"/>
  <c r="G215" i="3"/>
  <c r="I63" i="3"/>
  <c r="G112" i="3"/>
  <c r="G134" i="3"/>
  <c r="G236" i="3"/>
  <c r="I236" i="3" s="1"/>
  <c r="I195" i="3"/>
  <c r="G163" i="3"/>
  <c r="G183" i="3"/>
  <c r="I142" i="3"/>
  <c r="H204" i="3"/>
  <c r="H164" i="3"/>
  <c r="H165" i="3" s="1"/>
  <c r="H166" i="3" s="1"/>
  <c r="H167" i="3" s="1"/>
  <c r="H168" i="3" s="1"/>
  <c r="H169" i="3" s="1"/>
  <c r="H170" i="3" s="1"/>
  <c r="H171" i="3" s="1"/>
  <c r="H172" i="3" s="1"/>
  <c r="H173" i="3" s="1"/>
  <c r="H174" i="3" s="1"/>
  <c r="H175" i="3" s="1"/>
  <c r="AO41" i="2"/>
  <c r="AO45" i="2" s="1"/>
  <c r="I58" i="3"/>
  <c r="K58" i="3" s="1"/>
  <c r="G99" i="3"/>
  <c r="I67" i="3"/>
  <c r="G213" i="3"/>
  <c r="G149" i="3"/>
  <c r="I108" i="3"/>
  <c r="G169" i="3"/>
  <c r="I164" i="3"/>
  <c r="U82" i="4"/>
  <c r="U42" i="4"/>
  <c r="Q62" i="4"/>
  <c r="S62" i="4" s="1"/>
  <c r="O63" i="4" s="1"/>
  <c r="Q63" i="4" s="1"/>
  <c r="S63" i="4" s="1"/>
  <c r="O64" i="4" s="1"/>
  <c r="V62" i="4"/>
  <c r="H112" i="4"/>
  <c r="H153" i="4" s="1"/>
  <c r="H194" i="4" s="1"/>
  <c r="H235" i="4" s="1"/>
  <c r="D147" i="4"/>
  <c r="F147" i="4" s="1"/>
  <c r="B148" i="4" s="1"/>
  <c r="D148" i="4" s="1"/>
  <c r="F148" i="4" s="1"/>
  <c r="B149" i="4" s="1"/>
  <c r="D149" i="4" s="1"/>
  <c r="F149" i="4" s="1"/>
  <c r="B150" i="4" s="1"/>
  <c r="D150" i="4" s="1"/>
  <c r="F150" i="4" s="1"/>
  <c r="B151" i="4" s="1"/>
  <c r="D151" i="4" s="1"/>
  <c r="F151" i="4" s="1"/>
  <c r="G159" i="3"/>
  <c r="T187" i="4"/>
  <c r="I41" i="2"/>
  <c r="I45" i="2" s="1"/>
  <c r="AG41" i="2"/>
  <c r="AG45" i="2" s="1"/>
  <c r="N40" i="2"/>
  <c r="N41" i="2" s="1"/>
  <c r="N45" i="2" s="1"/>
  <c r="F41" i="2"/>
  <c r="F45" i="2" s="1"/>
  <c r="I158" i="3"/>
  <c r="G199" i="3"/>
  <c r="G171" i="3"/>
  <c r="T150" i="4"/>
  <c r="V109" i="4"/>
  <c r="G170" i="4"/>
  <c r="D56" i="1"/>
  <c r="O40" i="2"/>
  <c r="S29" i="2"/>
  <c r="AT41" i="2"/>
  <c r="AT45" i="2" s="1"/>
  <c r="I101" i="3"/>
  <c r="G147" i="3"/>
  <c r="I106" i="3"/>
  <c r="G155" i="3"/>
  <c r="G246" i="3"/>
  <c r="A141" i="3"/>
  <c r="A142" i="3" s="1"/>
  <c r="I166" i="3"/>
  <c r="G211" i="3"/>
  <c r="U92" i="4"/>
  <c r="U52" i="4"/>
  <c r="G107" i="3"/>
  <c r="I160" i="3"/>
  <c r="G201" i="3"/>
  <c r="G120" i="3"/>
  <c r="G167" i="3"/>
  <c r="I104" i="3"/>
  <c r="G145" i="3"/>
  <c r="G156" i="3"/>
  <c r="T40" i="2"/>
  <c r="I40" i="2"/>
  <c r="H42" i="3"/>
  <c r="I105" i="3"/>
  <c r="G151" i="3"/>
  <c r="I110" i="3"/>
  <c r="G173" i="3"/>
  <c r="H106" i="3"/>
  <c r="H147" i="3" s="1"/>
  <c r="H188" i="3" s="1"/>
  <c r="H229" i="3" s="1"/>
  <c r="T107" i="4"/>
  <c r="O193" i="4"/>
  <c r="Q193" i="4" s="1"/>
  <c r="S193" i="4" s="1"/>
  <c r="O194" i="4" s="1"/>
  <c r="Q194" i="4" s="1"/>
  <c r="S194" i="4" s="1"/>
  <c r="O195" i="4" s="1"/>
  <c r="Q195" i="4" s="1"/>
  <c r="S195" i="4" s="1"/>
  <c r="O196" i="4" s="1"/>
  <c r="Q196" i="4" s="1"/>
  <c r="S196" i="4" s="1"/>
  <c r="O197" i="4" s="1"/>
  <c r="Q197" i="4" s="1"/>
  <c r="S197" i="4" s="1"/>
  <c r="O198" i="4" s="1"/>
  <c r="Q198" i="4" s="1"/>
  <c r="S198" i="4" s="1"/>
  <c r="O199" i="4" s="1"/>
  <c r="Q199" i="4" s="1"/>
  <c r="S199" i="4" s="1"/>
  <c r="O200" i="4" s="1"/>
  <c r="Q200" i="4" s="1"/>
  <c r="S200" i="4" s="1"/>
  <c r="O201" i="4" s="1"/>
  <c r="Q201" i="4" s="1"/>
  <c r="S201" i="4" s="1"/>
  <c r="O202" i="4" s="1"/>
  <c r="Q202" i="4" s="1"/>
  <c r="S202" i="4" s="1"/>
  <c r="O203" i="4" s="1"/>
  <c r="Q203" i="4" s="1"/>
  <c r="S203" i="4" s="1"/>
  <c r="O204" i="4" s="1"/>
  <c r="Q204" i="4" s="1"/>
  <c r="S204" i="4" s="1"/>
  <c r="O205" i="4" s="1"/>
  <c r="Q205" i="4" s="1"/>
  <c r="S205" i="4" s="1"/>
  <c r="O206" i="4" s="1"/>
  <c r="Q206" i="4" s="1"/>
  <c r="S206" i="4" s="1"/>
  <c r="O207" i="4" s="1"/>
  <c r="Q207" i="4" s="1"/>
  <c r="S207" i="4" s="1"/>
  <c r="O208" i="4" s="1"/>
  <c r="Q208" i="4" s="1"/>
  <c r="S208" i="4" s="1"/>
  <c r="O209" i="4" s="1"/>
  <c r="Q209" i="4" s="1"/>
  <c r="S209" i="4" s="1"/>
  <c r="O210" i="4" s="1"/>
  <c r="Q210" i="4" s="1"/>
  <c r="S210" i="4" s="1"/>
  <c r="O211" i="4" s="1"/>
  <c r="Q211" i="4" s="1"/>
  <c r="S211" i="4" s="1"/>
  <c r="O212" i="4" s="1"/>
  <c r="Q212" i="4" s="1"/>
  <c r="S212" i="4" s="1"/>
  <c r="O213" i="4" s="1"/>
  <c r="Q213" i="4" s="1"/>
  <c r="S213" i="4" s="1"/>
  <c r="O214" i="4" s="1"/>
  <c r="Q214" i="4" s="1"/>
  <c r="S214" i="4" s="1"/>
  <c r="O215" i="4" s="1"/>
  <c r="Q215" i="4" s="1"/>
  <c r="S215" i="4" s="1"/>
  <c r="O216" i="4" s="1"/>
  <c r="Q216" i="4" s="1"/>
  <c r="S216" i="4" s="1"/>
  <c r="P8" i="4"/>
  <c r="I62" i="3"/>
  <c r="G103" i="3"/>
  <c r="G165" i="3"/>
  <c r="G127" i="3"/>
  <c r="O41" i="2"/>
  <c r="O45" i="2" s="1"/>
  <c r="G143" i="3"/>
  <c r="I102" i="3"/>
  <c r="G162" i="3"/>
  <c r="X29" i="2"/>
  <c r="I59" i="3"/>
  <c r="G150" i="3"/>
  <c r="I109" i="3"/>
  <c r="G157" i="3"/>
  <c r="A100" i="3"/>
  <c r="A101" i="3" s="1"/>
  <c r="A102" i="3" s="1"/>
  <c r="I100" i="3"/>
  <c r="G141" i="3"/>
  <c r="D17" i="4"/>
  <c r="F17" i="4" s="1"/>
  <c r="B18" i="4" s="1"/>
  <c r="P17" i="4"/>
  <c r="Q17" i="4" s="1"/>
  <c r="S17" i="4" s="1"/>
  <c r="O18" i="4" s="1"/>
  <c r="E168" i="4"/>
  <c r="K7" i="4"/>
  <c r="G102" i="4"/>
  <c r="L99" i="4"/>
  <c r="I60" i="3"/>
  <c r="I64" i="3"/>
  <c r="I68" i="3"/>
  <c r="U121" i="4"/>
  <c r="U162" i="4" s="1"/>
  <c r="U203" i="4" s="1"/>
  <c r="U244" i="4" s="1"/>
  <c r="T120" i="4"/>
  <c r="G132" i="4"/>
  <c r="T142" i="4"/>
  <c r="G158" i="4"/>
  <c r="L17" i="4"/>
  <c r="B193" i="4"/>
  <c r="D193" i="4" s="1"/>
  <c r="F193" i="4" s="1"/>
  <c r="B194" i="4" s="1"/>
  <c r="D194" i="4" s="1"/>
  <c r="F194" i="4" s="1"/>
  <c r="B195" i="4" s="1"/>
  <c r="D195" i="4" s="1"/>
  <c r="F195" i="4" s="1"/>
  <c r="B196" i="4" s="1"/>
  <c r="D196" i="4" s="1"/>
  <c r="F196" i="4" s="1"/>
  <c r="B197" i="4" s="1"/>
  <c r="D197" i="4" s="1"/>
  <c r="F197" i="4" s="1"/>
  <c r="B198" i="4" s="1"/>
  <c r="D198" i="4" s="1"/>
  <c r="F198" i="4" s="1"/>
  <c r="B199" i="4" s="1"/>
  <c r="D199" i="4" s="1"/>
  <c r="F199" i="4" s="1"/>
  <c r="B200" i="4" s="1"/>
  <c r="D200" i="4" s="1"/>
  <c r="F200" i="4" s="1"/>
  <c r="B201" i="4" s="1"/>
  <c r="D201" i="4" s="1"/>
  <c r="F201" i="4" s="1"/>
  <c r="B202" i="4" s="1"/>
  <c r="D202" i="4" s="1"/>
  <c r="F202" i="4" s="1"/>
  <c r="B203" i="4" s="1"/>
  <c r="D203" i="4" s="1"/>
  <c r="F203" i="4" s="1"/>
  <c r="B204" i="4" s="1"/>
  <c r="D204" i="4" s="1"/>
  <c r="F204" i="4" s="1"/>
  <c r="B205" i="4" s="1"/>
  <c r="D205" i="4" s="1"/>
  <c r="F205" i="4" s="1"/>
  <c r="B206" i="4" s="1"/>
  <c r="D206" i="4" s="1"/>
  <c r="F206" i="4" s="1"/>
  <c r="B207" i="4" s="1"/>
  <c r="D207" i="4" s="1"/>
  <c r="F207" i="4" s="1"/>
  <c r="B208" i="4" s="1"/>
  <c r="D208" i="4" s="1"/>
  <c r="F208" i="4" s="1"/>
  <c r="B209" i="4" s="1"/>
  <c r="D209" i="4" s="1"/>
  <c r="F209" i="4" s="1"/>
  <c r="B210" i="4" s="1"/>
  <c r="D210" i="4" s="1"/>
  <c r="F210" i="4" s="1"/>
  <c r="B211" i="4" s="1"/>
  <c r="D211" i="4" s="1"/>
  <c r="F211" i="4" s="1"/>
  <c r="B212" i="4" s="1"/>
  <c r="D212" i="4" s="1"/>
  <c r="F212" i="4" s="1"/>
  <c r="B213" i="4" s="1"/>
  <c r="D213" i="4" s="1"/>
  <c r="F213" i="4" s="1"/>
  <c r="B214" i="4" s="1"/>
  <c r="D214" i="4" s="1"/>
  <c r="F214" i="4" s="1"/>
  <c r="B215" i="4" s="1"/>
  <c r="D215" i="4" s="1"/>
  <c r="F215" i="4" s="1"/>
  <c r="B216" i="4" s="1"/>
  <c r="D216" i="4" s="1"/>
  <c r="F216" i="4" s="1"/>
  <c r="C8" i="4"/>
  <c r="D101" i="4"/>
  <c r="F101" i="4" s="1"/>
  <c r="B102" i="4" s="1"/>
  <c r="D102" i="4" s="1"/>
  <c r="F102" i="4" s="1"/>
  <c r="B103" i="4" s="1"/>
  <c r="D103" i="4" s="1"/>
  <c r="F103" i="4" s="1"/>
  <c r="B104" i="4" s="1"/>
  <c r="D104" i="4" s="1"/>
  <c r="F104" i="4" s="1"/>
  <c r="B105" i="4" s="1"/>
  <c r="D105" i="4" s="1"/>
  <c r="F105" i="4" s="1"/>
  <c r="B106" i="4" s="1"/>
  <c r="D106" i="4" s="1"/>
  <c r="F106" i="4" s="1"/>
  <c r="B107" i="4" s="1"/>
  <c r="D107" i="4" s="1"/>
  <c r="F107" i="4" s="1"/>
  <c r="B108" i="4" s="1"/>
  <c r="D108" i="4" s="1"/>
  <c r="F108" i="4" s="1"/>
  <c r="B109" i="4" s="1"/>
  <c r="D109" i="4" s="1"/>
  <c r="F109" i="4" s="1"/>
  <c r="B110" i="4" s="1"/>
  <c r="D110" i="4" s="1"/>
  <c r="F110" i="4" s="1"/>
  <c r="I101" i="4"/>
  <c r="K10" i="4"/>
  <c r="Y17" i="4"/>
  <c r="H40" i="4"/>
  <c r="H80" i="4"/>
  <c r="H121" i="4" s="1"/>
  <c r="H162" i="4" s="1"/>
  <c r="H203" i="4" s="1"/>
  <c r="H244" i="4" s="1"/>
  <c r="G104" i="4"/>
  <c r="G108" i="4"/>
  <c r="H150" i="4"/>
  <c r="H191" i="4" s="1"/>
  <c r="H232" i="4" s="1"/>
  <c r="I109" i="4"/>
  <c r="G172" i="4"/>
  <c r="G165" i="4"/>
  <c r="T181" i="4"/>
  <c r="V140" i="4"/>
  <c r="X140" i="4" s="1"/>
  <c r="T203" i="4"/>
  <c r="Y58" i="4"/>
  <c r="G111" i="4"/>
  <c r="L58" i="4"/>
  <c r="D60" i="4"/>
  <c r="F60" i="4" s="1"/>
  <c r="B61" i="4" s="1"/>
  <c r="D61" i="4" s="1"/>
  <c r="F61" i="4" s="1"/>
  <c r="B62" i="4" s="1"/>
  <c r="I60" i="4"/>
  <c r="H144" i="4"/>
  <c r="H185" i="4" s="1"/>
  <c r="H226" i="4" s="1"/>
  <c r="I103" i="4"/>
  <c r="H157" i="4"/>
  <c r="H198" i="4" s="1"/>
  <c r="H239" i="4" s="1"/>
  <c r="G163" i="4"/>
  <c r="A61" i="4"/>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G197" i="4"/>
  <c r="T125" i="4"/>
  <c r="T153" i="4"/>
  <c r="T199" i="4"/>
  <c r="T201" i="4"/>
  <c r="G162" i="4"/>
  <c r="T205" i="4"/>
  <c r="T157" i="4"/>
  <c r="V60" i="4"/>
  <c r="T113" i="4"/>
  <c r="T197" i="4"/>
  <c r="U47" i="4"/>
  <c r="H105" i="4"/>
  <c r="T132" i="4"/>
  <c r="U111" i="4"/>
  <c r="G174" i="4"/>
  <c r="H189" i="4"/>
  <c r="H230" i="4" s="1"/>
  <c r="I148" i="4"/>
  <c r="N60" i="4"/>
  <c r="N61" i="4" s="1"/>
  <c r="N62" i="4" s="1"/>
  <c r="N63" i="4" s="1"/>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T144" i="4"/>
  <c r="V103" i="4"/>
  <c r="G153" i="4"/>
  <c r="T118" i="4"/>
  <c r="N101" i="4"/>
  <c r="N102" i="4" s="1"/>
  <c r="N103" i="4" s="1"/>
  <c r="N104" i="4" s="1"/>
  <c r="N105" i="4" s="1"/>
  <c r="N106" i="4" s="1"/>
  <c r="N107" i="4" s="1"/>
  <c r="N108" i="4" s="1"/>
  <c r="N109" i="4" s="1"/>
  <c r="N110" i="4" s="1"/>
  <c r="N111" i="4" s="1"/>
  <c r="N112" i="4" s="1"/>
  <c r="G106" i="4"/>
  <c r="G113" i="4"/>
  <c r="T168" i="4"/>
  <c r="T172" i="4"/>
  <c r="Q100" i="4"/>
  <c r="S100" i="4" s="1"/>
  <c r="O101" i="4" s="1"/>
  <c r="Q101" i="4" s="1"/>
  <c r="S101" i="4" s="1"/>
  <c r="O102" i="4" s="1"/>
  <c r="Q102" i="4" s="1"/>
  <c r="S102" i="4" s="1"/>
  <c r="O103" i="4" s="1"/>
  <c r="Q103" i="4" s="1"/>
  <c r="S103" i="4" s="1"/>
  <c r="O104" i="4" s="1"/>
  <c r="Q104" i="4" s="1"/>
  <c r="S104" i="4" s="1"/>
  <c r="O105" i="4" s="1"/>
  <c r="Q105" i="4" s="1"/>
  <c r="S105" i="4" s="1"/>
  <c r="O106" i="4" s="1"/>
  <c r="Q106" i="4" s="1"/>
  <c r="S106" i="4" s="1"/>
  <c r="O107" i="4" s="1"/>
  <c r="Q107" i="4" s="1"/>
  <c r="S107" i="4" s="1"/>
  <c r="O108" i="4" s="1"/>
  <c r="Q108" i="4" s="1"/>
  <c r="S108" i="4" s="1"/>
  <c r="O109" i="4" s="1"/>
  <c r="Q109" i="4" s="1"/>
  <c r="S109" i="4" s="1"/>
  <c r="O110" i="4" s="1"/>
  <c r="Q110" i="4" s="1"/>
  <c r="S110" i="4" s="1"/>
  <c r="G198" i="4"/>
  <c r="T196" i="4"/>
  <c r="T252" i="4"/>
  <c r="G181" i="4"/>
  <c r="I140" i="4"/>
  <c r="K140" i="4" s="1"/>
  <c r="V99" i="4"/>
  <c r="X99" i="4" s="1"/>
  <c r="G100" i="4"/>
  <c r="I59" i="4"/>
  <c r="K59" i="4" s="1"/>
  <c r="V105" i="4"/>
  <c r="G119" i="4"/>
  <c r="G167" i="4"/>
  <c r="T165" i="4"/>
  <c r="K5" i="4"/>
  <c r="I10" i="4"/>
  <c r="G110" i="4"/>
  <c r="G168" i="4"/>
  <c r="T128" i="4"/>
  <c r="G205" i="4"/>
  <c r="T171" i="4"/>
  <c r="Q141" i="4"/>
  <c r="S141" i="4" s="1"/>
  <c r="O142" i="4" s="1"/>
  <c r="Q142" i="4" s="1"/>
  <c r="S142" i="4" s="1"/>
  <c r="O143" i="4" s="1"/>
  <c r="Q143" i="4" s="1"/>
  <c r="S143" i="4" s="1"/>
  <c r="O144" i="4" s="1"/>
  <c r="Q144" i="4" s="1"/>
  <c r="S144" i="4" s="1"/>
  <c r="O145" i="4" s="1"/>
  <c r="Q145" i="4" s="1"/>
  <c r="S145" i="4" s="1"/>
  <c r="O146" i="4" s="1"/>
  <c r="Q146" i="4" s="1"/>
  <c r="S146" i="4" s="1"/>
  <c r="O147" i="4" s="1"/>
  <c r="Q147" i="4" s="1"/>
  <c r="S147" i="4" s="1"/>
  <c r="O148" i="4" s="1"/>
  <c r="Q148" i="4" s="1"/>
  <c r="S148" i="4" s="1"/>
  <c r="O149" i="4" s="1"/>
  <c r="Q149" i="4" s="1"/>
  <c r="S149" i="4" s="1"/>
  <c r="O150" i="4" s="1"/>
  <c r="Q150" i="4" s="1"/>
  <c r="S150" i="4" s="1"/>
  <c r="O151" i="4" s="1"/>
  <c r="Q151" i="4" s="1"/>
  <c r="S151" i="4" s="1"/>
  <c r="V59" i="4"/>
  <c r="X59" i="4" s="1"/>
  <c r="G183" i="4"/>
  <c r="I142" i="4"/>
  <c r="V61" i="4"/>
  <c r="G226" i="4"/>
  <c r="I226" i="4" s="1"/>
  <c r="V63" i="4"/>
  <c r="G228" i="4"/>
  <c r="G230" i="4"/>
  <c r="G191" i="4"/>
  <c r="I150" i="4"/>
  <c r="T193" i="4"/>
  <c r="T126" i="4"/>
  <c r="G216" i="4"/>
  <c r="G212" i="4"/>
  <c r="G166" i="4"/>
  <c r="G196" i="4"/>
  <c r="G200" i="4"/>
  <c r="G210" i="4"/>
  <c r="T175" i="4"/>
  <c r="T141" i="4"/>
  <c r="V100" i="4"/>
  <c r="T143" i="4"/>
  <c r="V102" i="4"/>
  <c r="T145" i="4"/>
  <c r="V104" i="4"/>
  <c r="T147" i="4"/>
  <c r="V106" i="4"/>
  <c r="T149" i="4"/>
  <c r="V108" i="4"/>
  <c r="T151" i="4"/>
  <c r="V110" i="4"/>
  <c r="T122" i="4"/>
  <c r="T215" i="4"/>
  <c r="I107" i="4"/>
  <c r="G202" i="4"/>
  <c r="Q225" i="4"/>
  <c r="S225" i="4" s="1"/>
  <c r="O226" i="4" s="1"/>
  <c r="Q226" i="4" s="1"/>
  <c r="S226" i="4" s="1"/>
  <c r="O227" i="4" s="1"/>
  <c r="Q227" i="4" s="1"/>
  <c r="S227" i="4" s="1"/>
  <c r="O228" i="4" s="1"/>
  <c r="Q228" i="4" s="1"/>
  <c r="S228" i="4" s="1"/>
  <c r="O229" i="4" s="1"/>
  <c r="Q229" i="4" s="1"/>
  <c r="S229" i="4" s="1"/>
  <c r="O230" i="4" s="1"/>
  <c r="Q230" i="4" s="1"/>
  <c r="S230" i="4" s="1"/>
  <c r="O231" i="4" s="1"/>
  <c r="Q231" i="4" s="1"/>
  <c r="S231" i="4" s="1"/>
  <c r="O232" i="4" s="1"/>
  <c r="Q232" i="4" s="1"/>
  <c r="S232" i="4" s="1"/>
  <c r="O233" i="4" s="1"/>
  <c r="Q233" i="4" s="1"/>
  <c r="S233" i="4" s="1"/>
  <c r="X60" i="4" l="1"/>
  <c r="Y59" i="4"/>
  <c r="L59" i="4"/>
  <c r="K60" i="4"/>
  <c r="T256" i="4"/>
  <c r="D62" i="4"/>
  <c r="F62" i="4" s="1"/>
  <c r="B63" i="4" s="1"/>
  <c r="I62" i="4"/>
  <c r="T161" i="4"/>
  <c r="G144" i="3"/>
  <c r="I103" i="3"/>
  <c r="G252" i="3"/>
  <c r="G212" i="3"/>
  <c r="I171" i="3"/>
  <c r="H89" i="3"/>
  <c r="T206" i="4"/>
  <c r="T194" i="4"/>
  <c r="G149" i="4"/>
  <c r="I108" i="4"/>
  <c r="V18" i="4"/>
  <c r="X18" i="4" s="1"/>
  <c r="Q18" i="4"/>
  <c r="S18" i="4" s="1"/>
  <c r="O19" i="4" s="1"/>
  <c r="G184" i="3"/>
  <c r="I143" i="3"/>
  <c r="G148" i="3"/>
  <c r="I107" i="3"/>
  <c r="G210" i="3"/>
  <c r="I169" i="3"/>
  <c r="G204" i="3"/>
  <c r="I163" i="3"/>
  <c r="T182" i="4"/>
  <c r="V141" i="4"/>
  <c r="T159" i="4"/>
  <c r="H146" i="4"/>
  <c r="I105" i="4"/>
  <c r="I18" i="4"/>
  <c r="K18" i="4" s="1"/>
  <c r="D18" i="4"/>
  <c r="F18" i="4" s="1"/>
  <c r="B19" i="4" s="1"/>
  <c r="G191" i="3"/>
  <c r="I150" i="3"/>
  <c r="A143" i="3"/>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G211" i="4"/>
  <c r="T228" i="4"/>
  <c r="V228" i="4" s="1"/>
  <c r="V187" i="4"/>
  <c r="BR35" i="2"/>
  <c r="BQ35" i="2"/>
  <c r="BS35" i="2" s="1"/>
  <c r="G208" i="4"/>
  <c r="G239" i="4"/>
  <c r="I239" i="4" s="1"/>
  <c r="I198" i="4"/>
  <c r="G228" i="3"/>
  <c r="I228" i="3" s="1"/>
  <c r="I187" i="3"/>
  <c r="G237" i="4"/>
  <c r="I237" i="4" s="1"/>
  <c r="I196" i="4"/>
  <c r="G224" i="4"/>
  <c r="I224" i="4" s="1"/>
  <c r="I183" i="4"/>
  <c r="T185" i="4"/>
  <c r="V144" i="4"/>
  <c r="T173" i="4"/>
  <c r="T240" i="4"/>
  <c r="V240" i="4" s="1"/>
  <c r="V199" i="4"/>
  <c r="T244" i="4"/>
  <c r="V244" i="4" s="1"/>
  <c r="V203" i="4"/>
  <c r="G173" i="4"/>
  <c r="G206" i="3"/>
  <c r="I165" i="3"/>
  <c r="G242" i="3"/>
  <c r="I242" i="3" s="1"/>
  <c r="I201" i="3"/>
  <c r="I170" i="3"/>
  <c r="G196" i="3"/>
  <c r="I155" i="3"/>
  <c r="I154" i="3"/>
  <c r="G224" i="3"/>
  <c r="I224" i="3" s="1"/>
  <c r="I183" i="3"/>
  <c r="G153" i="3"/>
  <c r="I112" i="3"/>
  <c r="BQ26" i="2"/>
  <c r="BS26" i="2" s="1"/>
  <c r="BR26" i="2"/>
  <c r="BR24" i="2"/>
  <c r="BQ24" i="2"/>
  <c r="BS24" i="2" s="1"/>
  <c r="BQ43" i="2"/>
  <c r="BR43" i="2"/>
  <c r="BT43" i="2" s="1"/>
  <c r="G198" i="3"/>
  <c r="I157" i="3"/>
  <c r="O234" i="4"/>
  <c r="Q234" i="4" s="1"/>
  <c r="S234" i="4" s="1"/>
  <c r="O235" i="4" s="1"/>
  <c r="Q235" i="4" s="1"/>
  <c r="S235" i="4" s="1"/>
  <c r="O236" i="4" s="1"/>
  <c r="Q236" i="4" s="1"/>
  <c r="S236" i="4" s="1"/>
  <c r="O237" i="4" s="1"/>
  <c r="Q237" i="4" s="1"/>
  <c r="S237" i="4" s="1"/>
  <c r="O238" i="4" s="1"/>
  <c r="Q238" i="4" s="1"/>
  <c r="S238" i="4" s="1"/>
  <c r="O239" i="4" s="1"/>
  <c r="Q239" i="4" s="1"/>
  <c r="S239" i="4" s="1"/>
  <c r="O240" i="4" s="1"/>
  <c r="Q240" i="4" s="1"/>
  <c r="S240" i="4" s="1"/>
  <c r="O241" i="4" s="1"/>
  <c r="Q241" i="4" s="1"/>
  <c r="S241" i="4" s="1"/>
  <c r="O242" i="4" s="1"/>
  <c r="Q242" i="4" s="1"/>
  <c r="S242" i="4" s="1"/>
  <c r="O243" i="4" s="1"/>
  <c r="Q243" i="4" s="1"/>
  <c r="S243" i="4" s="1"/>
  <c r="O244" i="4" s="1"/>
  <c r="Q244" i="4" s="1"/>
  <c r="S244" i="4" s="1"/>
  <c r="O245" i="4" s="1"/>
  <c r="Q245" i="4" s="1"/>
  <c r="S245" i="4" s="1"/>
  <c r="O246" i="4" s="1"/>
  <c r="Q246" i="4" s="1"/>
  <c r="S246" i="4" s="1"/>
  <c r="O247" i="4" s="1"/>
  <c r="Q247" i="4" s="1"/>
  <c r="S247" i="4" s="1"/>
  <c r="O248" i="4" s="1"/>
  <c r="Q248" i="4" s="1"/>
  <c r="S248" i="4" s="1"/>
  <c r="O249" i="4" s="1"/>
  <c r="Q249" i="4" s="1"/>
  <c r="S249" i="4" s="1"/>
  <c r="O250" i="4" s="1"/>
  <c r="Q250" i="4" s="1"/>
  <c r="S250" i="4" s="1"/>
  <c r="O251" i="4" s="1"/>
  <c r="Q251" i="4" s="1"/>
  <c r="S251" i="4" s="1"/>
  <c r="O252" i="4" s="1"/>
  <c r="Q252" i="4" s="1"/>
  <c r="S252" i="4" s="1"/>
  <c r="O253" i="4" s="1"/>
  <c r="Q253" i="4" s="1"/>
  <c r="S253" i="4" s="1"/>
  <c r="O254" i="4" s="1"/>
  <c r="Q254" i="4" s="1"/>
  <c r="S254" i="4" s="1"/>
  <c r="O255" i="4" s="1"/>
  <c r="Q255" i="4" s="1"/>
  <c r="S255" i="4" s="1"/>
  <c r="O256" i="4" s="1"/>
  <c r="Q256" i="4" s="1"/>
  <c r="S256" i="4" s="1"/>
  <c r="O257" i="4" s="1"/>
  <c r="Q257" i="4" s="1"/>
  <c r="S257" i="4" s="1"/>
  <c r="P9" i="4"/>
  <c r="T209" i="4"/>
  <c r="T222" i="4"/>
  <c r="V222" i="4" s="1"/>
  <c r="X222" i="4" s="1"/>
  <c r="V181" i="4"/>
  <c r="X181" i="4" s="1"/>
  <c r="V146" i="4"/>
  <c r="I152" i="3"/>
  <c r="G193" i="3"/>
  <c r="V149" i="4"/>
  <c r="T190" i="4"/>
  <c r="G154" i="4"/>
  <c r="I113" i="4"/>
  <c r="D69" i="3"/>
  <c r="F69" i="3" s="1"/>
  <c r="I69" i="3"/>
  <c r="T167" i="4"/>
  <c r="G232" i="4"/>
  <c r="I232" i="4" s="1"/>
  <c r="I191" i="4"/>
  <c r="G141" i="4"/>
  <c r="I100" i="4"/>
  <c r="K100" i="4" s="1"/>
  <c r="A100" i="4"/>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G152" i="4"/>
  <c r="G206" i="4"/>
  <c r="G145" i="4"/>
  <c r="I104" i="4"/>
  <c r="G199" i="4"/>
  <c r="G182" i="3"/>
  <c r="I141" i="3"/>
  <c r="G168" i="3"/>
  <c r="I151" i="3"/>
  <c r="G192" i="3"/>
  <c r="G188" i="3"/>
  <c r="I147" i="3"/>
  <c r="G190" i="3"/>
  <c r="I149" i="3"/>
  <c r="D18" i="3"/>
  <c r="F18" i="3" s="1"/>
  <c r="B19" i="3" s="1"/>
  <c r="I18" i="3"/>
  <c r="K18" i="3" s="1"/>
  <c r="T163" i="4"/>
  <c r="T188" i="4"/>
  <c r="V147" i="4"/>
  <c r="N141" i="4"/>
  <c r="N142" i="4" s="1"/>
  <c r="N143" i="4" s="1"/>
  <c r="N144" i="4" s="1"/>
  <c r="N145" i="4" s="1"/>
  <c r="N146" i="4" s="1"/>
  <c r="N147" i="4" s="1"/>
  <c r="I185" i="4"/>
  <c r="G151" i="4"/>
  <c r="I110" i="4"/>
  <c r="Y99" i="4"/>
  <c r="X100" i="4"/>
  <c r="I112" i="4"/>
  <c r="G215" i="4"/>
  <c r="U88" i="4"/>
  <c r="U48" i="4"/>
  <c r="V201" i="4"/>
  <c r="T242" i="4"/>
  <c r="V242" i="4" s="1"/>
  <c r="T166" i="4"/>
  <c r="V101" i="4"/>
  <c r="AD29" i="2"/>
  <c r="X39" i="2"/>
  <c r="X40" i="2"/>
  <c r="V107" i="4"/>
  <c r="T148" i="4"/>
  <c r="I167" i="3"/>
  <c r="G208" i="3"/>
  <c r="U93" i="4"/>
  <c r="T191" i="4"/>
  <c r="V150" i="4"/>
  <c r="I172" i="3"/>
  <c r="G175" i="3"/>
  <c r="D113" i="3"/>
  <c r="F113" i="3" s="1"/>
  <c r="B114" i="3" s="1"/>
  <c r="I113" i="3"/>
  <c r="BR25" i="2"/>
  <c r="BQ25" i="2"/>
  <c r="BS25" i="2" s="1"/>
  <c r="O152" i="4"/>
  <c r="Q152" i="4" s="1"/>
  <c r="S152" i="4" s="1"/>
  <c r="O153" i="4" s="1"/>
  <c r="Q153" i="4" s="1"/>
  <c r="S153" i="4" s="1"/>
  <c r="O154" i="4" s="1"/>
  <c r="Q154" i="4" s="1"/>
  <c r="S154" i="4" s="1"/>
  <c r="O155" i="4" s="1"/>
  <c r="P7" i="4"/>
  <c r="G240" i="3"/>
  <c r="I240" i="3" s="1"/>
  <c r="I199" i="3"/>
  <c r="G140" i="3"/>
  <c r="I99" i="3"/>
  <c r="K99" i="3" s="1"/>
  <c r="BQ22" i="2"/>
  <c r="BR22" i="2"/>
  <c r="BT22" i="2"/>
  <c r="BQ36" i="2"/>
  <c r="BR36" i="2"/>
  <c r="G253" i="4"/>
  <c r="U43" i="4"/>
  <c r="U83" i="4"/>
  <c r="BT27" i="2"/>
  <c r="BR27" i="2"/>
  <c r="BQ27" i="2"/>
  <c r="BS27" i="2" s="1"/>
  <c r="G243" i="4"/>
  <c r="I243" i="4" s="1"/>
  <c r="I202" i="4"/>
  <c r="G241" i="4"/>
  <c r="I241" i="4" s="1"/>
  <c r="I200" i="4"/>
  <c r="I144" i="4"/>
  <c r="I189" i="4"/>
  <c r="G246" i="4"/>
  <c r="G160" i="4"/>
  <c r="L140" i="4"/>
  <c r="O111" i="4"/>
  <c r="Q111" i="4" s="1"/>
  <c r="S111" i="4" s="1"/>
  <c r="O112" i="4" s="1"/>
  <c r="P6" i="4"/>
  <c r="G147" i="4"/>
  <c r="I106" i="4"/>
  <c r="G194" i="4"/>
  <c r="U152" i="4"/>
  <c r="T198" i="4"/>
  <c r="G213" i="4"/>
  <c r="B111" i="4"/>
  <c r="D111" i="4" s="1"/>
  <c r="F111" i="4" s="1"/>
  <c r="B112" i="4" s="1"/>
  <c r="D112" i="4" s="1"/>
  <c r="F112" i="4" s="1"/>
  <c r="B113" i="4" s="1"/>
  <c r="D113" i="4" s="1"/>
  <c r="F113" i="4" s="1"/>
  <c r="B114" i="4" s="1"/>
  <c r="C6" i="4"/>
  <c r="T183" i="4"/>
  <c r="V142" i="4"/>
  <c r="I61" i="4"/>
  <c r="A103" i="3"/>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H43" i="3"/>
  <c r="G161" i="3"/>
  <c r="I246" i="3"/>
  <c r="I159" i="3"/>
  <c r="G200" i="3"/>
  <c r="U123" i="4"/>
  <c r="G254" i="3"/>
  <c r="H245" i="3"/>
  <c r="H246" i="3" s="1"/>
  <c r="H247" i="3" s="1"/>
  <c r="H248" i="3" s="1"/>
  <c r="H205" i="3"/>
  <c r="BQ28" i="2"/>
  <c r="BS28" i="2" s="1"/>
  <c r="BT28" i="2"/>
  <c r="BR28" i="2"/>
  <c r="BR23" i="2"/>
  <c r="BQ23" i="2"/>
  <c r="BT23" i="2" s="1"/>
  <c r="T192" i="4"/>
  <c r="V151" i="4"/>
  <c r="T184" i="4"/>
  <c r="V143" i="4"/>
  <c r="G207" i="4"/>
  <c r="T234" i="4"/>
  <c r="T169" i="4"/>
  <c r="T246" i="4"/>
  <c r="Y140" i="4"/>
  <c r="X141" i="4"/>
  <c r="I173" i="3"/>
  <c r="G214" i="3"/>
  <c r="G197" i="3"/>
  <c r="I156" i="3"/>
  <c r="G203" i="4"/>
  <c r="G186" i="3"/>
  <c r="I145" i="3"/>
  <c r="G251" i="4"/>
  <c r="G209" i="4"/>
  <c r="T237" i="4"/>
  <c r="V237" i="4" s="1"/>
  <c r="V196" i="4"/>
  <c r="G204" i="4"/>
  <c r="I66" i="3"/>
  <c r="Q64" i="4"/>
  <c r="S64" i="4" s="1"/>
  <c r="O65" i="4" s="1"/>
  <c r="V64" i="4"/>
  <c r="L58" i="3"/>
  <c r="K59" i="3"/>
  <c r="G256" i="3"/>
  <c r="T212" i="4"/>
  <c r="T154" i="4"/>
  <c r="T186" i="4"/>
  <c r="V145" i="4"/>
  <c r="T216" i="4"/>
  <c r="G257" i="4"/>
  <c r="I230" i="4"/>
  <c r="G222" i="4"/>
  <c r="I222" i="4" s="1"/>
  <c r="K222" i="4" s="1"/>
  <c r="I181" i="4"/>
  <c r="K181" i="4" s="1"/>
  <c r="T213" i="4"/>
  <c r="N113" i="4"/>
  <c r="N114" i="4" s="1"/>
  <c r="N115" i="4" s="1"/>
  <c r="N116" i="4" s="1"/>
  <c r="N117" i="4" s="1"/>
  <c r="N118" i="4" s="1"/>
  <c r="N119" i="4" s="1"/>
  <c r="N120" i="4" s="1"/>
  <c r="N121" i="4" s="1"/>
  <c r="N122" i="4" s="1"/>
  <c r="N123" i="4" s="1"/>
  <c r="N124" i="4" s="1"/>
  <c r="N125" i="4" s="1"/>
  <c r="N126" i="4" s="1"/>
  <c r="N127" i="4" s="1"/>
  <c r="N128" i="4" s="1"/>
  <c r="N129" i="4" s="1"/>
  <c r="N130" i="4" s="1"/>
  <c r="N131" i="4" s="1"/>
  <c r="N132" i="4" s="1"/>
  <c r="N133" i="4" s="1"/>
  <c r="N134" i="4" s="1"/>
  <c r="T238" i="4"/>
  <c r="V238" i="4" s="1"/>
  <c r="V197" i="4"/>
  <c r="G238" i="4"/>
  <c r="I238" i="4" s="1"/>
  <c r="I197" i="4"/>
  <c r="H81" i="4"/>
  <c r="H41" i="4"/>
  <c r="G143" i="4"/>
  <c r="I102" i="4"/>
  <c r="I162" i="3"/>
  <c r="G203" i="3"/>
  <c r="U133" i="4"/>
  <c r="S39" i="2"/>
  <c r="S41" i="2" s="1"/>
  <c r="S45" i="2" s="1"/>
  <c r="S40" i="2"/>
  <c r="Y29" i="2"/>
  <c r="B152" i="4"/>
  <c r="D152" i="4" s="1"/>
  <c r="F152" i="4" s="1"/>
  <c r="B153" i="4" s="1"/>
  <c r="D153" i="4" s="1"/>
  <c r="F153" i="4" s="1"/>
  <c r="B154" i="4" s="1"/>
  <c r="D154" i="4" s="1"/>
  <c r="F154" i="4" s="1"/>
  <c r="B155" i="4" s="1"/>
  <c r="C7" i="4"/>
  <c r="I65" i="3"/>
  <c r="H122" i="4" l="1"/>
  <c r="H82" i="4"/>
  <c r="L59" i="3"/>
  <c r="K60" i="3"/>
  <c r="G244" i="4"/>
  <c r="I244" i="4" s="1"/>
  <c r="I203" i="4"/>
  <c r="Q155" i="4"/>
  <c r="S155" i="4" s="1"/>
  <c r="O156" i="4" s="1"/>
  <c r="V155" i="4"/>
  <c r="B70" i="3"/>
  <c r="C5" i="3"/>
  <c r="L100" i="4"/>
  <c r="K101" i="4"/>
  <c r="G251" i="3"/>
  <c r="T233" i="4"/>
  <c r="V233" i="4" s="1"/>
  <c r="V192" i="4"/>
  <c r="V111" i="4"/>
  <c r="U84" i="4"/>
  <c r="G233" i="3"/>
  <c r="I233" i="3" s="1"/>
  <c r="I192" i="3"/>
  <c r="G195" i="4"/>
  <c r="I154" i="4"/>
  <c r="D155" i="4"/>
  <c r="F155" i="4" s="1"/>
  <c r="B156" i="4" s="1"/>
  <c r="I155" i="4"/>
  <c r="V191" i="4"/>
  <c r="T232" i="4"/>
  <c r="V232" i="4" s="1"/>
  <c r="BS43" i="2"/>
  <c r="Y39" i="2"/>
  <c r="AC29" i="2"/>
  <c r="Y40" i="2"/>
  <c r="G184" i="4"/>
  <c r="I143" i="4"/>
  <c r="H249" i="3"/>
  <c r="H250" i="3" s="1"/>
  <c r="H251" i="3" s="1"/>
  <c r="H252" i="3" s="1"/>
  <c r="H253" i="3" s="1"/>
  <c r="H254" i="3" s="1"/>
  <c r="H255" i="3" s="1"/>
  <c r="H256" i="3" s="1"/>
  <c r="H257" i="3" s="1"/>
  <c r="I248" i="3"/>
  <c r="I153" i="4"/>
  <c r="G201" i="4"/>
  <c r="G181" i="3"/>
  <c r="I140" i="3"/>
  <c r="K140" i="3" s="1"/>
  <c r="U134" i="4"/>
  <c r="X41" i="2"/>
  <c r="X45" i="2" s="1"/>
  <c r="U49" i="4"/>
  <c r="U89" i="4"/>
  <c r="G192" i="4"/>
  <c r="I151" i="4"/>
  <c r="D19" i="3"/>
  <c r="F19" i="3" s="1"/>
  <c r="B20" i="3" s="1"/>
  <c r="I19" i="3"/>
  <c r="K19" i="3" s="1"/>
  <c r="T214" i="4"/>
  <c r="K61" i="4"/>
  <c r="L60" i="4"/>
  <c r="G239" i="3"/>
  <c r="I239" i="3" s="1"/>
  <c r="I198" i="3"/>
  <c r="Q112" i="4"/>
  <c r="S112" i="4" s="1"/>
  <c r="O113" i="4" s="1"/>
  <c r="V112" i="4"/>
  <c r="U124" i="4"/>
  <c r="Y222" i="4"/>
  <c r="G252" i="4"/>
  <c r="G190" i="4"/>
  <c r="I149" i="4"/>
  <c r="I153" i="3"/>
  <c r="G194" i="3"/>
  <c r="V153" i="4"/>
  <c r="T195" i="4"/>
  <c r="V154" i="4"/>
  <c r="G255" i="3"/>
  <c r="H206" i="3"/>
  <c r="H207" i="3" s="1"/>
  <c r="I205" i="3"/>
  <c r="K100" i="3"/>
  <c r="L99" i="3"/>
  <c r="T200" i="4"/>
  <c r="T253" i="4"/>
  <c r="X142" i="4"/>
  <c r="Y141" i="4"/>
  <c r="BS23" i="2"/>
  <c r="I161" i="3"/>
  <c r="G202" i="3"/>
  <c r="D114" i="4"/>
  <c r="F114" i="4" s="1"/>
  <c r="B115" i="4" s="1"/>
  <c r="I114" i="4"/>
  <c r="G235" i="4"/>
  <c r="I235" i="4" s="1"/>
  <c r="I194" i="4"/>
  <c r="D114" i="3"/>
  <c r="F114" i="3" s="1"/>
  <c r="B115" i="3" s="1"/>
  <c r="I114" i="3"/>
  <c r="AH29" i="2"/>
  <c r="AD40" i="2"/>
  <c r="AD39" i="2"/>
  <c r="AD41" i="2" s="1"/>
  <c r="AD45" i="2" s="1"/>
  <c r="U129" i="4"/>
  <c r="I168" i="3"/>
  <c r="G209" i="3"/>
  <c r="G247" i="4"/>
  <c r="G234" i="3"/>
  <c r="I234" i="3" s="1"/>
  <c r="I193" i="3"/>
  <c r="G247" i="3"/>
  <c r="I247" i="3" s="1"/>
  <c r="BT35" i="2"/>
  <c r="G232" i="3"/>
  <c r="I232" i="3" s="1"/>
  <c r="I191" i="3"/>
  <c r="T223" i="4"/>
  <c r="V182" i="4"/>
  <c r="X182" i="4" s="1"/>
  <c r="N182" i="4"/>
  <c r="N183" i="4" s="1"/>
  <c r="N184" i="4" s="1"/>
  <c r="N185" i="4" s="1"/>
  <c r="N186" i="4" s="1"/>
  <c r="N187" i="4" s="1"/>
  <c r="N188" i="4" s="1"/>
  <c r="N189" i="4" s="1"/>
  <c r="N190" i="4" s="1"/>
  <c r="N191" i="4" s="1"/>
  <c r="N192" i="4" s="1"/>
  <c r="N193" i="4" s="1"/>
  <c r="N194" i="4" s="1"/>
  <c r="N195" i="4" s="1"/>
  <c r="N196" i="4" s="1"/>
  <c r="N197" i="4" s="1"/>
  <c r="N198" i="4" s="1"/>
  <c r="N199" i="4" s="1"/>
  <c r="N200" i="4" s="1"/>
  <c r="N201" i="4" s="1"/>
  <c r="N202" i="4" s="1"/>
  <c r="N203" i="4" s="1"/>
  <c r="N204" i="4" s="1"/>
  <c r="N205" i="4" s="1"/>
  <c r="N206" i="4" s="1"/>
  <c r="N207" i="4" s="1"/>
  <c r="N208" i="4" s="1"/>
  <c r="N209" i="4" s="1"/>
  <c r="N210" i="4" s="1"/>
  <c r="N211" i="4" s="1"/>
  <c r="N212" i="4" s="1"/>
  <c r="N213" i="4" s="1"/>
  <c r="N214" i="4" s="1"/>
  <c r="N215" i="4" s="1"/>
  <c r="N216" i="4" s="1"/>
  <c r="G225" i="3"/>
  <c r="I225" i="3" s="1"/>
  <c r="I184" i="3"/>
  <c r="T247" i="4"/>
  <c r="G185" i="3"/>
  <c r="I144" i="3"/>
  <c r="T207" i="4"/>
  <c r="G240" i="4"/>
  <c r="I240" i="4" s="1"/>
  <c r="I199" i="4"/>
  <c r="Y181" i="4"/>
  <c r="I203" i="3"/>
  <c r="G244" i="3"/>
  <c r="I244" i="3" s="1"/>
  <c r="G241" i="3"/>
  <c r="I241" i="3" s="1"/>
  <c r="I200" i="3"/>
  <c r="D63" i="4"/>
  <c r="F63" i="4" s="1"/>
  <c r="B64" i="4" s="1"/>
  <c r="I63" i="4"/>
  <c r="G250" i="4"/>
  <c r="BS22" i="2"/>
  <c r="T204" i="4"/>
  <c r="G182" i="4"/>
  <c r="A141" i="4"/>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I141" i="4"/>
  <c r="K141" i="4" s="1"/>
  <c r="G249" i="4"/>
  <c r="Q65" i="4"/>
  <c r="S65" i="4" s="1"/>
  <c r="O66" i="4" s="1"/>
  <c r="V65" i="4"/>
  <c r="T224" i="4"/>
  <c r="V224" i="4" s="1"/>
  <c r="V183" i="4"/>
  <c r="T250" i="4"/>
  <c r="V250" i="4" s="1"/>
  <c r="V209" i="4"/>
  <c r="G189" i="3"/>
  <c r="I148" i="3"/>
  <c r="H42" i="4"/>
  <c r="T257" i="4"/>
  <c r="G245" i="4"/>
  <c r="I186" i="3"/>
  <c r="G227" i="3"/>
  <c r="I227" i="3" s="1"/>
  <c r="G248" i="4"/>
  <c r="I254" i="3"/>
  <c r="H44" i="3"/>
  <c r="G249" i="3"/>
  <c r="N148" i="4"/>
  <c r="N149" i="4" s="1"/>
  <c r="N150" i="4" s="1"/>
  <c r="N151" i="4" s="1"/>
  <c r="N152" i="4" s="1"/>
  <c r="N153" i="4" s="1"/>
  <c r="N154" i="4" s="1"/>
  <c r="N155" i="4" s="1"/>
  <c r="N156" i="4" s="1"/>
  <c r="N157" i="4" s="1"/>
  <c r="N158" i="4" s="1"/>
  <c r="N159" i="4" s="1"/>
  <c r="N160" i="4" s="1"/>
  <c r="N161" i="4" s="1"/>
  <c r="N162" i="4" s="1"/>
  <c r="N163" i="4" s="1"/>
  <c r="N164" i="4" s="1"/>
  <c r="N165" i="4" s="1"/>
  <c r="N166" i="4" s="1"/>
  <c r="N167" i="4" s="1"/>
  <c r="N168" i="4" s="1"/>
  <c r="N169" i="4" s="1"/>
  <c r="N170" i="4" s="1"/>
  <c r="N171" i="4" s="1"/>
  <c r="N172" i="4" s="1"/>
  <c r="N173" i="4" s="1"/>
  <c r="N174" i="4" s="1"/>
  <c r="N175" i="4" s="1"/>
  <c r="I190" i="3"/>
  <c r="G231" i="3"/>
  <c r="I231" i="3" s="1"/>
  <c r="G193" i="4"/>
  <c r="I152" i="4"/>
  <c r="T208" i="4"/>
  <c r="I19" i="4"/>
  <c r="D19" i="4"/>
  <c r="F19" i="4" s="1"/>
  <c r="B20" i="4" s="1"/>
  <c r="V19" i="4"/>
  <c r="X19" i="4" s="1"/>
  <c r="Q19" i="4"/>
  <c r="S19" i="4" s="1"/>
  <c r="O20" i="4" s="1"/>
  <c r="L181" i="4"/>
  <c r="T227" i="4"/>
  <c r="V227" i="4" s="1"/>
  <c r="V186" i="4"/>
  <c r="T225" i="4"/>
  <c r="V225" i="4" s="1"/>
  <c r="V184" i="4"/>
  <c r="V198" i="4"/>
  <c r="T239" i="4"/>
  <c r="V239" i="4" s="1"/>
  <c r="T189" i="4"/>
  <c r="V148" i="4"/>
  <c r="T229" i="4"/>
  <c r="V229" i="4" s="1"/>
  <c r="V188" i="4"/>
  <c r="L222" i="4"/>
  <c r="T210" i="4"/>
  <c r="X101" i="4"/>
  <c r="Y100" i="4"/>
  <c r="G229" i="3"/>
  <c r="I229" i="3" s="1"/>
  <c r="I188" i="3"/>
  <c r="H187" i="4"/>
  <c r="I146" i="4"/>
  <c r="G253" i="3"/>
  <c r="I253" i="3" s="1"/>
  <c r="I197" i="3"/>
  <c r="G238" i="3"/>
  <c r="I238" i="3" s="1"/>
  <c r="U193" i="4"/>
  <c r="V152" i="4"/>
  <c r="BT25" i="2"/>
  <c r="L18" i="3"/>
  <c r="G186" i="4"/>
  <c r="I145" i="4"/>
  <c r="T231" i="4"/>
  <c r="V231" i="4" s="1"/>
  <c r="V190" i="4"/>
  <c r="V194" i="4"/>
  <c r="T235" i="4"/>
  <c r="V235" i="4" s="1"/>
  <c r="U174" i="4"/>
  <c r="T254" i="4"/>
  <c r="U164" i="4"/>
  <c r="G254" i="4"/>
  <c r="G188" i="4"/>
  <c r="I147" i="4"/>
  <c r="BS36" i="2"/>
  <c r="I175" i="3"/>
  <c r="G216" i="3"/>
  <c r="G256" i="4"/>
  <c r="I182" i="3"/>
  <c r="A182" i="3"/>
  <c r="A183" i="3" s="1"/>
  <c r="A184" i="3" s="1"/>
  <c r="G223" i="3"/>
  <c r="I111" i="4"/>
  <c r="BT26" i="2"/>
  <c r="I196" i="3"/>
  <c r="G237" i="3"/>
  <c r="I237" i="3" s="1"/>
  <c r="G214" i="4"/>
  <c r="T226" i="4"/>
  <c r="V226" i="4" s="1"/>
  <c r="V185" i="4"/>
  <c r="L18" i="4"/>
  <c r="K19" i="4"/>
  <c r="I204" i="3"/>
  <c r="G245" i="3"/>
  <c r="I245" i="3" s="1"/>
  <c r="Y18" i="4"/>
  <c r="H90" i="3"/>
  <c r="T202" i="4"/>
  <c r="Y60" i="4"/>
  <c r="X61" i="4"/>
  <c r="Y19" i="4" l="1"/>
  <c r="Y182" i="4"/>
  <c r="X183" i="4"/>
  <c r="L19" i="3"/>
  <c r="Q113" i="4"/>
  <c r="S113" i="4" s="1"/>
  <c r="O114" i="4" s="1"/>
  <c r="V113" i="4"/>
  <c r="G257" i="3"/>
  <c r="I257" i="3" s="1"/>
  <c r="I20" i="4"/>
  <c r="D20" i="4"/>
  <c r="F20" i="4" s="1"/>
  <c r="B21" i="4" s="1"/>
  <c r="D115" i="4"/>
  <c r="F115" i="4" s="1"/>
  <c r="B116" i="4" s="1"/>
  <c r="I115" i="4"/>
  <c r="I185" i="3"/>
  <c r="G226" i="3"/>
  <c r="I226" i="3" s="1"/>
  <c r="AH39" i="2"/>
  <c r="AH41" i="2" s="1"/>
  <c r="AH45" i="2" s="1"/>
  <c r="AH40" i="2"/>
  <c r="AN29" i="2"/>
  <c r="G233" i="4"/>
  <c r="I233" i="4" s="1"/>
  <c r="I192" i="4"/>
  <c r="I181" i="3"/>
  <c r="K181" i="3" s="1"/>
  <c r="G222" i="3"/>
  <c r="I222" i="3" s="1"/>
  <c r="K222" i="3" s="1"/>
  <c r="K61" i="3"/>
  <c r="L60" i="3"/>
  <c r="V202" i="4"/>
  <c r="T243" i="4"/>
  <c r="V243" i="4" s="1"/>
  <c r="U234" i="4"/>
  <c r="V234" i="4" s="1"/>
  <c r="V193" i="4"/>
  <c r="I249" i="3"/>
  <c r="I189" i="3"/>
  <c r="G230" i="3"/>
  <c r="I230" i="3" s="1"/>
  <c r="T241" i="4"/>
  <c r="V241" i="4" s="1"/>
  <c r="V200" i="4"/>
  <c r="T236" i="4"/>
  <c r="V236" i="4" s="1"/>
  <c r="V195" i="4"/>
  <c r="U130" i="4"/>
  <c r="G225" i="4"/>
  <c r="I225" i="4" s="1"/>
  <c r="I184" i="4"/>
  <c r="H208" i="3"/>
  <c r="I207" i="3"/>
  <c r="U175" i="4"/>
  <c r="Q156" i="4"/>
  <c r="S156" i="4" s="1"/>
  <c r="O157" i="4" s="1"/>
  <c r="V156" i="4"/>
  <c r="X62" i="4"/>
  <c r="Y61" i="4"/>
  <c r="H43" i="4"/>
  <c r="N223" i="4"/>
  <c r="N224" i="4" s="1"/>
  <c r="N225" i="4" s="1"/>
  <c r="N226" i="4" s="1"/>
  <c r="N227" i="4" s="1"/>
  <c r="N228" i="4" s="1"/>
  <c r="N229" i="4" s="1"/>
  <c r="V223" i="4"/>
  <c r="X223" i="4" s="1"/>
  <c r="I255" i="3"/>
  <c r="L19" i="4"/>
  <c r="K20" i="4"/>
  <c r="G243" i="3"/>
  <c r="I243" i="3" s="1"/>
  <c r="I202" i="3"/>
  <c r="L101" i="4"/>
  <c r="K102" i="4"/>
  <c r="A223" i="3"/>
  <c r="A224" i="3" s="1"/>
  <c r="A225" i="3" s="1"/>
  <c r="A226" i="3" s="1"/>
  <c r="A227" i="3" s="1"/>
  <c r="A228" i="3" s="1"/>
  <c r="A229" i="3" s="1"/>
  <c r="A230" i="3" s="1"/>
  <c r="A231" i="3" s="1"/>
  <c r="A232" i="3" s="1"/>
  <c r="A233" i="3" s="1"/>
  <c r="A234" i="3" s="1"/>
  <c r="I223" i="3"/>
  <c r="I256" i="3"/>
  <c r="T249" i="4"/>
  <c r="V249" i="4" s="1"/>
  <c r="V208" i="4"/>
  <c r="L141" i="4"/>
  <c r="K142" i="4"/>
  <c r="G250" i="3"/>
  <c r="I250" i="3" s="1"/>
  <c r="D115" i="3"/>
  <c r="F115" i="3" s="1"/>
  <c r="B116" i="3" s="1"/>
  <c r="I115" i="3"/>
  <c r="L61" i="4"/>
  <c r="K62" i="4"/>
  <c r="I201" i="4"/>
  <c r="G242" i="4"/>
  <c r="I242" i="4" s="1"/>
  <c r="U125" i="4"/>
  <c r="V20" i="4"/>
  <c r="X20" i="4" s="1"/>
  <c r="Q20" i="4"/>
  <c r="S20" i="4" s="1"/>
  <c r="O21" i="4" s="1"/>
  <c r="U215" i="4"/>
  <c r="T245" i="4"/>
  <c r="V245" i="4" s="1"/>
  <c r="V204" i="4"/>
  <c r="D20" i="3"/>
  <c r="F20" i="3" s="1"/>
  <c r="B21" i="3" s="1"/>
  <c r="I20" i="3"/>
  <c r="K20" i="3" s="1"/>
  <c r="I251" i="3"/>
  <c r="K141" i="3"/>
  <c r="L140" i="3"/>
  <c r="U205" i="4"/>
  <c r="H91" i="3"/>
  <c r="A185" i="3"/>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Y101" i="4"/>
  <c r="X102" i="4"/>
  <c r="V189" i="4"/>
  <c r="T230" i="4"/>
  <c r="V230" i="4" s="1"/>
  <c r="H45" i="3"/>
  <c r="I206" i="3"/>
  <c r="L100" i="3"/>
  <c r="K101" i="3"/>
  <c r="G235" i="3"/>
  <c r="I235" i="3" s="1"/>
  <c r="I194" i="3"/>
  <c r="U90" i="4"/>
  <c r="AC40" i="2"/>
  <c r="AC39" i="2"/>
  <c r="AC41" i="2" s="1"/>
  <c r="AC45" i="2" s="1"/>
  <c r="AI29" i="2"/>
  <c r="D70" i="3"/>
  <c r="F70" i="3" s="1"/>
  <c r="B71" i="3" s="1"/>
  <c r="I70" i="3"/>
  <c r="H83" i="4"/>
  <c r="G255" i="4"/>
  <c r="T251" i="4"/>
  <c r="V251" i="4" s="1"/>
  <c r="V210" i="4"/>
  <c r="T248" i="4"/>
  <c r="G231" i="4"/>
  <c r="I231" i="4" s="1"/>
  <c r="I190" i="4"/>
  <c r="G236" i="4"/>
  <c r="I236" i="4" s="1"/>
  <c r="I195" i="4"/>
  <c r="H228" i="4"/>
  <c r="I228" i="4" s="1"/>
  <c r="I187" i="4"/>
  <c r="Q66" i="4"/>
  <c r="S66" i="4" s="1"/>
  <c r="O67" i="4" s="1"/>
  <c r="V66" i="4"/>
  <c r="I252" i="3"/>
  <c r="G229" i="4"/>
  <c r="I229" i="4" s="1"/>
  <c r="I188" i="4"/>
  <c r="G227" i="4"/>
  <c r="I227" i="4" s="1"/>
  <c r="I186" i="4"/>
  <c r="G234" i="4"/>
  <c r="I234" i="4" s="1"/>
  <c r="I193" i="4"/>
  <c r="G223" i="4"/>
  <c r="I182" i="4"/>
  <c r="K182" i="4" s="1"/>
  <c r="A182" i="4"/>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D64" i="4"/>
  <c r="F64" i="4" s="1"/>
  <c r="B65" i="4" s="1"/>
  <c r="I64" i="4"/>
  <c r="U170" i="4"/>
  <c r="Y142" i="4"/>
  <c r="X143" i="4"/>
  <c r="U165" i="4"/>
  <c r="T255" i="4"/>
  <c r="V255" i="4" s="1"/>
  <c r="V214" i="4"/>
  <c r="Y41" i="2"/>
  <c r="Y45" i="2" s="1"/>
  <c r="D156" i="4"/>
  <c r="F156" i="4" s="1"/>
  <c r="B157" i="4" s="1"/>
  <c r="I156" i="4"/>
  <c r="H163" i="4"/>
  <c r="H123" i="4"/>
  <c r="Y20" i="4" l="1"/>
  <c r="L20" i="3"/>
  <c r="U206" i="4"/>
  <c r="K183" i="4"/>
  <c r="L182" i="4"/>
  <c r="H92" i="3"/>
  <c r="D21" i="3"/>
  <c r="F21" i="3" s="1"/>
  <c r="B22" i="3" s="1"/>
  <c r="I21" i="3"/>
  <c r="K21" i="3" s="1"/>
  <c r="A235" i="3"/>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X224" i="4"/>
  <c r="Y223" i="4"/>
  <c r="Y183" i="4"/>
  <c r="X184" i="4"/>
  <c r="D71" i="3"/>
  <c r="F71" i="3" s="1"/>
  <c r="B72" i="3" s="1"/>
  <c r="I71" i="3"/>
  <c r="X103" i="4"/>
  <c r="Y102" i="4"/>
  <c r="L62" i="4"/>
  <c r="K63" i="4"/>
  <c r="AI39" i="2"/>
  <c r="AI40" i="2"/>
  <c r="AM29" i="2"/>
  <c r="V21" i="4"/>
  <c r="X21" i="4" s="1"/>
  <c r="Q21" i="4"/>
  <c r="S21" i="4" s="1"/>
  <c r="O22" i="4" s="1"/>
  <c r="L20" i="4"/>
  <c r="K21" i="4"/>
  <c r="Y62" i="4"/>
  <c r="X63" i="4"/>
  <c r="D65" i="4"/>
  <c r="F65" i="4" s="1"/>
  <c r="B66" i="4" s="1"/>
  <c r="I65" i="4"/>
  <c r="D116" i="3"/>
  <c r="F116" i="3" s="1"/>
  <c r="B117" i="3" s="1"/>
  <c r="I116" i="3"/>
  <c r="Q157" i="4"/>
  <c r="S157" i="4" s="1"/>
  <c r="O158" i="4" s="1"/>
  <c r="V157" i="4"/>
  <c r="U171" i="4"/>
  <c r="AN40" i="2"/>
  <c r="AR29" i="2"/>
  <c r="AN39" i="2"/>
  <c r="AN41" i="2" s="1"/>
  <c r="AN45" i="2" s="1"/>
  <c r="H124" i="4"/>
  <c r="H204" i="4"/>
  <c r="H164" i="4"/>
  <c r="Y143" i="4"/>
  <c r="X144" i="4"/>
  <c r="I223" i="4"/>
  <c r="K223" i="4" s="1"/>
  <c r="A223" i="4"/>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U131" i="4"/>
  <c r="H46" i="3"/>
  <c r="U166" i="4"/>
  <c r="L102" i="4"/>
  <c r="K103" i="4"/>
  <c r="N230" i="4"/>
  <c r="N231" i="4" s="1"/>
  <c r="N232" i="4" s="1"/>
  <c r="N233" i="4" s="1"/>
  <c r="N234" i="4" s="1"/>
  <c r="N235" i="4" s="1"/>
  <c r="N236" i="4" s="1"/>
  <c r="N237" i="4" s="1"/>
  <c r="N238" i="4" s="1"/>
  <c r="N239" i="4" s="1"/>
  <c r="N240" i="4" s="1"/>
  <c r="N241" i="4" s="1"/>
  <c r="N242" i="4" s="1"/>
  <c r="N243" i="4" s="1"/>
  <c r="N244" i="4" s="1"/>
  <c r="N245" i="4" s="1"/>
  <c r="N246" i="4" s="1"/>
  <c r="N247" i="4" s="1"/>
  <c r="N248" i="4" s="1"/>
  <c r="N249" i="4" s="1"/>
  <c r="N250" i="4" s="1"/>
  <c r="N251" i="4" s="1"/>
  <c r="N252" i="4" s="1"/>
  <c r="N253" i="4" s="1"/>
  <c r="N254" i="4" s="1"/>
  <c r="N255" i="4" s="1"/>
  <c r="N256" i="4" s="1"/>
  <c r="N257" i="4" s="1"/>
  <c r="U216" i="4"/>
  <c r="K62" i="3"/>
  <c r="L61" i="3"/>
  <c r="U246" i="4"/>
  <c r="V246" i="4" s="1"/>
  <c r="V205" i="4"/>
  <c r="L142" i="4"/>
  <c r="K143" i="4"/>
  <c r="H44" i="4"/>
  <c r="K223" i="3"/>
  <c r="L222" i="3"/>
  <c r="U211" i="4"/>
  <c r="L101" i="3"/>
  <c r="K102" i="3"/>
  <c r="K142" i="3"/>
  <c r="L141" i="3"/>
  <c r="U256" i="4"/>
  <c r="V256" i="4" s="1"/>
  <c r="V215" i="4"/>
  <c r="D116" i="4"/>
  <c r="F116" i="4" s="1"/>
  <c r="B117" i="4" s="1"/>
  <c r="I116" i="4"/>
  <c r="I21" i="4"/>
  <c r="D21" i="4"/>
  <c r="F21" i="4" s="1"/>
  <c r="B22" i="4" s="1"/>
  <c r="H84" i="4"/>
  <c r="D157" i="4"/>
  <c r="F157" i="4" s="1"/>
  <c r="B158" i="4" s="1"/>
  <c r="I157" i="4"/>
  <c r="Q67" i="4"/>
  <c r="S67" i="4" s="1"/>
  <c r="O68" i="4" s="1"/>
  <c r="V67" i="4"/>
  <c r="H209" i="3"/>
  <c r="I208" i="3"/>
  <c r="L181" i="3"/>
  <c r="K182" i="3"/>
  <c r="Q114" i="4"/>
  <c r="S114" i="4" s="1"/>
  <c r="O115" i="4" s="1"/>
  <c r="V114" i="4"/>
  <c r="Y21" i="4" l="1"/>
  <c r="L21" i="3"/>
  <c r="H45" i="4"/>
  <c r="H47" i="3"/>
  <c r="H165" i="4"/>
  <c r="L63" i="4"/>
  <c r="K64" i="4"/>
  <c r="H85" i="4"/>
  <c r="U257" i="4"/>
  <c r="V257" i="4" s="1"/>
  <c r="V216" i="4"/>
  <c r="H245" i="4"/>
  <c r="H205" i="4"/>
  <c r="I204" i="4"/>
  <c r="Y224" i="4"/>
  <c r="X225" i="4"/>
  <c r="L183" i="4"/>
  <c r="K184" i="4"/>
  <c r="H210" i="3"/>
  <c r="I209" i="3"/>
  <c r="I22" i="4"/>
  <c r="D22" i="4"/>
  <c r="F22" i="4" s="1"/>
  <c r="B23" i="4" s="1"/>
  <c r="L102" i="3"/>
  <c r="K103" i="3"/>
  <c r="L143" i="4"/>
  <c r="K144" i="4"/>
  <c r="L103" i="4"/>
  <c r="K104" i="4"/>
  <c r="L223" i="4"/>
  <c r="K224" i="4"/>
  <c r="D117" i="3"/>
  <c r="F117" i="3" s="1"/>
  <c r="B118" i="3" s="1"/>
  <c r="I117" i="3"/>
  <c r="D22" i="3"/>
  <c r="F22" i="3" s="1"/>
  <c r="B23" i="3" s="1"/>
  <c r="I22" i="3"/>
  <c r="K22" i="3" s="1"/>
  <c r="Q68" i="4"/>
  <c r="S68" i="4" s="1"/>
  <c r="O69" i="4" s="1"/>
  <c r="V68" i="4"/>
  <c r="D117" i="4"/>
  <c r="F117" i="4" s="1"/>
  <c r="B118" i="4" s="1"/>
  <c r="I117" i="4"/>
  <c r="U252" i="4"/>
  <c r="V252" i="4" s="1"/>
  <c r="V211" i="4"/>
  <c r="Y144" i="4"/>
  <c r="X145" i="4"/>
  <c r="AX29" i="2"/>
  <c r="AR40" i="2"/>
  <c r="AR39" i="2"/>
  <c r="AR41" i="2" s="1"/>
  <c r="AR45" i="2" s="1"/>
  <c r="AM40" i="2"/>
  <c r="AM39" i="2"/>
  <c r="AS29" i="2"/>
  <c r="D72" i="3"/>
  <c r="F72" i="3" s="1"/>
  <c r="B73" i="3" s="1"/>
  <c r="I72" i="3"/>
  <c r="U212" i="4"/>
  <c r="L142" i="3"/>
  <c r="K143" i="3"/>
  <c r="L21" i="4"/>
  <c r="K22" i="4"/>
  <c r="U172" i="4"/>
  <c r="Q158" i="4"/>
  <c r="S158" i="4" s="1"/>
  <c r="O159" i="4" s="1"/>
  <c r="V158" i="4"/>
  <c r="H125" i="4"/>
  <c r="V22" i="4"/>
  <c r="X22" i="4" s="1"/>
  <c r="Q22" i="4"/>
  <c r="S22" i="4" s="1"/>
  <c r="O23" i="4" s="1"/>
  <c r="Y103" i="4"/>
  <c r="X104" i="4"/>
  <c r="U247" i="4"/>
  <c r="V247" i="4" s="1"/>
  <c r="V206" i="4"/>
  <c r="Q115" i="4"/>
  <c r="S115" i="4" s="1"/>
  <c r="O116" i="4" s="1"/>
  <c r="V115" i="4"/>
  <c r="U207" i="4"/>
  <c r="D66" i="4"/>
  <c r="F66" i="4" s="1"/>
  <c r="B67" i="4" s="1"/>
  <c r="I66" i="4"/>
  <c r="Y184" i="4"/>
  <c r="X185" i="4"/>
  <c r="H93" i="3"/>
  <c r="L182" i="3"/>
  <c r="K183" i="3"/>
  <c r="D158" i="4"/>
  <c r="F158" i="4" s="1"/>
  <c r="B159" i="4" s="1"/>
  <c r="I158" i="4"/>
  <c r="L223" i="3"/>
  <c r="K224" i="3"/>
  <c r="L62" i="3"/>
  <c r="K63" i="3"/>
  <c r="X64" i="4"/>
  <c r="Y63" i="4"/>
  <c r="AI41" i="2"/>
  <c r="AI45" i="2" s="1"/>
  <c r="Y22" i="4" l="1"/>
  <c r="L22" i="3"/>
  <c r="Q159" i="4"/>
  <c r="S159" i="4" s="1"/>
  <c r="O160" i="4" s="1"/>
  <c r="V159" i="4"/>
  <c r="AX39" i="2"/>
  <c r="AX40" i="2"/>
  <c r="BB29" i="2"/>
  <c r="K185" i="4"/>
  <c r="L184" i="4"/>
  <c r="D73" i="3"/>
  <c r="F73" i="3" s="1"/>
  <c r="B74" i="3" s="1"/>
  <c r="I73" i="3"/>
  <c r="V23" i="4"/>
  <c r="X23" i="4" s="1"/>
  <c r="Q23" i="4"/>
  <c r="S23" i="4" s="1"/>
  <c r="O24" i="4" s="1"/>
  <c r="L22" i="4"/>
  <c r="AS40" i="2"/>
  <c r="AW29" i="2"/>
  <c r="AS39" i="2"/>
  <c r="AS41" i="2" s="1"/>
  <c r="AS45" i="2" s="1"/>
  <c r="K104" i="3"/>
  <c r="L103" i="3"/>
  <c r="X226" i="4"/>
  <c r="Y225" i="4"/>
  <c r="H86" i="4"/>
  <c r="Y64" i="4"/>
  <c r="X65" i="4"/>
  <c r="U248" i="4"/>
  <c r="V248" i="4" s="1"/>
  <c r="V207" i="4"/>
  <c r="AM41" i="2"/>
  <c r="AM45" i="2" s="1"/>
  <c r="D118" i="3"/>
  <c r="F118" i="3" s="1"/>
  <c r="B119" i="3" s="1"/>
  <c r="I118" i="3"/>
  <c r="K65" i="4"/>
  <c r="L64" i="4"/>
  <c r="U253" i="4"/>
  <c r="V253" i="4" s="1"/>
  <c r="V212" i="4"/>
  <c r="H211" i="3"/>
  <c r="I210" i="3"/>
  <c r="L144" i="4"/>
  <c r="K145" i="4"/>
  <c r="D159" i="4"/>
  <c r="F159" i="4" s="1"/>
  <c r="B160" i="4" s="1"/>
  <c r="I159" i="4"/>
  <c r="D23" i="3"/>
  <c r="F23" i="3" s="1"/>
  <c r="B24" i="3" s="1"/>
  <c r="I23" i="3"/>
  <c r="K23" i="3" s="1"/>
  <c r="K184" i="3"/>
  <c r="L183" i="3"/>
  <c r="I23" i="4"/>
  <c r="K23" i="4" s="1"/>
  <c r="D23" i="4"/>
  <c r="F23" i="4" s="1"/>
  <c r="B24" i="4" s="1"/>
  <c r="Q116" i="4"/>
  <c r="S116" i="4" s="1"/>
  <c r="O117" i="4" s="1"/>
  <c r="V116" i="4"/>
  <c r="H126" i="4"/>
  <c r="D118" i="4"/>
  <c r="F118" i="4" s="1"/>
  <c r="B119" i="4" s="1"/>
  <c r="I118" i="4"/>
  <c r="H206" i="4"/>
  <c r="I205" i="4"/>
  <c r="Q69" i="4"/>
  <c r="S69" i="4" s="1"/>
  <c r="V69" i="4"/>
  <c r="H48" i="3"/>
  <c r="X105" i="4"/>
  <c r="Y104" i="4"/>
  <c r="Y145" i="4"/>
  <c r="X146" i="4"/>
  <c r="D67" i="4"/>
  <c r="F67" i="4" s="1"/>
  <c r="B68" i="4" s="1"/>
  <c r="I67" i="4"/>
  <c r="U213" i="4"/>
  <c r="H46" i="4"/>
  <c r="L63" i="3"/>
  <c r="K64" i="3"/>
  <c r="L143" i="3"/>
  <c r="K144" i="3"/>
  <c r="L224" i="4"/>
  <c r="K225" i="4"/>
  <c r="L224" i="3"/>
  <c r="K225" i="3"/>
  <c r="Y185" i="4"/>
  <c r="X186" i="4"/>
  <c r="L104" i="4"/>
  <c r="K105" i="4"/>
  <c r="H246" i="4"/>
  <c r="I245" i="4"/>
  <c r="H166" i="4"/>
  <c r="L23" i="4" l="1"/>
  <c r="Y23" i="4"/>
  <c r="X24" i="4"/>
  <c r="L23" i="3"/>
  <c r="K24" i="3"/>
  <c r="Q160" i="4"/>
  <c r="S160" i="4" s="1"/>
  <c r="O161" i="4" s="1"/>
  <c r="V160" i="4"/>
  <c r="K226" i="3"/>
  <c r="L225" i="3"/>
  <c r="D119" i="3"/>
  <c r="F119" i="3" s="1"/>
  <c r="B120" i="3" s="1"/>
  <c r="I119" i="3"/>
  <c r="H167" i="4"/>
  <c r="H47" i="4"/>
  <c r="Y105" i="4"/>
  <c r="X106" i="4"/>
  <c r="D119" i="4"/>
  <c r="F119" i="4" s="1"/>
  <c r="B120" i="4" s="1"/>
  <c r="I119" i="4"/>
  <c r="Y226" i="4"/>
  <c r="X227" i="4"/>
  <c r="V24" i="4"/>
  <c r="Q24" i="4"/>
  <c r="S24" i="4" s="1"/>
  <c r="O25" i="4" s="1"/>
  <c r="AX41" i="2"/>
  <c r="AX45" i="2" s="1"/>
  <c r="K226" i="4"/>
  <c r="L225" i="4"/>
  <c r="K185" i="3"/>
  <c r="L184" i="3"/>
  <c r="H247" i="4"/>
  <c r="I246" i="4"/>
  <c r="U254" i="4"/>
  <c r="V254" i="4" s="1"/>
  <c r="V213" i="4"/>
  <c r="H127" i="4"/>
  <c r="L104" i="3"/>
  <c r="K105" i="3"/>
  <c r="L105" i="4"/>
  <c r="K106" i="4"/>
  <c r="K145" i="3"/>
  <c r="L144" i="3"/>
  <c r="I74" i="3"/>
  <c r="D74" i="3"/>
  <c r="F74" i="3" s="1"/>
  <c r="B75" i="3" s="1"/>
  <c r="D68" i="4"/>
  <c r="F68" i="4" s="1"/>
  <c r="B69" i="4" s="1"/>
  <c r="I68" i="4"/>
  <c r="Q117" i="4"/>
  <c r="S117" i="4" s="1"/>
  <c r="O118" i="4" s="1"/>
  <c r="V117" i="4"/>
  <c r="AW39" i="2"/>
  <c r="AW41" i="2" s="1"/>
  <c r="AW45" i="2" s="1"/>
  <c r="BC29" i="2"/>
  <c r="AW40" i="2"/>
  <c r="X187" i="4"/>
  <c r="Y186" i="4"/>
  <c r="L64" i="3"/>
  <c r="K65" i="3"/>
  <c r="Y146" i="4"/>
  <c r="X147" i="4"/>
  <c r="D160" i="4"/>
  <c r="F160" i="4" s="1"/>
  <c r="B161" i="4" s="1"/>
  <c r="I160" i="4"/>
  <c r="L65" i="4"/>
  <c r="K66" i="4"/>
  <c r="L185" i="4"/>
  <c r="K186" i="4"/>
  <c r="H49" i="3"/>
  <c r="H212" i="3"/>
  <c r="I211" i="3"/>
  <c r="D24" i="3"/>
  <c r="F24" i="3" s="1"/>
  <c r="B25" i="3" s="1"/>
  <c r="I24" i="3"/>
  <c r="X66" i="4"/>
  <c r="Y65" i="4"/>
  <c r="O70" i="4"/>
  <c r="P5" i="4"/>
  <c r="H207" i="4"/>
  <c r="I206" i="4"/>
  <c r="I24" i="4"/>
  <c r="K24" i="4" s="1"/>
  <c r="D24" i="4"/>
  <c r="F24" i="4" s="1"/>
  <c r="B25" i="4" s="1"/>
  <c r="L145" i="4"/>
  <c r="K146" i="4"/>
  <c r="H87" i="4"/>
  <c r="BB40" i="2"/>
  <c r="BB39" i="2"/>
  <c r="BB41" i="2" s="1"/>
  <c r="BB45" i="2" s="1"/>
  <c r="BH29" i="2"/>
  <c r="L24" i="4" l="1"/>
  <c r="L146" i="4"/>
  <c r="K147" i="4"/>
  <c r="K187" i="4"/>
  <c r="L186" i="4"/>
  <c r="K66" i="3"/>
  <c r="L65" i="3"/>
  <c r="H248" i="4"/>
  <c r="I247" i="4"/>
  <c r="K25" i="3"/>
  <c r="L24" i="3"/>
  <c r="L105" i="3"/>
  <c r="K106" i="3"/>
  <c r="H168" i="4"/>
  <c r="H88" i="4"/>
  <c r="H50" i="3"/>
  <c r="X148" i="4"/>
  <c r="Y147" i="4"/>
  <c r="K146" i="3"/>
  <c r="L145" i="3"/>
  <c r="V25" i="4"/>
  <c r="Q25" i="4"/>
  <c r="S25" i="4" s="1"/>
  <c r="O26" i="4" s="1"/>
  <c r="Q70" i="4"/>
  <c r="S70" i="4" s="1"/>
  <c r="O71" i="4" s="1"/>
  <c r="V70" i="4"/>
  <c r="L106" i="4"/>
  <c r="K107" i="4"/>
  <c r="H48" i="4"/>
  <c r="Q161" i="4"/>
  <c r="S161" i="4" s="1"/>
  <c r="O162" i="4" s="1"/>
  <c r="V161" i="4"/>
  <c r="Q118" i="4"/>
  <c r="S118" i="4" s="1"/>
  <c r="O119" i="4" s="1"/>
  <c r="V118" i="4"/>
  <c r="X228" i="4"/>
  <c r="Y227" i="4"/>
  <c r="I25" i="4"/>
  <c r="K25" i="4" s="1"/>
  <c r="D25" i="4"/>
  <c r="F25" i="4" s="1"/>
  <c r="B26" i="4" s="1"/>
  <c r="L185" i="3"/>
  <c r="K186" i="3"/>
  <c r="Y187" i="4"/>
  <c r="X188" i="4"/>
  <c r="D120" i="3"/>
  <c r="F120" i="3" s="1"/>
  <c r="B121" i="3" s="1"/>
  <c r="I120" i="3"/>
  <c r="H128" i="4"/>
  <c r="L226" i="4"/>
  <c r="K227" i="4"/>
  <c r="X107" i="4"/>
  <c r="Y106" i="4"/>
  <c r="Y66" i="4"/>
  <c r="X67" i="4"/>
  <c r="K67" i="4"/>
  <c r="L66" i="4"/>
  <c r="D69" i="4"/>
  <c r="F69" i="4" s="1"/>
  <c r="I69" i="4"/>
  <c r="Y24" i="4"/>
  <c r="X25" i="4"/>
  <c r="BH40" i="2"/>
  <c r="BL29" i="2"/>
  <c r="BH39" i="2"/>
  <c r="D25" i="3"/>
  <c r="F25" i="3" s="1"/>
  <c r="B26" i="3" s="1"/>
  <c r="I25" i="3"/>
  <c r="D75" i="3"/>
  <c r="F75" i="3" s="1"/>
  <c r="B76" i="3" s="1"/>
  <c r="I75" i="3"/>
  <c r="D120" i="4"/>
  <c r="F120" i="4" s="1"/>
  <c r="B121" i="4" s="1"/>
  <c r="I120" i="4"/>
  <c r="H208" i="4"/>
  <c r="I207" i="4"/>
  <c r="H213" i="3"/>
  <c r="I212" i="3"/>
  <c r="D161" i="4"/>
  <c r="F161" i="4" s="1"/>
  <c r="B162" i="4" s="1"/>
  <c r="I161" i="4"/>
  <c r="BC40" i="2"/>
  <c r="BG29" i="2"/>
  <c r="BC39" i="2"/>
  <c r="K227" i="3"/>
  <c r="L226" i="3"/>
  <c r="L25" i="4" l="1"/>
  <c r="BG39" i="2"/>
  <c r="BO29" i="2"/>
  <c r="BG40" i="2"/>
  <c r="BV40" i="2" s="1"/>
  <c r="BV29" i="2"/>
  <c r="D121" i="3"/>
  <c r="F121" i="3" s="1"/>
  <c r="B122" i="3" s="1"/>
  <c r="I121" i="3"/>
  <c r="Y148" i="4"/>
  <c r="X149" i="4"/>
  <c r="Y25" i="4"/>
  <c r="X26" i="4"/>
  <c r="X189" i="4"/>
  <c r="Y188" i="4"/>
  <c r="L227" i="3"/>
  <c r="K228" i="3"/>
  <c r="BH41" i="2"/>
  <c r="BH45" i="2" s="1"/>
  <c r="L67" i="4"/>
  <c r="K68" i="4"/>
  <c r="H129" i="4"/>
  <c r="H49" i="4"/>
  <c r="L146" i="3"/>
  <c r="K147" i="3"/>
  <c r="BC41" i="2"/>
  <c r="BC45" i="2" s="1"/>
  <c r="H209" i="4"/>
  <c r="I208" i="4"/>
  <c r="BL39" i="2"/>
  <c r="BL41" i="2" s="1"/>
  <c r="BL45" i="2" s="1"/>
  <c r="BP29" i="2"/>
  <c r="BL40" i="2"/>
  <c r="X68" i="4"/>
  <c r="Y67" i="4"/>
  <c r="L107" i="4"/>
  <c r="K108" i="4"/>
  <c r="H169" i="4"/>
  <c r="L66" i="3"/>
  <c r="K67" i="3"/>
  <c r="Y228" i="4"/>
  <c r="X229" i="4"/>
  <c r="K107" i="3"/>
  <c r="L106" i="3"/>
  <c r="D121" i="4"/>
  <c r="F121" i="4" s="1"/>
  <c r="B122" i="4" s="1"/>
  <c r="I121" i="4"/>
  <c r="H51" i="3"/>
  <c r="Y107" i="4"/>
  <c r="X108" i="4"/>
  <c r="Q71" i="4"/>
  <c r="S71" i="4" s="1"/>
  <c r="O72" i="4" s="1"/>
  <c r="V71" i="4"/>
  <c r="D76" i="3"/>
  <c r="F76" i="3" s="1"/>
  <c r="B77" i="3" s="1"/>
  <c r="I76" i="3"/>
  <c r="K228" i="4"/>
  <c r="L227" i="4"/>
  <c r="L186" i="3"/>
  <c r="K187" i="3"/>
  <c r="L25" i="3"/>
  <c r="C5" i="4"/>
  <c r="B70" i="4"/>
  <c r="Q162" i="4"/>
  <c r="S162" i="4" s="1"/>
  <c r="O163" i="4" s="1"/>
  <c r="V162" i="4"/>
  <c r="L187" i="4"/>
  <c r="K188" i="4"/>
  <c r="Q119" i="4"/>
  <c r="S119" i="4" s="1"/>
  <c r="O120" i="4" s="1"/>
  <c r="V119" i="4"/>
  <c r="L147" i="4"/>
  <c r="K148" i="4"/>
  <c r="D162" i="4"/>
  <c r="F162" i="4" s="1"/>
  <c r="B163" i="4" s="1"/>
  <c r="I162" i="4"/>
  <c r="Q26" i="4"/>
  <c r="S26" i="4" s="1"/>
  <c r="O27" i="4" s="1"/>
  <c r="V26" i="4"/>
  <c r="H214" i="3"/>
  <c r="I213" i="3"/>
  <c r="D26" i="3"/>
  <c r="F26" i="3" s="1"/>
  <c r="B27" i="3" s="1"/>
  <c r="I26" i="3"/>
  <c r="K26" i="3" s="1"/>
  <c r="I26" i="4"/>
  <c r="K26" i="4" s="1"/>
  <c r="D26" i="4"/>
  <c r="F26" i="4" s="1"/>
  <c r="B27" i="4" s="1"/>
  <c r="H89" i="4"/>
  <c r="H249" i="4"/>
  <c r="I248" i="4"/>
  <c r="L26" i="4" l="1"/>
  <c r="L26" i="3"/>
  <c r="L228" i="4"/>
  <c r="K229" i="4"/>
  <c r="BP40" i="2"/>
  <c r="BP39" i="2"/>
  <c r="H90" i="4"/>
  <c r="Q27" i="4"/>
  <c r="S27" i="4" s="1"/>
  <c r="O28" i="4" s="1"/>
  <c r="V27" i="4"/>
  <c r="X27" i="4" s="1"/>
  <c r="Y68" i="4"/>
  <c r="X69" i="4"/>
  <c r="L228" i="3"/>
  <c r="K229" i="3"/>
  <c r="D27" i="4"/>
  <c r="F27" i="4" s="1"/>
  <c r="B28" i="4" s="1"/>
  <c r="I27" i="4"/>
  <c r="K27" i="4" s="1"/>
  <c r="H52" i="3"/>
  <c r="L67" i="3"/>
  <c r="K68" i="3"/>
  <c r="D122" i="3"/>
  <c r="F122" i="3" s="1"/>
  <c r="B123" i="3" s="1"/>
  <c r="I122" i="3"/>
  <c r="D163" i="4"/>
  <c r="F163" i="4" s="1"/>
  <c r="B164" i="4" s="1"/>
  <c r="I163" i="4"/>
  <c r="H50" i="4"/>
  <c r="D70" i="4"/>
  <c r="F70" i="4" s="1"/>
  <c r="B71" i="4" s="1"/>
  <c r="I70" i="4"/>
  <c r="X190" i="4"/>
  <c r="Y189" i="4"/>
  <c r="D27" i="3"/>
  <c r="F27" i="3" s="1"/>
  <c r="B28" i="3" s="1"/>
  <c r="I27" i="3"/>
  <c r="K27" i="3" s="1"/>
  <c r="D122" i="4"/>
  <c r="F122" i="4" s="1"/>
  <c r="B123" i="4" s="1"/>
  <c r="I122" i="4"/>
  <c r="H170" i="4"/>
  <c r="H130" i="4"/>
  <c r="Y26" i="4"/>
  <c r="L68" i="4"/>
  <c r="K69" i="4"/>
  <c r="BV39" i="2"/>
  <c r="BV41" i="2" s="1"/>
  <c r="BV45" i="2" s="1"/>
  <c r="BG41" i="2"/>
  <c r="BG45" i="2" s="1"/>
  <c r="H250" i="4"/>
  <c r="I249" i="4"/>
  <c r="H215" i="3"/>
  <c r="I214" i="3"/>
  <c r="Q120" i="4"/>
  <c r="S120" i="4" s="1"/>
  <c r="O121" i="4" s="1"/>
  <c r="V120" i="4"/>
  <c r="Q72" i="4"/>
  <c r="S72" i="4" s="1"/>
  <c r="O73" i="4" s="1"/>
  <c r="V72" i="4"/>
  <c r="K108" i="3"/>
  <c r="L107" i="3"/>
  <c r="X150" i="4"/>
  <c r="Y149" i="4"/>
  <c r="Q163" i="4"/>
  <c r="S163" i="4" s="1"/>
  <c r="O164" i="4" s="1"/>
  <c r="V163" i="4"/>
  <c r="L148" i="4"/>
  <c r="K149" i="4"/>
  <c r="D77" i="3"/>
  <c r="F77" i="3" s="1"/>
  <c r="B78" i="3" s="1"/>
  <c r="I77" i="3"/>
  <c r="BO39" i="2"/>
  <c r="BO40" i="2"/>
  <c r="BQ29" i="2"/>
  <c r="BT29" i="2"/>
  <c r="BR29" i="2"/>
  <c r="L108" i="4"/>
  <c r="K109" i="4"/>
  <c r="H210" i="4"/>
  <c r="I209" i="4"/>
  <c r="K189" i="4"/>
  <c r="L188" i="4"/>
  <c r="L187" i="3"/>
  <c r="K188" i="3"/>
  <c r="X109" i="4"/>
  <c r="Y108" i="4"/>
  <c r="X230" i="4"/>
  <c r="Y229" i="4"/>
  <c r="L147" i="3"/>
  <c r="K148" i="3"/>
  <c r="L27" i="3" l="1"/>
  <c r="L27" i="4"/>
  <c r="Y27" i="4"/>
  <c r="X28" i="4"/>
  <c r="BT40" i="2"/>
  <c r="BT39" i="2"/>
  <c r="BT41" i="2" s="1"/>
  <c r="BT45" i="2" s="1"/>
  <c r="BQ40" i="2"/>
  <c r="BQ39" i="2"/>
  <c r="BQ41" i="2" s="1"/>
  <c r="BQ45" i="2" s="1"/>
  <c r="D123" i="4"/>
  <c r="F123" i="4" s="1"/>
  <c r="B124" i="4" s="1"/>
  <c r="I123" i="4"/>
  <c r="Y109" i="4"/>
  <c r="X110" i="4"/>
  <c r="L149" i="4"/>
  <c r="K150" i="4"/>
  <c r="X191" i="4"/>
  <c r="Y190" i="4"/>
  <c r="D123" i="3"/>
  <c r="F123" i="3" s="1"/>
  <c r="B124" i="3" s="1"/>
  <c r="I123" i="3"/>
  <c r="BS29" i="2"/>
  <c r="K189" i="3"/>
  <c r="L188" i="3"/>
  <c r="BR39" i="2"/>
  <c r="BR41" i="2" s="1"/>
  <c r="BR45" i="2" s="1"/>
  <c r="BR40" i="2"/>
  <c r="Q73" i="4"/>
  <c r="S73" i="4" s="1"/>
  <c r="O74" i="4" s="1"/>
  <c r="V73" i="4"/>
  <c r="H171" i="4"/>
  <c r="K69" i="3"/>
  <c r="L68" i="3"/>
  <c r="X70" i="4"/>
  <c r="Y69" i="4"/>
  <c r="Q5" i="4"/>
  <c r="D71" i="4"/>
  <c r="F71" i="4" s="1"/>
  <c r="B72" i="4" s="1"/>
  <c r="I71" i="4"/>
  <c r="Q164" i="4"/>
  <c r="S164" i="4" s="1"/>
  <c r="O165" i="4" s="1"/>
  <c r="V164" i="4"/>
  <c r="L189" i="4"/>
  <c r="K190" i="4"/>
  <c r="H51" i="4"/>
  <c r="BO41" i="2"/>
  <c r="BO45" i="2" s="1"/>
  <c r="H216" i="3"/>
  <c r="I216" i="3" s="1"/>
  <c r="I215" i="3"/>
  <c r="D28" i="3"/>
  <c r="F28" i="3" s="1"/>
  <c r="I28" i="3"/>
  <c r="K28" i="3" s="1"/>
  <c r="D164" i="4"/>
  <c r="F164" i="4" s="1"/>
  <c r="B165" i="4" s="1"/>
  <c r="I164" i="4"/>
  <c r="D28" i="4"/>
  <c r="F28" i="4" s="1"/>
  <c r="I28" i="4"/>
  <c r="K28" i="4" s="1"/>
  <c r="H91" i="4"/>
  <c r="L69" i="4"/>
  <c r="K70" i="4"/>
  <c r="D5" i="4"/>
  <c r="K230" i="4"/>
  <c r="L229" i="4"/>
  <c r="K149" i="3"/>
  <c r="L148" i="3"/>
  <c r="Q121" i="4"/>
  <c r="S121" i="4" s="1"/>
  <c r="O122" i="4" s="1"/>
  <c r="V121" i="4"/>
  <c r="V28" i="4"/>
  <c r="Q28" i="4"/>
  <c r="S28" i="4" s="1"/>
  <c r="Y150" i="4"/>
  <c r="X151" i="4"/>
  <c r="Y230" i="4"/>
  <c r="X231" i="4"/>
  <c r="H211" i="4"/>
  <c r="I210" i="4"/>
  <c r="L109" i="4"/>
  <c r="K110" i="4"/>
  <c r="D78" i="3"/>
  <c r="F78" i="3" s="1"/>
  <c r="B79" i="3" s="1"/>
  <c r="I78" i="3"/>
  <c r="L108" i="3"/>
  <c r="K109" i="3"/>
  <c r="H251" i="4"/>
  <c r="I250" i="4"/>
  <c r="H131" i="4"/>
  <c r="L229" i="3"/>
  <c r="K230" i="3"/>
  <c r="BP41" i="2"/>
  <c r="BP45" i="2" s="1"/>
  <c r="D4" i="4" l="1"/>
  <c r="L28" i="4"/>
  <c r="D4" i="3"/>
  <c r="L28" i="3"/>
  <c r="K70" i="3"/>
  <c r="L69" i="3"/>
  <c r="D5" i="3"/>
  <c r="Y28" i="4"/>
  <c r="Q4" i="4"/>
  <c r="X232" i="4"/>
  <c r="Y231" i="4"/>
  <c r="Q165" i="4"/>
  <c r="S165" i="4" s="1"/>
  <c r="O166" i="4" s="1"/>
  <c r="V165" i="4"/>
  <c r="H132" i="4"/>
  <c r="D165" i="4"/>
  <c r="F165" i="4" s="1"/>
  <c r="B166" i="4" s="1"/>
  <c r="I165" i="4"/>
  <c r="K191" i="4"/>
  <c r="L190" i="4"/>
  <c r="X71" i="4"/>
  <c r="Y70" i="4"/>
  <c r="L150" i="4"/>
  <c r="K151" i="4"/>
  <c r="L70" i="4"/>
  <c r="K71" i="4"/>
  <c r="H212" i="4"/>
  <c r="I211" i="4"/>
  <c r="X111" i="4"/>
  <c r="Q6" i="4"/>
  <c r="Y110" i="4"/>
  <c r="L109" i="3"/>
  <c r="K110" i="3"/>
  <c r="BS40" i="2"/>
  <c r="BS39" i="2"/>
  <c r="BS41" i="2" s="1"/>
  <c r="BS45" i="2" s="1"/>
  <c r="H92" i="4"/>
  <c r="K231" i="3"/>
  <c r="L230" i="3"/>
  <c r="Y151" i="4"/>
  <c r="Q7" i="4"/>
  <c r="X152" i="4"/>
  <c r="D72" i="4"/>
  <c r="F72" i="4" s="1"/>
  <c r="B73" i="4" s="1"/>
  <c r="I72" i="4"/>
  <c r="D124" i="4"/>
  <c r="F124" i="4" s="1"/>
  <c r="B125" i="4" s="1"/>
  <c r="I124" i="4"/>
  <c r="D79" i="3"/>
  <c r="F79" i="3" s="1"/>
  <c r="B80" i="3" s="1"/>
  <c r="I79" i="3"/>
  <c r="B29" i="4"/>
  <c r="C4" i="4"/>
  <c r="H52" i="4"/>
  <c r="Q74" i="4"/>
  <c r="S74" i="4" s="1"/>
  <c r="O75" i="4" s="1"/>
  <c r="V74" i="4"/>
  <c r="H252" i="4"/>
  <c r="I251" i="4"/>
  <c r="B29" i="3"/>
  <c r="C4" i="3"/>
  <c r="L189" i="3"/>
  <c r="K190" i="3"/>
  <c r="Q122" i="4"/>
  <c r="S122" i="4" s="1"/>
  <c r="O123" i="4" s="1"/>
  <c r="V122" i="4"/>
  <c r="H172" i="4"/>
  <c r="L149" i="3"/>
  <c r="K150" i="3"/>
  <c r="D124" i="3"/>
  <c r="F124" i="3" s="1"/>
  <c r="B125" i="3" s="1"/>
  <c r="I124" i="3"/>
  <c r="L110" i="4"/>
  <c r="D6" i="4"/>
  <c r="K111" i="4"/>
  <c r="O29" i="4"/>
  <c r="P4" i="4"/>
  <c r="L230" i="4"/>
  <c r="K231" i="4"/>
  <c r="Y191" i="4"/>
  <c r="X192" i="4"/>
  <c r="D125" i="4" l="1"/>
  <c r="F125" i="4" s="1"/>
  <c r="B126" i="4" s="1"/>
  <c r="I125" i="4"/>
  <c r="D125" i="3"/>
  <c r="F125" i="3" s="1"/>
  <c r="B126" i="3" s="1"/>
  <c r="I125" i="3"/>
  <c r="H93" i="4"/>
  <c r="Q166" i="4"/>
  <c r="S166" i="4" s="1"/>
  <c r="O167" i="4" s="1"/>
  <c r="V166" i="4"/>
  <c r="L191" i="4"/>
  <c r="K192" i="4"/>
  <c r="D29" i="3"/>
  <c r="F29" i="3" s="1"/>
  <c r="B30" i="3" s="1"/>
  <c r="I29" i="3"/>
  <c r="K29" i="3" s="1"/>
  <c r="X153" i="4"/>
  <c r="Y152" i="4"/>
  <c r="I29" i="4"/>
  <c r="K29" i="4" s="1"/>
  <c r="D29" i="4"/>
  <c r="F29" i="4" s="1"/>
  <c r="B30" i="4" s="1"/>
  <c r="D166" i="4"/>
  <c r="F166" i="4" s="1"/>
  <c r="B167" i="4" s="1"/>
  <c r="I166" i="4"/>
  <c r="L151" i="4"/>
  <c r="K152" i="4"/>
  <c r="D7" i="4"/>
  <c r="D80" i="3"/>
  <c r="F80" i="3" s="1"/>
  <c r="B81" i="3" s="1"/>
  <c r="I80" i="3"/>
  <c r="L190" i="3"/>
  <c r="K191" i="3"/>
  <c r="X112" i="4"/>
  <c r="Y111" i="4"/>
  <c r="Y71" i="4"/>
  <c r="X72" i="4"/>
  <c r="K232" i="4"/>
  <c r="L231" i="4"/>
  <c r="K71" i="3"/>
  <c r="L70" i="3"/>
  <c r="K151" i="3"/>
  <c r="L150" i="3"/>
  <c r="C10" i="3"/>
  <c r="D73" i="4"/>
  <c r="F73" i="4" s="1"/>
  <c r="B74" i="4" s="1"/>
  <c r="I73" i="4"/>
  <c r="H213" i="4"/>
  <c r="I212" i="4"/>
  <c r="P10" i="4"/>
  <c r="C10" i="4"/>
  <c r="K72" i="4"/>
  <c r="L71" i="4"/>
  <c r="Y232" i="4"/>
  <c r="X233" i="4"/>
  <c r="Q29" i="4"/>
  <c r="S29" i="4" s="1"/>
  <c r="O30" i="4" s="1"/>
  <c r="V29" i="4"/>
  <c r="X29" i="4" s="1"/>
  <c r="D6" i="3"/>
  <c r="L110" i="3"/>
  <c r="K111" i="3"/>
  <c r="K112" i="4"/>
  <c r="L111" i="4"/>
  <c r="H173" i="4"/>
  <c r="H253" i="4"/>
  <c r="I252" i="4"/>
  <c r="X193" i="4"/>
  <c r="Y192" i="4"/>
  <c r="Q8" i="4"/>
  <c r="Q123" i="4"/>
  <c r="S123" i="4" s="1"/>
  <c r="O124" i="4" s="1"/>
  <c r="V123" i="4"/>
  <c r="Q75" i="4"/>
  <c r="S75" i="4" s="1"/>
  <c r="O76" i="4" s="1"/>
  <c r="V75" i="4"/>
  <c r="L231" i="3"/>
  <c r="K232" i="3"/>
  <c r="H133" i="4"/>
  <c r="X234" i="4" l="1"/>
  <c r="Y233" i="4"/>
  <c r="Q9" i="4"/>
  <c r="Q10" i="4" s="1"/>
  <c r="Q76" i="4"/>
  <c r="S76" i="4" s="1"/>
  <c r="O77" i="4" s="1"/>
  <c r="V76" i="4"/>
  <c r="Y29" i="4"/>
  <c r="L29" i="4"/>
  <c r="H174" i="4"/>
  <c r="V30" i="4"/>
  <c r="X30" i="4" s="1"/>
  <c r="Q30" i="4"/>
  <c r="S30" i="4" s="1"/>
  <c r="O31" i="4" s="1"/>
  <c r="K152" i="3"/>
  <c r="L151" i="3"/>
  <c r="D7" i="3"/>
  <c r="Q167" i="4"/>
  <c r="S167" i="4" s="1"/>
  <c r="O168" i="4" s="1"/>
  <c r="V167" i="4"/>
  <c r="Q124" i="4"/>
  <c r="S124" i="4" s="1"/>
  <c r="O125" i="4" s="1"/>
  <c r="V124" i="4"/>
  <c r="Y112" i="4"/>
  <c r="X113" i="4"/>
  <c r="K72" i="3"/>
  <c r="L71" i="3"/>
  <c r="K112" i="3"/>
  <c r="L111" i="3"/>
  <c r="K30" i="3"/>
  <c r="L29" i="3"/>
  <c r="L232" i="3"/>
  <c r="K233" i="3"/>
  <c r="X194" i="4"/>
  <c r="Y193" i="4"/>
  <c r="K73" i="4"/>
  <c r="L72" i="4"/>
  <c r="D74" i="4"/>
  <c r="F74" i="4" s="1"/>
  <c r="B75" i="4" s="1"/>
  <c r="I74" i="4"/>
  <c r="I30" i="3"/>
  <c r="D30" i="3"/>
  <c r="F30" i="3" s="1"/>
  <c r="B31" i="3" s="1"/>
  <c r="D126" i="3"/>
  <c r="F126" i="3" s="1"/>
  <c r="B127" i="3" s="1"/>
  <c r="I126" i="3"/>
  <c r="K153" i="4"/>
  <c r="L152" i="4"/>
  <c r="H134" i="4"/>
  <c r="H214" i="4"/>
  <c r="I213" i="4"/>
  <c r="L232" i="4"/>
  <c r="K233" i="4"/>
  <c r="D167" i="4"/>
  <c r="F167" i="4" s="1"/>
  <c r="B168" i="4" s="1"/>
  <c r="I167" i="4"/>
  <c r="K193" i="4"/>
  <c r="L192" i="4"/>
  <c r="D8" i="4"/>
  <c r="K113" i="4"/>
  <c r="L112" i="4"/>
  <c r="K192" i="3"/>
  <c r="L191" i="3"/>
  <c r="X154" i="4"/>
  <c r="Y153" i="4"/>
  <c r="H254" i="4"/>
  <c r="I253" i="4"/>
  <c r="Y72" i="4"/>
  <c r="X73" i="4"/>
  <c r="D81" i="3"/>
  <c r="F81" i="3" s="1"/>
  <c r="B82" i="3" s="1"/>
  <c r="I81" i="3"/>
  <c r="I30" i="4"/>
  <c r="K30" i="4" s="1"/>
  <c r="D30" i="4"/>
  <c r="F30" i="4" s="1"/>
  <c r="B31" i="4" s="1"/>
  <c r="D126" i="4"/>
  <c r="F126" i="4" s="1"/>
  <c r="B127" i="4" s="1"/>
  <c r="I126" i="4"/>
  <c r="L30" i="4" l="1"/>
  <c r="X31" i="4"/>
  <c r="Y30" i="4"/>
  <c r="K193" i="3"/>
  <c r="L192" i="3"/>
  <c r="D8" i="3"/>
  <c r="Q125" i="4"/>
  <c r="S125" i="4" s="1"/>
  <c r="O126" i="4" s="1"/>
  <c r="V125" i="4"/>
  <c r="D127" i="4"/>
  <c r="F127" i="4" s="1"/>
  <c r="B128" i="4" s="1"/>
  <c r="I127" i="4"/>
  <c r="X74" i="4"/>
  <c r="Y73" i="4"/>
  <c r="X155" i="4"/>
  <c r="Y154" i="4"/>
  <c r="D75" i="4"/>
  <c r="F75" i="4" s="1"/>
  <c r="B76" i="4" s="1"/>
  <c r="I75" i="4"/>
  <c r="L30" i="3"/>
  <c r="K153" i="3"/>
  <c r="L152" i="3"/>
  <c r="D168" i="4"/>
  <c r="F168" i="4" s="1"/>
  <c r="B169" i="4" s="1"/>
  <c r="I168" i="4"/>
  <c r="Q31" i="4"/>
  <c r="S31" i="4" s="1"/>
  <c r="O32" i="4" s="1"/>
  <c r="V31" i="4"/>
  <c r="L233" i="4"/>
  <c r="K234" i="4"/>
  <c r="D9" i="4"/>
  <c r="L73" i="4"/>
  <c r="K74" i="4"/>
  <c r="K113" i="3"/>
  <c r="L112" i="3"/>
  <c r="H255" i="4"/>
  <c r="I254" i="4"/>
  <c r="Q77" i="4"/>
  <c r="S77" i="4" s="1"/>
  <c r="O78" i="4" s="1"/>
  <c r="V77" i="4"/>
  <c r="K114" i="4"/>
  <c r="L113" i="4"/>
  <c r="Q168" i="4"/>
  <c r="S168" i="4" s="1"/>
  <c r="O169" i="4" s="1"/>
  <c r="V168" i="4"/>
  <c r="I31" i="3"/>
  <c r="K31" i="3" s="1"/>
  <c r="D31" i="3"/>
  <c r="F31" i="3" s="1"/>
  <c r="B32" i="3" s="1"/>
  <c r="D9" i="3"/>
  <c r="K234" i="3"/>
  <c r="L233" i="3"/>
  <c r="L72" i="3"/>
  <c r="K73" i="3"/>
  <c r="D127" i="3"/>
  <c r="F127" i="3" s="1"/>
  <c r="B128" i="3" s="1"/>
  <c r="I127" i="3"/>
  <c r="H175" i="4"/>
  <c r="H215" i="4"/>
  <c r="I214" i="4"/>
  <c r="X235" i="4"/>
  <c r="Y234" i="4"/>
  <c r="K154" i="4"/>
  <c r="L153" i="4"/>
  <c r="I31" i="4"/>
  <c r="K31" i="4" s="1"/>
  <c r="D31" i="4"/>
  <c r="F31" i="4" s="1"/>
  <c r="B32" i="4" s="1"/>
  <c r="X195" i="4"/>
  <c r="Y194" i="4"/>
  <c r="D82" i="3"/>
  <c r="F82" i="3" s="1"/>
  <c r="B83" i="3" s="1"/>
  <c r="I82" i="3"/>
  <c r="K194" i="4"/>
  <c r="L193" i="4"/>
  <c r="Y113" i="4"/>
  <c r="X114" i="4"/>
  <c r="L31" i="3" l="1"/>
  <c r="L31" i="4"/>
  <c r="I32" i="3"/>
  <c r="K32" i="3" s="1"/>
  <c r="D32" i="3"/>
  <c r="F32" i="3" s="1"/>
  <c r="B33" i="3" s="1"/>
  <c r="K194" i="3"/>
  <c r="L193" i="3"/>
  <c r="K155" i="4"/>
  <c r="L154" i="4"/>
  <c r="I32" i="4"/>
  <c r="K32" i="4" s="1"/>
  <c r="D32" i="4"/>
  <c r="F32" i="4" s="1"/>
  <c r="B33" i="4" s="1"/>
  <c r="H216" i="4"/>
  <c r="I216" i="4" s="1"/>
  <c r="I215" i="4"/>
  <c r="L234" i="3"/>
  <c r="K235" i="3"/>
  <c r="K75" i="4"/>
  <c r="L74" i="4"/>
  <c r="D169" i="4"/>
  <c r="F169" i="4" s="1"/>
  <c r="B170" i="4" s="1"/>
  <c r="I169" i="4"/>
  <c r="K115" i="4"/>
  <c r="L114" i="4"/>
  <c r="X156" i="4"/>
  <c r="Y155" i="4"/>
  <c r="L194" i="4"/>
  <c r="K195" i="4"/>
  <c r="K154" i="3"/>
  <c r="L153" i="3"/>
  <c r="K235" i="4"/>
  <c r="L234" i="4"/>
  <c r="X75" i="4"/>
  <c r="Y74" i="4"/>
  <c r="D128" i="3"/>
  <c r="F128" i="3" s="1"/>
  <c r="B129" i="3" s="1"/>
  <c r="I128" i="3"/>
  <c r="Y31" i="4"/>
  <c r="X32" i="4"/>
  <c r="Y235" i="4"/>
  <c r="X236" i="4"/>
  <c r="K74" i="3"/>
  <c r="L73" i="3"/>
  <c r="H256" i="4"/>
  <c r="I255" i="4"/>
  <c r="D128" i="4"/>
  <c r="F128" i="4" s="1"/>
  <c r="B129" i="4" s="1"/>
  <c r="I128" i="4"/>
  <c r="V78" i="4"/>
  <c r="Q78" i="4"/>
  <c r="S78" i="4" s="1"/>
  <c r="O79" i="4" s="1"/>
  <c r="D10" i="3"/>
  <c r="Q32" i="4"/>
  <c r="S32" i="4" s="1"/>
  <c r="O33" i="4" s="1"/>
  <c r="V32" i="4"/>
  <c r="D76" i="4"/>
  <c r="F76" i="4" s="1"/>
  <c r="B77" i="4" s="1"/>
  <c r="I76" i="4"/>
  <c r="D83" i="3"/>
  <c r="F83" i="3" s="1"/>
  <c r="B84" i="3" s="1"/>
  <c r="I83" i="3"/>
  <c r="D10" i="4"/>
  <c r="X115" i="4"/>
  <c r="Y114" i="4"/>
  <c r="Y195" i="4"/>
  <c r="X196" i="4"/>
  <c r="Q169" i="4"/>
  <c r="S169" i="4" s="1"/>
  <c r="O170" i="4" s="1"/>
  <c r="V169" i="4"/>
  <c r="K114" i="3"/>
  <c r="L113" i="3"/>
  <c r="Q126" i="4"/>
  <c r="S126" i="4" s="1"/>
  <c r="O127" i="4" s="1"/>
  <c r="V126" i="4"/>
  <c r="L32" i="3" l="1"/>
  <c r="L32" i="4"/>
  <c r="D33" i="3"/>
  <c r="F33" i="3" s="1"/>
  <c r="B34" i="3" s="1"/>
  <c r="I33" i="3"/>
  <c r="K33" i="3" s="1"/>
  <c r="H257" i="4"/>
  <c r="I257" i="4" s="1"/>
  <c r="I256" i="4"/>
  <c r="D129" i="3"/>
  <c r="F129" i="3" s="1"/>
  <c r="B130" i="3" s="1"/>
  <c r="I129" i="3"/>
  <c r="K196" i="4"/>
  <c r="L195" i="4"/>
  <c r="I33" i="4"/>
  <c r="K33" i="4" s="1"/>
  <c r="D33" i="4"/>
  <c r="F33" i="4" s="1"/>
  <c r="B34" i="4" s="1"/>
  <c r="D84" i="3"/>
  <c r="F84" i="3" s="1"/>
  <c r="B85" i="3" s="1"/>
  <c r="I84" i="3"/>
  <c r="K236" i="3"/>
  <c r="L235" i="3"/>
  <c r="Y32" i="4"/>
  <c r="Q127" i="4"/>
  <c r="S127" i="4" s="1"/>
  <c r="O128" i="4" s="1"/>
  <c r="V127" i="4"/>
  <c r="X116" i="4"/>
  <c r="Y115" i="4"/>
  <c r="Q33" i="4"/>
  <c r="S33" i="4" s="1"/>
  <c r="O34" i="4" s="1"/>
  <c r="V33" i="4"/>
  <c r="X33" i="4" s="1"/>
  <c r="D170" i="4"/>
  <c r="F170" i="4" s="1"/>
  <c r="B171" i="4" s="1"/>
  <c r="I170" i="4"/>
  <c r="K236" i="4"/>
  <c r="L235" i="4"/>
  <c r="Q170" i="4"/>
  <c r="S170" i="4" s="1"/>
  <c r="O171" i="4" s="1"/>
  <c r="V170" i="4"/>
  <c r="K195" i="3"/>
  <c r="L194" i="3"/>
  <c r="X197" i="4"/>
  <c r="Y196" i="4"/>
  <c r="L74" i="3"/>
  <c r="K75" i="3"/>
  <c r="X76" i="4"/>
  <c r="Y75" i="4"/>
  <c r="K116" i="4"/>
  <c r="L115" i="4"/>
  <c r="D129" i="4"/>
  <c r="F129" i="4" s="1"/>
  <c r="B130" i="4" s="1"/>
  <c r="I129" i="4"/>
  <c r="L154" i="3"/>
  <c r="K155" i="3"/>
  <c r="I77" i="4"/>
  <c r="D77" i="4"/>
  <c r="F77" i="4" s="1"/>
  <c r="B78" i="4" s="1"/>
  <c r="K115" i="3"/>
  <c r="L114" i="3"/>
  <c r="Q79" i="4"/>
  <c r="S79" i="4" s="1"/>
  <c r="O80" i="4" s="1"/>
  <c r="V79" i="4"/>
  <c r="X237" i="4"/>
  <c r="Y236" i="4"/>
  <c r="X157" i="4"/>
  <c r="Y156" i="4"/>
  <c r="L75" i="4"/>
  <c r="K76" i="4"/>
  <c r="K156" i="4"/>
  <c r="L155" i="4"/>
  <c r="L33" i="3" l="1"/>
  <c r="Y33" i="4"/>
  <c r="K34" i="4"/>
  <c r="L33" i="4"/>
  <c r="Y116" i="4"/>
  <c r="X117" i="4"/>
  <c r="D34" i="3"/>
  <c r="F34" i="3" s="1"/>
  <c r="B35" i="3" s="1"/>
  <c r="I34" i="3"/>
  <c r="K34" i="3" s="1"/>
  <c r="K77" i="4"/>
  <c r="L76" i="4"/>
  <c r="K156" i="3"/>
  <c r="L155" i="3"/>
  <c r="X238" i="4"/>
  <c r="Y237" i="4"/>
  <c r="D34" i="4"/>
  <c r="F34" i="4" s="1"/>
  <c r="B35" i="4" s="1"/>
  <c r="I34" i="4"/>
  <c r="D130" i="4"/>
  <c r="F130" i="4" s="1"/>
  <c r="B131" i="4" s="1"/>
  <c r="I130" i="4"/>
  <c r="K116" i="3"/>
  <c r="L115" i="3"/>
  <c r="K117" i="4"/>
  <c r="L116" i="4"/>
  <c r="Y197" i="4"/>
  <c r="X198" i="4"/>
  <c r="D171" i="4"/>
  <c r="F171" i="4" s="1"/>
  <c r="B172" i="4" s="1"/>
  <c r="I171" i="4"/>
  <c r="K197" i="4"/>
  <c r="L196" i="4"/>
  <c r="Q171" i="4"/>
  <c r="S171" i="4" s="1"/>
  <c r="O172" i="4" s="1"/>
  <c r="V171" i="4"/>
  <c r="Q80" i="4"/>
  <c r="S80" i="4" s="1"/>
  <c r="O81" i="4" s="1"/>
  <c r="V80" i="4"/>
  <c r="Q128" i="4"/>
  <c r="S128" i="4" s="1"/>
  <c r="O129" i="4" s="1"/>
  <c r="V128" i="4"/>
  <c r="D78" i="4"/>
  <c r="F78" i="4" s="1"/>
  <c r="B79" i="4" s="1"/>
  <c r="I78" i="4"/>
  <c r="K76" i="3"/>
  <c r="L75" i="3"/>
  <c r="D85" i="3"/>
  <c r="F85" i="3" s="1"/>
  <c r="B86" i="3" s="1"/>
  <c r="I85" i="3"/>
  <c r="K157" i="4"/>
  <c r="L156" i="4"/>
  <c r="L236" i="4"/>
  <c r="K237" i="4"/>
  <c r="Y157" i="4"/>
  <c r="X158" i="4"/>
  <c r="X77" i="4"/>
  <c r="Y76" i="4"/>
  <c r="L195" i="3"/>
  <c r="K196" i="3"/>
  <c r="V34" i="4"/>
  <c r="X34" i="4" s="1"/>
  <c r="Q34" i="4"/>
  <c r="S34" i="4" s="1"/>
  <c r="O35" i="4" s="1"/>
  <c r="K237" i="3"/>
  <c r="L236" i="3"/>
  <c r="D130" i="3"/>
  <c r="F130" i="3" s="1"/>
  <c r="B131" i="3" s="1"/>
  <c r="I130" i="3"/>
  <c r="L34" i="3" l="1"/>
  <c r="Y34" i="4"/>
  <c r="K77" i="3"/>
  <c r="L76" i="3"/>
  <c r="V35" i="4"/>
  <c r="X35" i="4" s="1"/>
  <c r="Q35" i="4"/>
  <c r="S35" i="4" s="1"/>
  <c r="O36" i="4" s="1"/>
  <c r="D79" i="4"/>
  <c r="F79" i="4" s="1"/>
  <c r="B80" i="4" s="1"/>
  <c r="I79" i="4"/>
  <c r="K198" i="4"/>
  <c r="L197" i="4"/>
  <c r="K117" i="3"/>
  <c r="L116" i="3"/>
  <c r="L156" i="3"/>
  <c r="K157" i="3"/>
  <c r="L34" i="4"/>
  <c r="K197" i="3"/>
  <c r="L196" i="3"/>
  <c r="Y117" i="4"/>
  <c r="X118" i="4"/>
  <c r="L237" i="4"/>
  <c r="K238" i="4"/>
  <c r="L157" i="4"/>
  <c r="K158" i="4"/>
  <c r="Q129" i="4"/>
  <c r="S129" i="4" s="1"/>
  <c r="O130" i="4" s="1"/>
  <c r="V129" i="4"/>
  <c r="D172" i="4"/>
  <c r="F172" i="4" s="1"/>
  <c r="B173" i="4" s="1"/>
  <c r="I172" i="4"/>
  <c r="D131" i="4"/>
  <c r="F131" i="4" s="1"/>
  <c r="B132" i="4" s="1"/>
  <c r="I131" i="4"/>
  <c r="L77" i="4"/>
  <c r="K78" i="4"/>
  <c r="K118" i="4"/>
  <c r="L117" i="4"/>
  <c r="Y198" i="4"/>
  <c r="X199" i="4"/>
  <c r="Y158" i="4"/>
  <c r="X159" i="4"/>
  <c r="L237" i="3"/>
  <c r="K238" i="3"/>
  <c r="Q172" i="4"/>
  <c r="S172" i="4" s="1"/>
  <c r="O173" i="4" s="1"/>
  <c r="V172" i="4"/>
  <c r="X239" i="4"/>
  <c r="Y238" i="4"/>
  <c r="D131" i="3"/>
  <c r="F131" i="3" s="1"/>
  <c r="B132" i="3" s="1"/>
  <c r="I131" i="3"/>
  <c r="X78" i="4"/>
  <c r="Y77" i="4"/>
  <c r="D86" i="3"/>
  <c r="F86" i="3" s="1"/>
  <c r="B87" i="3" s="1"/>
  <c r="I86" i="3"/>
  <c r="Q81" i="4"/>
  <c r="S81" i="4" s="1"/>
  <c r="O82" i="4" s="1"/>
  <c r="V81" i="4"/>
  <c r="I35" i="4"/>
  <c r="K35" i="4" s="1"/>
  <c r="D35" i="4"/>
  <c r="F35" i="4" s="1"/>
  <c r="B36" i="4" s="1"/>
  <c r="D35" i="3"/>
  <c r="F35" i="3" s="1"/>
  <c r="B36" i="3" s="1"/>
  <c r="I35" i="3"/>
  <c r="K35" i="3" s="1"/>
  <c r="Y35" i="4" l="1"/>
  <c r="L35" i="4"/>
  <c r="L35" i="3"/>
  <c r="Q36" i="4"/>
  <c r="S36" i="4" s="1"/>
  <c r="O37" i="4" s="1"/>
  <c r="V36" i="4"/>
  <c r="X36" i="4" s="1"/>
  <c r="D132" i="4"/>
  <c r="F132" i="4" s="1"/>
  <c r="B133" i="4" s="1"/>
  <c r="I132" i="4"/>
  <c r="K78" i="3"/>
  <c r="L77" i="3"/>
  <c r="D36" i="4"/>
  <c r="F36" i="4" s="1"/>
  <c r="B37" i="4" s="1"/>
  <c r="I36" i="4"/>
  <c r="K36" i="4" s="1"/>
  <c r="Y159" i="4"/>
  <c r="X160" i="4"/>
  <c r="K158" i="3"/>
  <c r="L157" i="3"/>
  <c r="X119" i="4"/>
  <c r="Y118" i="4"/>
  <c r="Y239" i="4"/>
  <c r="X240" i="4"/>
  <c r="L117" i="3"/>
  <c r="K118" i="3"/>
  <c r="D87" i="3"/>
  <c r="F87" i="3" s="1"/>
  <c r="B88" i="3" s="1"/>
  <c r="I87" i="3"/>
  <c r="Q173" i="4"/>
  <c r="S173" i="4" s="1"/>
  <c r="O174" i="4" s="1"/>
  <c r="V173" i="4"/>
  <c r="L118" i="4"/>
  <c r="K119" i="4"/>
  <c r="Q130" i="4"/>
  <c r="S130" i="4" s="1"/>
  <c r="O131" i="4" s="1"/>
  <c r="V130" i="4"/>
  <c r="L197" i="3"/>
  <c r="K198" i="3"/>
  <c r="L198" i="4"/>
  <c r="K199" i="4"/>
  <c r="D132" i="3"/>
  <c r="F132" i="3" s="1"/>
  <c r="B133" i="3" s="1"/>
  <c r="I132" i="3"/>
  <c r="X200" i="4"/>
  <c r="Y199" i="4"/>
  <c r="D173" i="4"/>
  <c r="F173" i="4" s="1"/>
  <c r="B174" i="4" s="1"/>
  <c r="I173" i="4"/>
  <c r="K239" i="3"/>
  <c r="L238" i="3"/>
  <c r="K79" i="4"/>
  <c r="L78" i="4"/>
  <c r="L158" i="4"/>
  <c r="K159" i="4"/>
  <c r="K239" i="4"/>
  <c r="L238" i="4"/>
  <c r="Q82" i="4"/>
  <c r="S82" i="4" s="1"/>
  <c r="O83" i="4" s="1"/>
  <c r="V82" i="4"/>
  <c r="D36" i="3"/>
  <c r="F36" i="3" s="1"/>
  <c r="B37" i="3" s="1"/>
  <c r="I36" i="3"/>
  <c r="K36" i="3" s="1"/>
  <c r="X79" i="4"/>
  <c r="Y78" i="4"/>
  <c r="D80" i="4"/>
  <c r="F80" i="4" s="1"/>
  <c r="B81" i="4" s="1"/>
  <c r="I80" i="4"/>
  <c r="L36" i="4" l="1"/>
  <c r="Y36" i="4"/>
  <c r="L36" i="3"/>
  <c r="K160" i="4"/>
  <c r="L159" i="4"/>
  <c r="K119" i="3"/>
  <c r="L118" i="3"/>
  <c r="Y200" i="4"/>
  <c r="X201" i="4"/>
  <c r="Y240" i="4"/>
  <c r="X241" i="4"/>
  <c r="D37" i="3"/>
  <c r="F37" i="3" s="1"/>
  <c r="B38" i="3" s="1"/>
  <c r="I37" i="3"/>
  <c r="K37" i="3" s="1"/>
  <c r="K80" i="4"/>
  <c r="L79" i="4"/>
  <c r="L199" i="4"/>
  <c r="K200" i="4"/>
  <c r="X161" i="4"/>
  <c r="Y160" i="4"/>
  <c r="Q131" i="4"/>
  <c r="S131" i="4" s="1"/>
  <c r="O132" i="4" s="1"/>
  <c r="V131" i="4"/>
  <c r="I37" i="4"/>
  <c r="K37" i="4" s="1"/>
  <c r="D37" i="4"/>
  <c r="F37" i="4" s="1"/>
  <c r="B38" i="4" s="1"/>
  <c r="Q83" i="4"/>
  <c r="S83" i="4" s="1"/>
  <c r="O84" i="4" s="1"/>
  <c r="V83" i="4"/>
  <c r="K240" i="3"/>
  <c r="L239" i="3"/>
  <c r="Q174" i="4"/>
  <c r="S174" i="4" s="1"/>
  <c r="O175" i="4" s="1"/>
  <c r="V174" i="4"/>
  <c r="X120" i="4"/>
  <c r="Y119" i="4"/>
  <c r="K79" i="3"/>
  <c r="L78" i="3"/>
  <c r="K199" i="3"/>
  <c r="L198" i="3"/>
  <c r="Y79" i="4"/>
  <c r="X80" i="4"/>
  <c r="Q37" i="4"/>
  <c r="S37" i="4" s="1"/>
  <c r="O38" i="4" s="1"/>
  <c r="V37" i="4"/>
  <c r="X37" i="4" s="1"/>
  <c r="K120" i="4"/>
  <c r="L119" i="4"/>
  <c r="D133" i="3"/>
  <c r="F133" i="3" s="1"/>
  <c r="B134" i="3" s="1"/>
  <c r="I133" i="3"/>
  <c r="D81" i="4"/>
  <c r="F81" i="4" s="1"/>
  <c r="B82" i="4" s="1"/>
  <c r="I81" i="4"/>
  <c r="K240" i="4"/>
  <c r="L239" i="4"/>
  <c r="D174" i="4"/>
  <c r="F174" i="4" s="1"/>
  <c r="B175" i="4" s="1"/>
  <c r="I174" i="4"/>
  <c r="D88" i="3"/>
  <c r="F88" i="3" s="1"/>
  <c r="B89" i="3" s="1"/>
  <c r="I88" i="3"/>
  <c r="K159" i="3"/>
  <c r="L158" i="3"/>
  <c r="D133" i="4"/>
  <c r="F133" i="4" s="1"/>
  <c r="B134" i="4" s="1"/>
  <c r="I133" i="4"/>
  <c r="Y37" i="4" l="1"/>
  <c r="L37" i="3"/>
  <c r="L37" i="4"/>
  <c r="I38" i="3"/>
  <c r="K38" i="3" s="1"/>
  <c r="D38" i="3"/>
  <c r="F38" i="3" s="1"/>
  <c r="B39" i="3" s="1"/>
  <c r="K241" i="3"/>
  <c r="L240" i="3"/>
  <c r="K201" i="4"/>
  <c r="L200" i="4"/>
  <c r="Y201" i="4"/>
  <c r="X202" i="4"/>
  <c r="D82" i="4"/>
  <c r="F82" i="4" s="1"/>
  <c r="B83" i="4" s="1"/>
  <c r="I82" i="4"/>
  <c r="Q132" i="4"/>
  <c r="S132" i="4" s="1"/>
  <c r="O133" i="4" s="1"/>
  <c r="V132" i="4"/>
  <c r="K200" i="3"/>
  <c r="L199" i="3"/>
  <c r="D175" i="4"/>
  <c r="F175" i="4" s="1"/>
  <c r="I175" i="4"/>
  <c r="K121" i="4"/>
  <c r="L120" i="4"/>
  <c r="K80" i="3"/>
  <c r="L79" i="3"/>
  <c r="Q84" i="4"/>
  <c r="S84" i="4" s="1"/>
  <c r="O85" i="4" s="1"/>
  <c r="V84" i="4"/>
  <c r="X81" i="4"/>
  <c r="Y80" i="4"/>
  <c r="K160" i="3"/>
  <c r="L159" i="3"/>
  <c r="Q175" i="4"/>
  <c r="S175" i="4" s="1"/>
  <c r="V175" i="4"/>
  <c r="D89" i="3"/>
  <c r="F89" i="3" s="1"/>
  <c r="B90" i="3" s="1"/>
  <c r="I89" i="3"/>
  <c r="D38" i="4"/>
  <c r="F38" i="4" s="1"/>
  <c r="B39" i="4" s="1"/>
  <c r="I38" i="4"/>
  <c r="K38" i="4" s="1"/>
  <c r="L160" i="4"/>
  <c r="K161" i="4"/>
  <c r="X242" i="4"/>
  <c r="Y241" i="4"/>
  <c r="D134" i="3"/>
  <c r="F134" i="3" s="1"/>
  <c r="I134" i="3"/>
  <c r="Y161" i="4"/>
  <c r="X162" i="4"/>
  <c r="D134" i="4"/>
  <c r="F134" i="4" s="1"/>
  <c r="I134" i="4"/>
  <c r="K241" i="4"/>
  <c r="L240" i="4"/>
  <c r="V38" i="4"/>
  <c r="X38" i="4" s="1"/>
  <c r="Q38" i="4"/>
  <c r="S38" i="4" s="1"/>
  <c r="O39" i="4" s="1"/>
  <c r="Y120" i="4"/>
  <c r="X121" i="4"/>
  <c r="K81" i="4"/>
  <c r="L80" i="4"/>
  <c r="L119" i="3"/>
  <c r="K120" i="3"/>
  <c r="Y38" i="4" l="1"/>
  <c r="L38" i="4"/>
  <c r="L38" i="3"/>
  <c r="I39" i="3"/>
  <c r="K39" i="3" s="1"/>
  <c r="D39" i="3"/>
  <c r="F39" i="3" s="1"/>
  <c r="B40" i="3" s="1"/>
  <c r="D83" i="4"/>
  <c r="F83" i="4" s="1"/>
  <c r="B84" i="4" s="1"/>
  <c r="I83" i="4"/>
  <c r="Y162" i="4"/>
  <c r="X163" i="4"/>
  <c r="Y202" i="4"/>
  <c r="X203" i="4"/>
  <c r="D39" i="4"/>
  <c r="F39" i="4" s="1"/>
  <c r="B40" i="4" s="1"/>
  <c r="I39" i="4"/>
  <c r="K39" i="4" s="1"/>
  <c r="X82" i="4"/>
  <c r="Y81" i="4"/>
  <c r="R5" i="4"/>
  <c r="L161" i="4"/>
  <c r="K162" i="4"/>
  <c r="L160" i="3"/>
  <c r="K161" i="3"/>
  <c r="Q39" i="4"/>
  <c r="S39" i="4" s="1"/>
  <c r="O40" i="4" s="1"/>
  <c r="V39" i="4"/>
  <c r="X39" i="4" s="1"/>
  <c r="D90" i="3"/>
  <c r="F90" i="3" s="1"/>
  <c r="B91" i="3" s="1"/>
  <c r="I90" i="3"/>
  <c r="Q85" i="4"/>
  <c r="S85" i="4" s="1"/>
  <c r="O86" i="4" s="1"/>
  <c r="V85" i="4"/>
  <c r="K201" i="3"/>
  <c r="L200" i="3"/>
  <c r="K202" i="4"/>
  <c r="L201" i="4"/>
  <c r="K121" i="3"/>
  <c r="L120" i="3"/>
  <c r="L81" i="4"/>
  <c r="K82" i="4"/>
  <c r="E5" i="4"/>
  <c r="K122" i="4"/>
  <c r="L121" i="4"/>
  <c r="Y121" i="4"/>
  <c r="X122" i="4"/>
  <c r="L241" i="4"/>
  <c r="K242" i="4"/>
  <c r="X243" i="4"/>
  <c r="Y242" i="4"/>
  <c r="L80" i="3"/>
  <c r="K81" i="3"/>
  <c r="Q133" i="4"/>
  <c r="S133" i="4" s="1"/>
  <c r="O134" i="4" s="1"/>
  <c r="V133" i="4"/>
  <c r="L241" i="3"/>
  <c r="K242" i="3"/>
  <c r="Y39" i="4" l="1"/>
  <c r="L39" i="4"/>
  <c r="L39" i="3"/>
  <c r="K82" i="3"/>
  <c r="L81" i="3"/>
  <c r="E5" i="3"/>
  <c r="K203" i="4"/>
  <c r="L202" i="4"/>
  <c r="D40" i="4"/>
  <c r="F40" i="4" s="1"/>
  <c r="B41" i="4" s="1"/>
  <c r="I40" i="4"/>
  <c r="K40" i="4" s="1"/>
  <c r="K202" i="3"/>
  <c r="L201" i="3"/>
  <c r="X204" i="4"/>
  <c r="Y203" i="4"/>
  <c r="Y243" i="4"/>
  <c r="X244" i="4"/>
  <c r="K83" i="4"/>
  <c r="L82" i="4"/>
  <c r="L162" i="4"/>
  <c r="K163" i="4"/>
  <c r="Q40" i="4"/>
  <c r="S40" i="4" s="1"/>
  <c r="O41" i="4" s="1"/>
  <c r="V40" i="4"/>
  <c r="X40" i="4" s="1"/>
  <c r="Q86" i="4"/>
  <c r="S86" i="4" s="1"/>
  <c r="O87" i="4" s="1"/>
  <c r="V86" i="4"/>
  <c r="I40" i="3"/>
  <c r="K40" i="3" s="1"/>
  <c r="D40" i="3"/>
  <c r="F40" i="3" s="1"/>
  <c r="B41" i="3" s="1"/>
  <c r="K123" i="4"/>
  <c r="L122" i="4"/>
  <c r="E6" i="4"/>
  <c r="K162" i="3"/>
  <c r="L161" i="3"/>
  <c r="K243" i="4"/>
  <c r="L242" i="4"/>
  <c r="Y163" i="4"/>
  <c r="X164" i="4"/>
  <c r="R7" i="4"/>
  <c r="X123" i="4"/>
  <c r="Y122" i="4"/>
  <c r="R6" i="4"/>
  <c r="K122" i="3"/>
  <c r="L121" i="3"/>
  <c r="D91" i="3"/>
  <c r="F91" i="3" s="1"/>
  <c r="B92" i="3" s="1"/>
  <c r="I91" i="3"/>
  <c r="K243" i="3"/>
  <c r="L242" i="3"/>
  <c r="Q134" i="4"/>
  <c r="S134" i="4" s="1"/>
  <c r="V134" i="4"/>
  <c r="Y82" i="4"/>
  <c r="X83" i="4"/>
  <c r="D84" i="4"/>
  <c r="F84" i="4" s="1"/>
  <c r="B85" i="4" s="1"/>
  <c r="I84" i="4"/>
  <c r="Y40" i="4" l="1"/>
  <c r="R4" i="4"/>
  <c r="E4" i="4"/>
  <c r="L40" i="4"/>
  <c r="L40" i="3"/>
  <c r="E4" i="3"/>
  <c r="Q41" i="4"/>
  <c r="S41" i="4" s="1"/>
  <c r="O42" i="4" s="1"/>
  <c r="V41" i="4"/>
  <c r="X41" i="4" s="1"/>
  <c r="Y204" i="4"/>
  <c r="X205" i="4"/>
  <c r="R8" i="4"/>
  <c r="D85" i="4"/>
  <c r="F85" i="4" s="1"/>
  <c r="B86" i="4" s="1"/>
  <c r="I85" i="4"/>
  <c r="X165" i="4"/>
  <c r="Y164" i="4"/>
  <c r="K124" i="4"/>
  <c r="L123" i="4"/>
  <c r="K164" i="4"/>
  <c r="L163" i="4"/>
  <c r="E7" i="4"/>
  <c r="L82" i="3"/>
  <c r="K83" i="3"/>
  <c r="D41" i="3"/>
  <c r="F41" i="3" s="1"/>
  <c r="B42" i="3" s="1"/>
  <c r="I41" i="3"/>
  <c r="K41" i="3" s="1"/>
  <c r="K123" i="3"/>
  <c r="L122" i="3"/>
  <c r="E6" i="3"/>
  <c r="K244" i="4"/>
  <c r="L243" i="4"/>
  <c r="L83" i="4"/>
  <c r="K84" i="4"/>
  <c r="X245" i="4"/>
  <c r="Y244" i="4"/>
  <c r="D92" i="3"/>
  <c r="F92" i="3" s="1"/>
  <c r="B93" i="3" s="1"/>
  <c r="I92" i="3"/>
  <c r="K163" i="3"/>
  <c r="L162" i="3"/>
  <c r="Q87" i="4"/>
  <c r="S87" i="4" s="1"/>
  <c r="O88" i="4" s="1"/>
  <c r="V87" i="4"/>
  <c r="K204" i="4"/>
  <c r="L203" i="4"/>
  <c r="Y83" i="4"/>
  <c r="X84" i="4"/>
  <c r="K203" i="3"/>
  <c r="L202" i="3"/>
  <c r="D41" i="4"/>
  <c r="F41" i="4" s="1"/>
  <c r="B42" i="4" s="1"/>
  <c r="I41" i="4"/>
  <c r="K41" i="4" s="1"/>
  <c r="K244" i="3"/>
  <c r="L243" i="3"/>
  <c r="X124" i="4"/>
  <c r="Y123" i="4"/>
  <c r="Y41" i="4" l="1"/>
  <c r="L41" i="3"/>
  <c r="L41" i="4"/>
  <c r="K165" i="4"/>
  <c r="L164" i="4"/>
  <c r="X85" i="4"/>
  <c r="Y84" i="4"/>
  <c r="L244" i="4"/>
  <c r="K245" i="4"/>
  <c r="D86" i="4"/>
  <c r="F86" i="4" s="1"/>
  <c r="B87" i="4" s="1"/>
  <c r="I86" i="4"/>
  <c r="Y124" i="4"/>
  <c r="X125" i="4"/>
  <c r="D93" i="3"/>
  <c r="F93" i="3" s="1"/>
  <c r="I93" i="3"/>
  <c r="Y205" i="4"/>
  <c r="X206" i="4"/>
  <c r="K245" i="3"/>
  <c r="L244" i="3"/>
  <c r="X246" i="4"/>
  <c r="Y245" i="4"/>
  <c r="R9" i="4"/>
  <c r="K125" i="4"/>
  <c r="L124" i="4"/>
  <c r="D42" i="4"/>
  <c r="F42" i="4" s="1"/>
  <c r="B43" i="4" s="1"/>
  <c r="I42" i="4"/>
  <c r="K42" i="4" s="1"/>
  <c r="Q88" i="4"/>
  <c r="S88" i="4" s="1"/>
  <c r="O89" i="4" s="1"/>
  <c r="V88" i="4"/>
  <c r="K85" i="4"/>
  <c r="L84" i="4"/>
  <c r="D42" i="3"/>
  <c r="F42" i="3" s="1"/>
  <c r="B43" i="3" s="1"/>
  <c r="I42" i="3"/>
  <c r="K42" i="3" s="1"/>
  <c r="Q42" i="4"/>
  <c r="S42" i="4" s="1"/>
  <c r="O43" i="4" s="1"/>
  <c r="V42" i="4"/>
  <c r="X42" i="4" s="1"/>
  <c r="R10" i="4"/>
  <c r="K205" i="4"/>
  <c r="L204" i="4"/>
  <c r="E8" i="4"/>
  <c r="L83" i="3"/>
  <c r="K84" i="3"/>
  <c r="Y165" i="4"/>
  <c r="X166" i="4"/>
  <c r="L123" i="3"/>
  <c r="K124" i="3"/>
  <c r="K204" i="3"/>
  <c r="L203" i="3"/>
  <c r="L163" i="3"/>
  <c r="K164" i="3"/>
  <c r="E7" i="3"/>
  <c r="Y42" i="4" l="1"/>
  <c r="L42" i="4"/>
  <c r="L42" i="3"/>
  <c r="K43" i="3"/>
  <c r="X207" i="4"/>
  <c r="Y206" i="4"/>
  <c r="D87" i="4"/>
  <c r="F87" i="4" s="1"/>
  <c r="B88" i="4" s="1"/>
  <c r="I87" i="4"/>
  <c r="L245" i="4"/>
  <c r="K246" i="4"/>
  <c r="E9" i="4"/>
  <c r="Q43" i="4"/>
  <c r="S43" i="4" s="1"/>
  <c r="O44" i="4" s="1"/>
  <c r="V43" i="4"/>
  <c r="X43" i="4" s="1"/>
  <c r="L165" i="4"/>
  <c r="K166" i="4"/>
  <c r="X167" i="4"/>
  <c r="Y166" i="4"/>
  <c r="K206" i="4"/>
  <c r="L205" i="4"/>
  <c r="L85" i="4"/>
  <c r="K86" i="4"/>
  <c r="F5" i="4"/>
  <c r="G5" i="4" s="1"/>
  <c r="K246" i="3"/>
  <c r="L245" i="3"/>
  <c r="E9" i="3"/>
  <c r="D43" i="4"/>
  <c r="F43" i="4" s="1"/>
  <c r="B44" i="4" s="1"/>
  <c r="I43" i="4"/>
  <c r="K43" i="4" s="1"/>
  <c r="K205" i="3"/>
  <c r="L204" i="3"/>
  <c r="E8" i="3"/>
  <c r="D43" i="3"/>
  <c r="F43" i="3" s="1"/>
  <c r="B44" i="3" s="1"/>
  <c r="I43" i="3"/>
  <c r="X247" i="4"/>
  <c r="Y246" i="4"/>
  <c r="K125" i="3"/>
  <c r="L124" i="3"/>
  <c r="K126" i="4"/>
  <c r="L125" i="4"/>
  <c r="K165" i="3"/>
  <c r="L164" i="3"/>
  <c r="K85" i="3"/>
  <c r="L84" i="3"/>
  <c r="Q89" i="4"/>
  <c r="S89" i="4" s="1"/>
  <c r="O90" i="4" s="1"/>
  <c r="V89" i="4"/>
  <c r="Y125" i="4"/>
  <c r="X126" i="4"/>
  <c r="Y85" i="4"/>
  <c r="S5" i="4"/>
  <c r="T5" i="4" s="1"/>
  <c r="X86" i="4"/>
  <c r="Y43" i="4" l="1"/>
  <c r="L43" i="4"/>
  <c r="D44" i="4"/>
  <c r="F44" i="4" s="1"/>
  <c r="B45" i="4" s="1"/>
  <c r="I44" i="4"/>
  <c r="K44" i="4" s="1"/>
  <c r="L125" i="3"/>
  <c r="K126" i="3"/>
  <c r="K206" i="3"/>
  <c r="L205" i="3"/>
  <c r="V44" i="4"/>
  <c r="X44" i="4" s="1"/>
  <c r="Q44" i="4"/>
  <c r="S44" i="4" s="1"/>
  <c r="O45" i="4" s="1"/>
  <c r="X87" i="4"/>
  <c r="Y86" i="4"/>
  <c r="X5" i="4"/>
  <c r="E10" i="4"/>
  <c r="X208" i="4"/>
  <c r="Y207" i="4"/>
  <c r="Y247" i="4"/>
  <c r="X248" i="4"/>
  <c r="K247" i="4"/>
  <c r="L246" i="4"/>
  <c r="X127" i="4"/>
  <c r="S6" i="4"/>
  <c r="T6" i="4" s="1"/>
  <c r="Y126" i="4"/>
  <c r="D44" i="3"/>
  <c r="F44" i="3" s="1"/>
  <c r="B45" i="3" s="1"/>
  <c r="I44" i="3"/>
  <c r="K247" i="3"/>
  <c r="L246" i="3"/>
  <c r="K167" i="4"/>
  <c r="L166" i="4"/>
  <c r="K166" i="3"/>
  <c r="L165" i="3"/>
  <c r="K127" i="4"/>
  <c r="L126" i="4"/>
  <c r="F6" i="4"/>
  <c r="G6" i="4" s="1"/>
  <c r="E10" i="3"/>
  <c r="K86" i="3"/>
  <c r="L85" i="3"/>
  <c r="F5" i="3"/>
  <c r="G5" i="3" s="1"/>
  <c r="L206" i="4"/>
  <c r="K207" i="4"/>
  <c r="L43" i="3"/>
  <c r="K44" i="3"/>
  <c r="Y167" i="4"/>
  <c r="X168" i="4"/>
  <c r="S7" i="4"/>
  <c r="T7" i="4" s="1"/>
  <c r="Q90" i="4"/>
  <c r="S90" i="4" s="1"/>
  <c r="O91" i="4" s="1"/>
  <c r="V90" i="4"/>
  <c r="K87" i="4"/>
  <c r="L86" i="4"/>
  <c r="L5" i="4" s="1"/>
  <c r="D88" i="4"/>
  <c r="F88" i="4" s="1"/>
  <c r="B89" i="4" s="1"/>
  <c r="I88" i="4"/>
  <c r="F4" i="4" l="1"/>
  <c r="L44" i="4"/>
  <c r="Y44" i="4"/>
  <c r="X45" i="4"/>
  <c r="S4" i="4"/>
  <c r="Y127" i="4"/>
  <c r="X128" i="4"/>
  <c r="X6" i="4"/>
  <c r="K248" i="4"/>
  <c r="L247" i="4"/>
  <c r="K248" i="3"/>
  <c r="L247" i="3"/>
  <c r="D45" i="4"/>
  <c r="F45" i="4" s="1"/>
  <c r="B46" i="4" s="1"/>
  <c r="I45" i="4"/>
  <c r="K45" i="4" s="1"/>
  <c r="L127" i="4"/>
  <c r="L6" i="4" s="1"/>
  <c r="K128" i="4"/>
  <c r="Q45" i="4"/>
  <c r="S45" i="4" s="1"/>
  <c r="O46" i="4" s="1"/>
  <c r="V45" i="4"/>
  <c r="K127" i="3"/>
  <c r="F6" i="3"/>
  <c r="G6" i="3" s="1"/>
  <c r="L126" i="3"/>
  <c r="L44" i="3"/>
  <c r="F4" i="3"/>
  <c r="K88" i="4"/>
  <c r="L87" i="4"/>
  <c r="D45" i="3"/>
  <c r="F45" i="3" s="1"/>
  <c r="B46" i="3" s="1"/>
  <c r="I45" i="3"/>
  <c r="K45" i="3" s="1"/>
  <c r="L167" i="4"/>
  <c r="F7" i="4"/>
  <c r="G7" i="4" s="1"/>
  <c r="K168" i="4"/>
  <c r="X249" i="4"/>
  <c r="Y248" i="4"/>
  <c r="Q91" i="4"/>
  <c r="S91" i="4" s="1"/>
  <c r="O92" i="4" s="1"/>
  <c r="V91" i="4"/>
  <c r="K167" i="3"/>
  <c r="L166" i="3"/>
  <c r="Y208" i="4"/>
  <c r="X209" i="4"/>
  <c r="S8" i="4"/>
  <c r="T8" i="4" s="1"/>
  <c r="D89" i="4"/>
  <c r="F89" i="4" s="1"/>
  <c r="B90" i="4" s="1"/>
  <c r="I89" i="4"/>
  <c r="K208" i="4"/>
  <c r="L207" i="4"/>
  <c r="Y87" i="4"/>
  <c r="X88" i="4"/>
  <c r="X169" i="4"/>
  <c r="Y168" i="4"/>
  <c r="X7" i="4"/>
  <c r="L86" i="3"/>
  <c r="L5" i="3" s="1"/>
  <c r="K87" i="3"/>
  <c r="L206" i="3"/>
  <c r="K207" i="3"/>
  <c r="L45" i="4" l="1"/>
  <c r="L4" i="4" s="1"/>
  <c r="L45" i="3"/>
  <c r="L4" i="3" s="1"/>
  <c r="T4" i="4"/>
  <c r="K88" i="3"/>
  <c r="L87" i="3"/>
  <c r="L207" i="3"/>
  <c r="K208" i="3"/>
  <c r="Y88" i="4"/>
  <c r="X89" i="4"/>
  <c r="D46" i="4"/>
  <c r="F46" i="4" s="1"/>
  <c r="B47" i="4" s="1"/>
  <c r="I46" i="4"/>
  <c r="K46" i="4" s="1"/>
  <c r="D46" i="3"/>
  <c r="F46" i="3" s="1"/>
  <c r="B47" i="3" s="1"/>
  <c r="I46" i="3"/>
  <c r="K46" i="3" s="1"/>
  <c r="D90" i="4"/>
  <c r="F90" i="4" s="1"/>
  <c r="B91" i="4" s="1"/>
  <c r="I90" i="4"/>
  <c r="K89" i="4"/>
  <c r="L88" i="4"/>
  <c r="Q46" i="4"/>
  <c r="S46" i="4" s="1"/>
  <c r="O47" i="4" s="1"/>
  <c r="V46" i="4"/>
  <c r="K249" i="4"/>
  <c r="L248" i="4"/>
  <c r="L208" i="4"/>
  <c r="K209" i="4"/>
  <c r="F8" i="4"/>
  <c r="G8" i="4" s="1"/>
  <c r="K128" i="3"/>
  <c r="L127" i="3"/>
  <c r="L6" i="3" s="1"/>
  <c r="X4" i="4"/>
  <c r="Y45" i="4"/>
  <c r="X46" i="4"/>
  <c r="Q92" i="4"/>
  <c r="S92" i="4" s="1"/>
  <c r="O93" i="4" s="1"/>
  <c r="V92" i="4"/>
  <c r="Y249" i="4"/>
  <c r="X250" i="4"/>
  <c r="S9" i="4"/>
  <c r="T9" i="4" s="1"/>
  <c r="K129" i="4"/>
  <c r="L128" i="4"/>
  <c r="G4" i="4"/>
  <c r="L167" i="3"/>
  <c r="K168" i="3"/>
  <c r="F7" i="3"/>
  <c r="G7" i="3" s="1"/>
  <c r="L248" i="3"/>
  <c r="K249" i="3"/>
  <c r="X170" i="4"/>
  <c r="Y169" i="4"/>
  <c r="X210" i="4"/>
  <c r="Y209" i="4"/>
  <c r="X8" i="4"/>
  <c r="L168" i="4"/>
  <c r="L7" i="4" s="1"/>
  <c r="K169" i="4"/>
  <c r="G4" i="3"/>
  <c r="Y128" i="4"/>
  <c r="X129" i="4"/>
  <c r="L46" i="3" l="1"/>
  <c r="L46" i="4"/>
  <c r="Y46" i="4"/>
  <c r="X47" i="4"/>
  <c r="K89" i="3"/>
  <c r="L88" i="3"/>
  <c r="K250" i="3"/>
  <c r="L249" i="3"/>
  <c r="F9" i="3"/>
  <c r="G9" i="3" s="1"/>
  <c r="S10" i="4"/>
  <c r="T10" i="4" s="1"/>
  <c r="Y250" i="4"/>
  <c r="X251" i="4"/>
  <c r="X9" i="4"/>
  <c r="X10" i="4" s="1"/>
  <c r="K129" i="3"/>
  <c r="L128" i="3"/>
  <c r="X90" i="4"/>
  <c r="Y89" i="4"/>
  <c r="X171" i="4"/>
  <c r="Y170" i="4"/>
  <c r="K250" i="4"/>
  <c r="L249" i="4"/>
  <c r="F9" i="4"/>
  <c r="K170" i="4"/>
  <c r="L169" i="4"/>
  <c r="L168" i="3"/>
  <c r="L7" i="3" s="1"/>
  <c r="K169" i="3"/>
  <c r="L89" i="4"/>
  <c r="K90" i="4"/>
  <c r="D47" i="3"/>
  <c r="F47" i="3" s="1"/>
  <c r="B48" i="3" s="1"/>
  <c r="I47" i="3"/>
  <c r="K47" i="3" s="1"/>
  <c r="D47" i="4"/>
  <c r="F47" i="4" s="1"/>
  <c r="B48" i="4" s="1"/>
  <c r="I47" i="4"/>
  <c r="K47" i="4" s="1"/>
  <c r="K210" i="4"/>
  <c r="L209" i="4"/>
  <c r="L8" i="4" s="1"/>
  <c r="K209" i="3"/>
  <c r="L208" i="3"/>
  <c r="F8" i="3"/>
  <c r="K130" i="4"/>
  <c r="L129" i="4"/>
  <c r="Q47" i="4"/>
  <c r="S47" i="4" s="1"/>
  <c r="O48" i="4" s="1"/>
  <c r="V47" i="4"/>
  <c r="X130" i="4"/>
  <c r="Y129" i="4"/>
  <c r="X211" i="4"/>
  <c r="Y210" i="4"/>
  <c r="Q93" i="4"/>
  <c r="S93" i="4" s="1"/>
  <c r="V93" i="4"/>
  <c r="D91" i="4"/>
  <c r="F91" i="4" s="1"/>
  <c r="B92" i="4" s="1"/>
  <c r="I91" i="4"/>
  <c r="L47" i="4" l="1"/>
  <c r="L47" i="3"/>
  <c r="L129" i="3"/>
  <c r="K130" i="3"/>
  <c r="L250" i="4"/>
  <c r="L9" i="4" s="1"/>
  <c r="L10" i="4" s="1"/>
  <c r="K251" i="4"/>
  <c r="D92" i="4"/>
  <c r="F92" i="4" s="1"/>
  <c r="B93" i="4" s="1"/>
  <c r="I92" i="4"/>
  <c r="Q48" i="4"/>
  <c r="S48" i="4" s="1"/>
  <c r="O49" i="4" s="1"/>
  <c r="V48" i="4"/>
  <c r="X48" i="4" s="1"/>
  <c r="K170" i="3"/>
  <c r="L169" i="3"/>
  <c r="X172" i="4"/>
  <c r="Y171" i="4"/>
  <c r="D48" i="3"/>
  <c r="F48" i="3" s="1"/>
  <c r="B49" i="3" s="1"/>
  <c r="I48" i="3"/>
  <c r="K48" i="3" s="1"/>
  <c r="Y47" i="4"/>
  <c r="K211" i="4"/>
  <c r="L210" i="4"/>
  <c r="D48" i="4"/>
  <c r="F48" i="4" s="1"/>
  <c r="B49" i="4" s="1"/>
  <c r="I48" i="4"/>
  <c r="K48" i="4" s="1"/>
  <c r="Y211" i="4"/>
  <c r="X212" i="4"/>
  <c r="L209" i="3"/>
  <c r="L8" i="3" s="1"/>
  <c r="K210" i="3"/>
  <c r="X252" i="4"/>
  <c r="Y251" i="4"/>
  <c r="K131" i="4"/>
  <c r="L130" i="4"/>
  <c r="X91" i="4"/>
  <c r="Y90" i="4"/>
  <c r="G9" i="4"/>
  <c r="F10" i="4"/>
  <c r="G10" i="4" s="1"/>
  <c r="L89" i="3"/>
  <c r="K90" i="3"/>
  <c r="Y130" i="4"/>
  <c r="X131" i="4"/>
  <c r="K91" i="4"/>
  <c r="L90" i="4"/>
  <c r="G8" i="3"/>
  <c r="F10" i="3"/>
  <c r="G10" i="3" s="1"/>
  <c r="L170" i="4"/>
  <c r="K171" i="4"/>
  <c r="K251" i="3"/>
  <c r="L250" i="3"/>
  <c r="L9" i="3" s="1"/>
  <c r="L48" i="3" l="1"/>
  <c r="Y48" i="4"/>
  <c r="X49" i="4"/>
  <c r="K49" i="4"/>
  <c r="L48" i="4"/>
  <c r="L251" i="3"/>
  <c r="K252" i="3"/>
  <c r="K132" i="4"/>
  <c r="L131" i="4"/>
  <c r="L90" i="3"/>
  <c r="K91" i="3"/>
  <c r="K131" i="3"/>
  <c r="L130" i="3"/>
  <c r="L170" i="3"/>
  <c r="K171" i="3"/>
  <c r="L10" i="3"/>
  <c r="Q49" i="4"/>
  <c r="S49" i="4" s="1"/>
  <c r="O50" i="4" s="1"/>
  <c r="V49" i="4"/>
  <c r="K212" i="4"/>
  <c r="L211" i="4"/>
  <c r="Y212" i="4"/>
  <c r="X213" i="4"/>
  <c r="X173" i="4"/>
  <c r="Y172" i="4"/>
  <c r="L171" i="4"/>
  <c r="K172" i="4"/>
  <c r="K211" i="3"/>
  <c r="L210" i="3"/>
  <c r="K92" i="4"/>
  <c r="L91" i="4"/>
  <c r="Y91" i="4"/>
  <c r="X92" i="4"/>
  <c r="D49" i="3"/>
  <c r="F49" i="3" s="1"/>
  <c r="B50" i="3" s="1"/>
  <c r="I49" i="3"/>
  <c r="K49" i="3" s="1"/>
  <c r="D93" i="4"/>
  <c r="F93" i="4" s="1"/>
  <c r="I93" i="4"/>
  <c r="D49" i="4"/>
  <c r="F49" i="4" s="1"/>
  <c r="B50" i="4" s="1"/>
  <c r="I49" i="4"/>
  <c r="X253" i="4"/>
  <c r="Y252" i="4"/>
  <c r="Y131" i="4"/>
  <c r="X132" i="4"/>
  <c r="K252" i="4"/>
  <c r="L251" i="4"/>
  <c r="L49" i="3" l="1"/>
  <c r="Y253" i="4"/>
  <c r="X254" i="4"/>
  <c r="X174" i="4"/>
  <c r="Y173" i="4"/>
  <c r="K172" i="3"/>
  <c r="L171" i="3"/>
  <c r="K253" i="3"/>
  <c r="L252" i="3"/>
  <c r="X214" i="4"/>
  <c r="Y213" i="4"/>
  <c r="D50" i="4"/>
  <c r="F50" i="4" s="1"/>
  <c r="B51" i="4" s="1"/>
  <c r="I50" i="4"/>
  <c r="K50" i="4" s="1"/>
  <c r="K212" i="3"/>
  <c r="L211" i="3"/>
  <c r="K92" i="3"/>
  <c r="L91" i="3"/>
  <c r="X133" i="4"/>
  <c r="Y132" i="4"/>
  <c r="L172" i="4"/>
  <c r="K173" i="4"/>
  <c r="K93" i="4"/>
  <c r="L93" i="4" s="1"/>
  <c r="L92" i="4"/>
  <c r="L49" i="4"/>
  <c r="K213" i="4"/>
  <c r="L212" i="4"/>
  <c r="D50" i="3"/>
  <c r="F50" i="3" s="1"/>
  <c r="B51" i="3" s="1"/>
  <c r="I50" i="3"/>
  <c r="K50" i="3" s="1"/>
  <c r="Q50" i="4"/>
  <c r="S50" i="4" s="1"/>
  <c r="O51" i="4" s="1"/>
  <c r="V50" i="4"/>
  <c r="X50" i="4" s="1"/>
  <c r="L131" i="3"/>
  <c r="K132" i="3"/>
  <c r="K253" i="4"/>
  <c r="L252" i="4"/>
  <c r="Y49" i="4"/>
  <c r="Y92" i="4"/>
  <c r="X93" i="4"/>
  <c r="Y93" i="4" s="1"/>
  <c r="L132" i="4"/>
  <c r="K133" i="4"/>
  <c r="Y50" i="4" l="1"/>
  <c r="L50" i="3"/>
  <c r="K51" i="4"/>
  <c r="L50" i="4"/>
  <c r="L212" i="3"/>
  <c r="K213" i="3"/>
  <c r="X175" i="4"/>
  <c r="Y175" i="4" s="1"/>
  <c r="Y174" i="4"/>
  <c r="X255" i="4"/>
  <c r="Y254" i="4"/>
  <c r="Q51" i="4"/>
  <c r="S51" i="4" s="1"/>
  <c r="O52" i="4" s="1"/>
  <c r="V51" i="4"/>
  <c r="X51" i="4" s="1"/>
  <c r="D51" i="3"/>
  <c r="F51" i="3" s="1"/>
  <c r="B52" i="3" s="1"/>
  <c r="I51" i="3"/>
  <c r="K51" i="3" s="1"/>
  <c r="K254" i="4"/>
  <c r="L253" i="4"/>
  <c r="L213" i="4"/>
  <c r="K214" i="4"/>
  <c r="X134" i="4"/>
  <c r="Y134" i="4" s="1"/>
  <c r="Y133" i="4"/>
  <c r="X215" i="4"/>
  <c r="Y214" i="4"/>
  <c r="K134" i="4"/>
  <c r="L134" i="4" s="1"/>
  <c r="L133" i="4"/>
  <c r="K133" i="3"/>
  <c r="L132" i="3"/>
  <c r="K173" i="3"/>
  <c r="L172" i="3"/>
  <c r="K174" i="4"/>
  <c r="L173" i="4"/>
  <c r="D51" i="4"/>
  <c r="F51" i="4" s="1"/>
  <c r="B52" i="4" s="1"/>
  <c r="I51" i="4"/>
  <c r="K93" i="3"/>
  <c r="L93" i="3" s="1"/>
  <c r="L92" i="3"/>
  <c r="L253" i="3"/>
  <c r="K254" i="3"/>
  <c r="L51" i="3" l="1"/>
  <c r="Y51" i="4"/>
  <c r="K214" i="3"/>
  <c r="L213" i="3"/>
  <c r="L174" i="4"/>
  <c r="K175" i="4"/>
  <c r="L175" i="4" s="1"/>
  <c r="Y215" i="4"/>
  <c r="X216" i="4"/>
  <c r="Y216" i="4" s="1"/>
  <c r="D52" i="3"/>
  <c r="F52" i="3" s="1"/>
  <c r="I52" i="3"/>
  <c r="K52" i="3" s="1"/>
  <c r="L52" i="3" s="1"/>
  <c r="K255" i="3"/>
  <c r="L254" i="3"/>
  <c r="K174" i="3"/>
  <c r="L173" i="3"/>
  <c r="K134" i="3"/>
  <c r="L134" i="3" s="1"/>
  <c r="L133" i="3"/>
  <c r="X256" i="4"/>
  <c r="Y255" i="4"/>
  <c r="L51" i="4"/>
  <c r="K52" i="4"/>
  <c r="L52" i="4" s="1"/>
  <c r="K215" i="4"/>
  <c r="L214" i="4"/>
  <c r="Q52" i="4"/>
  <c r="S52" i="4" s="1"/>
  <c r="V52" i="4"/>
  <c r="X52" i="4" s="1"/>
  <c r="Y52" i="4" s="1"/>
  <c r="D52" i="4"/>
  <c r="F52" i="4" s="1"/>
  <c r="I52" i="4"/>
  <c r="K255" i="4"/>
  <c r="L254" i="4"/>
  <c r="L174" i="3" l="1"/>
  <c r="K175" i="3"/>
  <c r="L175" i="3" s="1"/>
  <c r="L255" i="4"/>
  <c r="K256" i="4"/>
  <c r="K256" i="3"/>
  <c r="L255" i="3"/>
  <c r="K215" i="3"/>
  <c r="L214" i="3"/>
  <c r="K216" i="4"/>
  <c r="L216" i="4" s="1"/>
  <c r="L215" i="4"/>
  <c r="X257" i="4"/>
  <c r="Y257" i="4" s="1"/>
  <c r="Y256" i="4"/>
  <c r="K216" i="3" l="1"/>
  <c r="L216" i="3" s="1"/>
  <c r="L215" i="3"/>
  <c r="K257" i="3"/>
  <c r="L257" i="3" s="1"/>
  <c r="L256" i="3"/>
  <c r="K257" i="4"/>
  <c r="L257" i="4" s="1"/>
  <c r="L256" i="4"/>
</calcChain>
</file>

<file path=xl/comments1.xml><?xml version="1.0" encoding="utf-8"?>
<comments xmlns="http://schemas.openxmlformats.org/spreadsheetml/2006/main">
  <authors>
    <author>Nagy, Judith</author>
  </authors>
  <commentList>
    <comment ref="U44" authorId="0">
      <text>
        <r>
          <rPr>
            <b/>
            <sz val="9"/>
            <color indexed="81"/>
            <rFont val="Tahoma"/>
            <family val="2"/>
          </rPr>
          <t>Nagy, Judith:</t>
        </r>
        <r>
          <rPr>
            <sz val="9"/>
            <color indexed="81"/>
            <rFont val="Tahoma"/>
            <family val="2"/>
          </rPr>
          <t xml:space="preserve">
Actual interest rate has changed and differs from assumed rate in the rate application</t>
        </r>
      </text>
    </comment>
  </commentList>
</comments>
</file>

<file path=xl/sharedStrings.xml><?xml version="1.0" encoding="utf-8"?>
<sst xmlns="http://schemas.openxmlformats.org/spreadsheetml/2006/main" count="249" uniqueCount="179">
  <si>
    <t>The Continuity Schedule list principal amounts accumulated over the years along with dispositions and related interest.</t>
  </si>
  <si>
    <t>To validate the amounts proposed for disposition, London Hydro completes a calculation to check the accuracy of the principal proposed for disposition with associated interest by completing a schedule where only the principal related to the year being proposed for disposition is included. This proves that if there were no other transactions then the "total claim" would only include the principal accumulated during the year being disposed with carrying charges.</t>
  </si>
  <si>
    <t>Tab 1 - 2018 DISP</t>
  </si>
  <si>
    <t>London Hydro validates the accuracy of the "total claim" proposed for disposition. The principal amount has been audited by this time. The validation is done by completing a schedule only for the year when the principal accumulated, and adding carrying charges up to the day of the disposition. This is the Total Claim proposed for disposition.</t>
  </si>
  <si>
    <t>If the Total Claim in the Continuity Schedule agrees with this calculation then the claim proposed for disposition is considered accurate.</t>
  </si>
  <si>
    <t>For example, the Group 1 RSVA amounts (excluding 1551 SME Variance) approved for disposition in Year 2018 included:</t>
  </si>
  <si>
    <t>Principal accumulated through Year 2016</t>
  </si>
  <si>
    <t>Carrying Charges Year 2016 (12 mths)</t>
  </si>
  <si>
    <t>Carrying Charges Year 2017 (12 mths)</t>
  </si>
  <si>
    <t>Carrying Charges Year 2018 (4 mths up to April 30)</t>
  </si>
  <si>
    <t>Total Claim Approved for Disposition</t>
  </si>
  <si>
    <t>Refer to "Tab 1 - 2018 DISP", columns A-L. Cell L10 shows that the amount approved for disposition equals with the validated amount. This validation method has proved to be a reliable check to ensure the disposition calculations are accurate.</t>
  </si>
  <si>
    <t>Tab2-Cont Sch for 2018DISP only</t>
  </si>
  <si>
    <t>To illustrate the why the carrying charges calculated in the Continuity Schedule as submitted, London Hydro included a copy of the 2019 IRM Continuity Schedule completed for only the 2016 principal and associated interest ($4.166K credit as above). Refer to "Tab2-Cont Sch for 2018DISP only".</t>
  </si>
  <si>
    <t xml:space="preserve">The 2016 RSVA principal amounts were approved for disposition with carrying charges from Jan 1, 2016 to April 30, 2018. The Continuity Schedule has the principal amount entered in Year 2016 with interest, Year 2017 interest. There is no columns to enter the interest for Jan 1 - April 30, 2018. </t>
  </si>
  <si>
    <t>The disposition amounts in Column BM represents the 2016 principal. The disposition amount in Column BN represesents the related interest from Jan 1, 2016 to April 30, 2018.</t>
  </si>
  <si>
    <t>The Closing Principal and Closing Interest values in Columns BO and BP, respectively, should be zero. Only the principal was entered on this page that was approved for disposition with the associated interest. Therefore, the Total Claim amount should be zero, as well.</t>
  </si>
  <si>
    <t>Carrying Charges Year 2018 (4 mths up to April 30) - no column is available to enter this value</t>
  </si>
  <si>
    <t xml:space="preserve">Total </t>
  </si>
  <si>
    <t>Total Claim (should be zero)</t>
  </si>
  <si>
    <t>The amount in Column BT Total Claim represents the carrying charges in Year 2018 on the principal balance that accumulated in Year 2016. The Total Claim should be zero because the full amount was approved for disposition. There is no column to enter the carrying charge in the disposition year, so this interest value will be included in or deducted from (depending on whether the RSVA has a debit or credit balance) in the next disposition proposed in the application.</t>
  </si>
  <si>
    <t>London Hydro entered the 2018 carrying charges on the disposition balance in Column BQ to ensure the correct value for interest was included in the Total Claim.</t>
  </si>
  <si>
    <t>Tab 3 - 2019 DISP</t>
  </si>
  <si>
    <t>On this tab the Group 1 RSVA amounts (excluding 1551 SME Variance, 1595 Residual balances) principal accumulated during 2017 was calculated with carrying charges up to April 30, 2019 and compared to the Continuity Schedule.</t>
  </si>
  <si>
    <t>Principal accumulated through Year 2017</t>
  </si>
  <si>
    <t>Carrying Charges Year 2018 (12 mths)</t>
  </si>
  <si>
    <t>Carrying Charges Year 2019 (4 mths up to April 30)</t>
  </si>
  <si>
    <r>
      <t xml:space="preserve">Total Claim </t>
    </r>
    <r>
      <rPr>
        <i/>
        <sz val="11"/>
        <color theme="1"/>
        <rFont val="Calibri"/>
        <family val="2"/>
        <scheme val="minor"/>
      </rPr>
      <t>(Tab 3 - 2019 DISP, Cell H10)</t>
    </r>
  </si>
  <si>
    <t xml:space="preserve">Total Claim in 2019 IRM Continuity Schedule - Group 1 RSVA amounts (excluding 1551 SME Variance, 1595 Residual balances) </t>
  </si>
  <si>
    <t>Difference</t>
  </si>
  <si>
    <t>The Continuity Schedule should have $952K in the Total Claim column.</t>
  </si>
  <si>
    <t>If London Hydro updates the interest formula in Column BQ as requested by the OEB, the total claim for the Group 1 RSVAs, excluding excluding 1551 SME Variance, 1595 Residual balances, is $932K.</t>
  </si>
  <si>
    <t>The $20,205.25 difference is the 2018 carrying charges on the disposition in 2018.</t>
  </si>
  <si>
    <t>Refer to Tab 3 - 2019 DISP, cells A3 - L10, and the 2019 IRM Continuity Schedule.</t>
  </si>
  <si>
    <t>Reconcile Disposition versus Actual Transactions</t>
  </si>
  <si>
    <t>2016 Accumulated RSVA Disposition with interest</t>
  </si>
  <si>
    <t>2016 Actual transactions</t>
  </si>
  <si>
    <t xml:space="preserve">The interest rate is assumed at the time of the rate application is prepared to be the latest Board prescribed interest rate - 1.50%. </t>
  </si>
  <si>
    <t xml:space="preserve">The actual Board prescribed interest rate - 1.89% - might differ, therefore the actual carrying charge could slightly differ from what was included in the disposition. </t>
  </si>
  <si>
    <t>Please complete the following continuity schedule for the following Deferral/Variance Accounts.  Enter information into green cells only. Column BU has been prepopulated from the latest 2.1.7 RRR filing.
For all Group 1 Accounts, except for Account 1595, start inputting data from the year in which the GL balance was last disposed. For example, if in the 2018 rate application, DVA balances as at December 31, 2016 were approved for disposition, start the continuity schedule from 2016 by entering the 2015 closing balance in the Adjustment column under 2015. For all Account 1595 sub-accounts, complete the DVA continuity schedule for each Account 1595 vintage year that has a GL balance as at December 31, 2017 regardless of whether the account is being requested for disposition in the current application. For each Account 1595 sub-account, start inputting data from the year the sub-account started to accumulate a balance (i.e. the vintage year). For example, for Account 1595 (2015),data should be inputted starting in 2015 when the relevant balances approved for disposition was first transferred into Account 1595 (2015).
Please refer to the footnotes for further instructions.</t>
  </si>
  <si>
    <t>Projected Interest on Dec-31-17 Balances</t>
  </si>
  <si>
    <t>2.1.7 RRR</t>
  </si>
  <si>
    <t>Account Descriptions</t>
  </si>
  <si>
    <t>Account Number</t>
  </si>
  <si>
    <t>Opening Principal Amounts as of Jan 1, 2012</t>
  </si>
  <si>
    <t>Transactions Debit / (Credit) during 2012</t>
  </si>
  <si>
    <t>OEB-Approved Disposition during 2012</t>
  </si>
  <si>
    <r>
      <t>Principal Adjustments</t>
    </r>
    <r>
      <rPr>
        <b/>
        <vertAlign val="superscript"/>
        <sz val="10"/>
        <rFont val="Book Antiqua"/>
        <family val="1"/>
      </rPr>
      <t>1</t>
    </r>
    <r>
      <rPr>
        <b/>
        <sz val="10"/>
        <rFont val="Book Antiqua"/>
        <family val="1"/>
      </rPr>
      <t xml:space="preserve"> during 2012</t>
    </r>
  </si>
  <si>
    <t>Closing Principal Balance as of Dec 31, 2012</t>
  </si>
  <si>
    <t>Opening Interest Amounts as of Jan 1, 2012</t>
  </si>
  <si>
    <t>Interest Jan 1 to Dec 31, 2012</t>
  </si>
  <si>
    <r>
      <t>Interest Adjustments</t>
    </r>
    <r>
      <rPr>
        <b/>
        <vertAlign val="superscript"/>
        <sz val="10"/>
        <rFont val="Book Antiqua"/>
        <family val="1"/>
      </rPr>
      <t>1</t>
    </r>
    <r>
      <rPr>
        <b/>
        <sz val="10"/>
        <rFont val="Book Antiqua"/>
        <family val="1"/>
      </rPr>
      <t xml:space="preserve"> during 2012</t>
    </r>
  </si>
  <si>
    <t>Closing Interest Amounts as of Dec 31, 2012</t>
  </si>
  <si>
    <t>Opening Principal Amounts as of Jan 1, 2013</t>
  </si>
  <si>
    <t>Transactions Debit / (Credit) during 2013</t>
  </si>
  <si>
    <t>OEB-Approved Disposition during 2013</t>
  </si>
  <si>
    <r>
      <t>Principal Adjustments</t>
    </r>
    <r>
      <rPr>
        <b/>
        <vertAlign val="superscript"/>
        <sz val="10"/>
        <rFont val="Book Antiqua"/>
        <family val="1"/>
      </rPr>
      <t>1</t>
    </r>
    <r>
      <rPr>
        <b/>
        <sz val="10"/>
        <rFont val="Book Antiqua"/>
        <family val="1"/>
      </rPr>
      <t xml:space="preserve"> during 2013</t>
    </r>
  </si>
  <si>
    <t>Closing Principal Balance as of Dec 31, 2013</t>
  </si>
  <si>
    <t>Opening Interest Amounts as of Jan 1, 2013</t>
  </si>
  <si>
    <t>Interest Jan 1 to Dec 31, 2013</t>
  </si>
  <si>
    <r>
      <t>Interest Adjustments</t>
    </r>
    <r>
      <rPr>
        <b/>
        <vertAlign val="superscript"/>
        <sz val="10"/>
        <rFont val="Book Antiqua"/>
        <family val="1"/>
      </rPr>
      <t>1</t>
    </r>
    <r>
      <rPr>
        <b/>
        <sz val="10"/>
        <rFont val="Book Antiqua"/>
        <family val="1"/>
      </rPr>
      <t xml:space="preserve"> during 2013</t>
    </r>
  </si>
  <si>
    <t>Closing Interest Amounts as of Dec 31, 2013</t>
  </si>
  <si>
    <t>Opening Principal Amounts as of Jan 1, 2014</t>
  </si>
  <si>
    <t>Transactions Debit / (Credit) during 2014</t>
  </si>
  <si>
    <t>OEB-Approved Disposition during 2014</t>
  </si>
  <si>
    <r>
      <t>Principal Adjustments</t>
    </r>
    <r>
      <rPr>
        <b/>
        <vertAlign val="superscript"/>
        <sz val="10"/>
        <rFont val="Book Antiqua"/>
        <family val="1"/>
      </rPr>
      <t>1</t>
    </r>
    <r>
      <rPr>
        <b/>
        <sz val="10"/>
        <rFont val="Book Antiqua"/>
        <family val="1"/>
      </rPr>
      <t xml:space="preserve"> during 2014</t>
    </r>
  </si>
  <si>
    <t>Closing Principal Balance as of Dec 31, 2014</t>
  </si>
  <si>
    <t>Opening Interest Amounts as of Jan 1, 2014</t>
  </si>
  <si>
    <t>Interest Jan 1 to Dec 31, 2014</t>
  </si>
  <si>
    <r>
      <t>Interest Adjustments</t>
    </r>
    <r>
      <rPr>
        <b/>
        <vertAlign val="superscript"/>
        <sz val="10"/>
        <rFont val="Book Antiqua"/>
        <family val="1"/>
      </rPr>
      <t>1</t>
    </r>
    <r>
      <rPr>
        <b/>
        <sz val="10"/>
        <rFont val="Book Antiqua"/>
        <family val="1"/>
      </rPr>
      <t xml:space="preserve"> during 2014</t>
    </r>
  </si>
  <si>
    <t>Closing Interest Amounts as of Dec 31, 2014</t>
  </si>
  <si>
    <t>Opening Principal Amounts as of Jan 1, 2015</t>
  </si>
  <si>
    <t>Transactions Debit / (Credit) during 2015</t>
  </si>
  <si>
    <t>OEB-Approved Disposition during 2015</t>
  </si>
  <si>
    <r>
      <t>Principal Adjustments</t>
    </r>
    <r>
      <rPr>
        <b/>
        <vertAlign val="superscript"/>
        <sz val="10"/>
        <rFont val="Book Antiqua"/>
        <family val="1"/>
      </rPr>
      <t>1</t>
    </r>
    <r>
      <rPr>
        <b/>
        <sz val="10"/>
        <rFont val="Book Antiqua"/>
        <family val="1"/>
      </rPr>
      <t xml:space="preserve"> during 2015</t>
    </r>
  </si>
  <si>
    <t>Closing Principal Balance as of Dec 31, 2015</t>
  </si>
  <si>
    <t>Opening Interest Amounts as of Jan 1, 2015</t>
  </si>
  <si>
    <t>Interest Jan 1 to Dec 31, 2015</t>
  </si>
  <si>
    <r>
      <t>Interest Adjustments</t>
    </r>
    <r>
      <rPr>
        <b/>
        <vertAlign val="superscript"/>
        <sz val="10"/>
        <rFont val="Book Antiqua"/>
        <family val="1"/>
      </rPr>
      <t>1</t>
    </r>
    <r>
      <rPr>
        <b/>
        <sz val="10"/>
        <rFont val="Book Antiqua"/>
        <family val="1"/>
      </rPr>
      <t xml:space="preserve"> during 2015</t>
    </r>
  </si>
  <si>
    <t>Closing Interest Amounts as of Dec 31, 2015</t>
  </si>
  <si>
    <t>Opening Principal Amounts as of Jan 1, 2016</t>
  </si>
  <si>
    <t>Transactions Debit / (Credit) during 2016</t>
  </si>
  <si>
    <t>OEB-Approved Disposition during 2016</t>
  </si>
  <si>
    <r>
      <t>Principal Adjustments</t>
    </r>
    <r>
      <rPr>
        <b/>
        <vertAlign val="superscript"/>
        <sz val="10"/>
        <rFont val="Book Antiqua"/>
        <family val="1"/>
      </rPr>
      <t>1</t>
    </r>
    <r>
      <rPr>
        <b/>
        <sz val="10"/>
        <rFont val="Book Antiqua"/>
        <family val="1"/>
      </rPr>
      <t xml:space="preserve"> during 2016</t>
    </r>
  </si>
  <si>
    <t>Closing Principal Balance as of Dec 31, 2016</t>
  </si>
  <si>
    <t>Opening Interest Amounts as of Jan 1, 2016</t>
  </si>
  <si>
    <t>Interest Jan 1 to Dec 31, 2016</t>
  </si>
  <si>
    <r>
      <t>Interest Adjustments</t>
    </r>
    <r>
      <rPr>
        <b/>
        <vertAlign val="superscript"/>
        <sz val="10"/>
        <rFont val="Book Antiqua"/>
        <family val="1"/>
      </rPr>
      <t xml:space="preserve">1 </t>
    </r>
    <r>
      <rPr>
        <b/>
        <sz val="10"/>
        <rFont val="Book Antiqua"/>
        <family val="1"/>
      </rPr>
      <t>during 2016</t>
    </r>
  </si>
  <si>
    <t>Closing Interest Amounts as of Dec 31, 2016</t>
  </si>
  <si>
    <t>Opening Principal Amounts as of Jan 1, 2017</t>
  </si>
  <si>
    <t>Transactions Debit / (Credit) during 2017</t>
  </si>
  <si>
    <t>OEB-Approved Disposition during 2017</t>
  </si>
  <si>
    <r>
      <t>Principal Adjustments</t>
    </r>
    <r>
      <rPr>
        <b/>
        <vertAlign val="superscript"/>
        <sz val="10"/>
        <rFont val="Book Antiqua"/>
        <family val="1"/>
      </rPr>
      <t>1</t>
    </r>
    <r>
      <rPr>
        <b/>
        <sz val="10"/>
        <rFont val="Book Antiqua"/>
        <family val="1"/>
      </rPr>
      <t xml:space="preserve"> during 2017</t>
    </r>
  </si>
  <si>
    <t>Closing Principal Balance as of Dec 31, 2017</t>
  </si>
  <si>
    <t>Opening Interest Amounts as of Jan 1, 2017</t>
  </si>
  <si>
    <t>Interest Jan 1 to Dec 31, 2017</t>
  </si>
  <si>
    <r>
      <t>Interest Adjustments</t>
    </r>
    <r>
      <rPr>
        <b/>
        <vertAlign val="superscript"/>
        <sz val="10"/>
        <rFont val="Book Antiqua"/>
        <family val="1"/>
      </rPr>
      <t>1</t>
    </r>
    <r>
      <rPr>
        <b/>
        <sz val="10"/>
        <rFont val="Book Antiqua"/>
        <family val="1"/>
      </rPr>
      <t xml:space="preserve"> during 2017</t>
    </r>
  </si>
  <si>
    <t>Closing Interest Amounts as of Dec 31, 2017</t>
  </si>
  <si>
    <t>Principal Disposition during 2018 - instructed by OEB</t>
  </si>
  <si>
    <t>Interest Disposition during 2018 - instructed by OEB</t>
  </si>
  <si>
    <t>Closing Principal Balances as of Dec 31, 2017 Adjusted for Disposition during 2018</t>
  </si>
  <si>
    <t>Closing Interest Balances as of Dec 31, 2017 Adjusted for Disposition during 2018</t>
  </si>
  <si>
    <r>
      <t xml:space="preserve">Projected Interest from Jan 1, 2018 to Dec 31, 2018 on Dec 31, 2017 balance adjusted for disposition during 2018 </t>
    </r>
    <r>
      <rPr>
        <b/>
        <vertAlign val="superscript"/>
        <sz val="10"/>
        <rFont val="Book Antiqua"/>
        <family val="1"/>
      </rPr>
      <t>2</t>
    </r>
  </si>
  <si>
    <r>
      <t xml:space="preserve">Projected Interest from Jan 1, 2019 to Apr 30, 2019 on Dec 31, 2017 balance adjusted for disposition during 2018 </t>
    </r>
    <r>
      <rPr>
        <b/>
        <vertAlign val="superscript"/>
        <sz val="11"/>
        <rFont val="Book Antiqua"/>
        <family val="1"/>
      </rPr>
      <t>2</t>
    </r>
  </si>
  <si>
    <t>Total Interest</t>
  </si>
  <si>
    <t>Total Claim</t>
  </si>
  <si>
    <t>As of Dec 31, 2017</t>
  </si>
  <si>
    <r>
      <t xml:space="preserve">Variance                           RRR vs. 2017 Balance                        </t>
    </r>
    <r>
      <rPr>
        <b/>
        <i/>
        <sz val="10"/>
        <rFont val="Book Antiqua"/>
        <family val="1"/>
      </rPr>
      <t>(Principal + Interest)</t>
    </r>
  </si>
  <si>
    <t>Claim before Forecasted Transactions</t>
  </si>
  <si>
    <t>Group 1 Accounts</t>
  </si>
  <si>
    <t>LV Variance Account</t>
  </si>
  <si>
    <t>Smart Metering Entity Charge Variance Account</t>
  </si>
  <si>
    <r>
      <t>RSVA - Wholesale Market Service Charge</t>
    </r>
    <r>
      <rPr>
        <vertAlign val="superscript"/>
        <sz val="11"/>
        <rFont val="Arial"/>
        <family val="2"/>
      </rPr>
      <t>5</t>
    </r>
  </si>
  <si>
    <r>
      <t>Variance WMS – Sub-account CBR Class A</t>
    </r>
    <r>
      <rPr>
        <vertAlign val="superscript"/>
        <sz val="11"/>
        <rFont val="Arial"/>
        <family val="2"/>
      </rPr>
      <t>5</t>
    </r>
  </si>
  <si>
    <r>
      <t>Variance WMS – Sub-account CBR Class B</t>
    </r>
    <r>
      <rPr>
        <vertAlign val="superscript"/>
        <sz val="11"/>
        <rFont val="Arial"/>
        <family val="2"/>
      </rPr>
      <t>5</t>
    </r>
  </si>
  <si>
    <t>RSVA - Retail Transmission Network Charge</t>
  </si>
  <si>
    <t>RSVA - Retail Transmission Connection Charge</t>
  </si>
  <si>
    <r>
      <t>RSVA - Power</t>
    </r>
    <r>
      <rPr>
        <vertAlign val="superscript"/>
        <sz val="11"/>
        <rFont val="Arial"/>
        <family val="2"/>
      </rPr>
      <t>4</t>
    </r>
  </si>
  <si>
    <r>
      <t>RSVA - Global Adjustment</t>
    </r>
    <r>
      <rPr>
        <vertAlign val="superscript"/>
        <sz val="11"/>
        <rFont val="Arial"/>
        <family val="2"/>
      </rPr>
      <t>4</t>
    </r>
  </si>
  <si>
    <r>
      <t>Disposition and Recovery/Refund of Regulatory Balances (2009)</t>
    </r>
    <r>
      <rPr>
        <vertAlign val="superscript"/>
        <sz val="11"/>
        <rFont val="Arial"/>
        <family val="2"/>
      </rPr>
      <t>3</t>
    </r>
  </si>
  <si>
    <r>
      <t>Disposition and Recovery/Refund of Regulatory Balances (2012)</t>
    </r>
    <r>
      <rPr>
        <vertAlign val="superscript"/>
        <sz val="11"/>
        <rFont val="Arial"/>
        <family val="2"/>
      </rPr>
      <t>3</t>
    </r>
  </si>
  <si>
    <r>
      <t>Disposition and Recovery/Refund of Regulatory Balances (2013)</t>
    </r>
    <r>
      <rPr>
        <vertAlign val="superscript"/>
        <sz val="11"/>
        <rFont val="Arial"/>
        <family val="2"/>
      </rPr>
      <t>3</t>
    </r>
  </si>
  <si>
    <r>
      <t>Disposition and Recovery/Refund of Regulatory Balances (2014)</t>
    </r>
    <r>
      <rPr>
        <vertAlign val="superscript"/>
        <sz val="11"/>
        <rFont val="Arial"/>
        <family val="2"/>
      </rPr>
      <t>3</t>
    </r>
  </si>
  <si>
    <r>
      <t>Disposition and Recovery/Refund of Regulatory Balances (2015)</t>
    </r>
    <r>
      <rPr>
        <vertAlign val="superscript"/>
        <sz val="11"/>
        <rFont val="Arial"/>
        <family val="2"/>
      </rPr>
      <t>3</t>
    </r>
  </si>
  <si>
    <r>
      <t>Disposition and Recovery/Refund of Regulatory Balances (2016)</t>
    </r>
    <r>
      <rPr>
        <vertAlign val="superscript"/>
        <sz val="11"/>
        <rFont val="Arial"/>
        <family val="2"/>
      </rPr>
      <t>3</t>
    </r>
  </si>
  <si>
    <r>
      <t>Disposition and Recovery/Refund of Regulatory Balances (2017)</t>
    </r>
    <r>
      <rPr>
        <vertAlign val="superscript"/>
        <sz val="11"/>
        <rFont val="Arial"/>
        <family val="2"/>
      </rPr>
      <t>3</t>
    </r>
  </si>
  <si>
    <r>
      <t>Disposition and Recovery/Refund of Regulatory Balances (2018)</t>
    </r>
    <r>
      <rPr>
        <vertAlign val="superscript"/>
        <sz val="11"/>
        <rFont val="Arial"/>
        <family val="2"/>
      </rPr>
      <t xml:space="preserve">3
</t>
    </r>
    <r>
      <rPr>
        <i/>
        <sz val="11"/>
        <color rgb="FFFF0000"/>
        <rFont val="Arial"/>
        <family val="2"/>
      </rPr>
      <t>Not to be disposed of until a year after rate rider has expired and that balance has been audited</t>
    </r>
  </si>
  <si>
    <t>RSVA - Global Adjustment</t>
  </si>
  <si>
    <t>Total Group 1 Balance excluding Account 1589 - Global Adjustment</t>
  </si>
  <si>
    <t>Total Group 1 Balance</t>
  </si>
  <si>
    <t>LRAM Variance Account (only input amounts if applying for disposition of this account)</t>
  </si>
  <si>
    <t>Total including Account 1568</t>
  </si>
  <si>
    <t>For all OEB-Approved dispositions, please ensure that the disposition amount has the same sign (e.g: debit balances are to have a positive figure and credit balance are to have a negative figure) as per the related OEB decision.</t>
  </si>
  <si>
    <t>Please provide explanations for the nature of the adjustments.  If the adjustment relates to previously OEB-Approved disposed balances, please provide amounts for adjustments and include supporting documentations.</t>
  </si>
  <si>
    <t>If the LDC’s rate year begins on January 1, 2019, the projected interest is recorded from January 1, 2018 to December 31, 2018 on the December 31, 2017 balances adjusted for the disposed balances approved by the OEB in the 2018 rate decision.  If the LDC’s rate year begins on May 1, 2019, the projected interest is recorded from January 1, 2018 to April 30, 2019 on the December 31, 2017 balances adjusted for the disposed interest balances approved by the OEB in the 2018 rate decision.</t>
  </si>
  <si>
    <t>The individual sub-accounts as well as the total for all Account 1595 sub-accounts is to agree to the RRR data.  Differences need to be explained. For each Account 1595 sub-account, the transfer of the balance approved for disposition into Account 1595 is to be recorded in "OEB Approved Disposition" column. The recovery/refund is to be recorded in the "Transaction" column. The audited balance in the account is only to be disposed a year after the recovery/refund period has been completed. Generally, no further transactions would be expected to flow through the account after that. Any vintage year of Account 1595 is only to be disposed once on a final basis. No further dispositions of these accounts are generally expected thereafter, unless justified by the distributor.
Select the "Check to dispose of account" checkbox in column BT if the sub-account is requested for disposition.</t>
  </si>
  <si>
    <t xml:space="preserve">Effective May 23, 2017, per the OEB’s letter titled Guidance on Disposition of Accounts 1588 and 1589, applicants must reflect RPP Settlement true-up claims pertaining to the period that is being requested for disposition in Accounts 1588 and 1589. This is to include true ups that impact the GA as well. The amount requested for disposition starts with the audited account balance. If the audited account balance does not reflect the true-up claims for that year, the impacts of the true-up claims are to be shown in the Adjustment column in that year. Note that this true-up claim will need to be reversed in the amount requested for disposition in the following year. However, if the RPP Settlement true-up claim was not reflected at the end of the last year of the account balance that was previously disposed, then no adjustment would have to be made in the first year at the beginning of the current period being requested for disposition. This way the adjustment is appropriately captured in the last year of the previously disposed period and the first year of the current period requested for disposition.
Note that if a distributor has any balance in Account 1589 that pertains to Class A, this must be excluded from the balance requested for disposition.  
</t>
  </si>
  <si>
    <t>Account 1580 RSVA WMS balance inputted into this schedule is to exclude any amounts relating to CBR. CBR amounts are to be inputted into Account 1580, sub-accounts CBR Class A and Class B separately.  There is no disposition of Account 1580, sub-account CBR Class A, accounting guidance for this sub-account is to be followed. If a balance exists for Account 1580, sub-account CBR Class A as at Dec. 31, 2017, the balance must be explained.</t>
  </si>
  <si>
    <t xml:space="preserve"> Schedule 2019 IRM RA - Calculate RSVA Amounts for Disposition</t>
  </si>
  <si>
    <t>- 2017 Principal plus Interest - Disposition in 2019 (no RR, no disp.)</t>
  </si>
  <si>
    <t>RSVA Account</t>
  </si>
  <si>
    <t>Principal</t>
  </si>
  <si>
    <t>Interest 
Year 2016
12 mths</t>
  </si>
  <si>
    <t>Interest 
Year 2017
12 mths</t>
  </si>
  <si>
    <t>Interest 
Year 2018
Jan 1 - Apr 30</t>
  </si>
  <si>
    <t>Total Claim
 for 
Disposition</t>
  </si>
  <si>
    <t>Cont.Sch.
Principal</t>
  </si>
  <si>
    <t>Cont.Sch.
Interest</t>
  </si>
  <si>
    <t>Cont.Sch.
TL Claim</t>
  </si>
  <si>
    <t>Check 
Acct. Bal.
After Disp.</t>
  </si>
  <si>
    <t>1588 RSVA Power</t>
  </si>
  <si>
    <t>1589 RSVA GA Class B</t>
  </si>
  <si>
    <t>1580 RSVA WMS</t>
  </si>
  <si>
    <t>1580 RSVA WMS CBR Class B</t>
  </si>
  <si>
    <t>1584 RSVA Network</t>
  </si>
  <si>
    <t>1586 RSVA Connection</t>
  </si>
  <si>
    <t>TOTAL</t>
  </si>
  <si>
    <t>Include Principal amounts only for the year being requested for disposition. Check Total Claim to Continuity Schedule in the Rate Model.</t>
  </si>
  <si>
    <r>
      <t xml:space="preserve">Note: Interest Rates are </t>
    </r>
    <r>
      <rPr>
        <b/>
        <i/>
        <sz val="10"/>
        <rFont val="Arial"/>
        <family val="2"/>
      </rPr>
      <t>assumed</t>
    </r>
    <r>
      <rPr>
        <sz val="10"/>
        <rFont val="Arial"/>
        <family val="2"/>
      </rPr>
      <t xml:space="preserve"> as the current Board Prescribed Interest Rate for Deferral and Variance Accounts, since the actual rates are not available at this time for the future year.</t>
    </r>
  </si>
  <si>
    <t>Date</t>
  </si>
  <si>
    <t>Principal Opening Balance</t>
  </si>
  <si>
    <t>Monthly Variance Allocated to RSVA Acct</t>
  </si>
  <si>
    <t>Total Balance before transfer</t>
  </si>
  <si>
    <t>Board approved disposition transferred out to 1595</t>
  </si>
  <si>
    <t>Closing Balance</t>
  </si>
  <si>
    <t>Days</t>
  </si>
  <si>
    <t>Interest Rate</t>
  </si>
  <si>
    <t>Interest</t>
  </si>
  <si>
    <t>Transferred to 1590 &amp; Recoveries</t>
  </si>
  <si>
    <t>Cumulative Interest</t>
  </si>
  <si>
    <t>Account Closing Balance</t>
  </si>
  <si>
    <t xml:space="preserve"> Schedule 2018 IRM RA - Calculate RSVA Amounts for Disposition</t>
  </si>
  <si>
    <t>- 2016 Principal plus Interest - Disposition in 2018</t>
  </si>
  <si>
    <t>Schedule - RSVA Actual Transactions (for dispositioned principal only with interest)</t>
  </si>
  <si>
    <t>Actual Transactions</t>
  </si>
  <si>
    <t>Acc. Bal. after
Disp.*</t>
  </si>
  <si>
    <r>
      <t xml:space="preserve">Note: Interest Rates are </t>
    </r>
    <r>
      <rPr>
        <b/>
        <i/>
        <sz val="10"/>
        <rFont val="Arial"/>
        <family val="2"/>
      </rPr>
      <t>updated</t>
    </r>
    <r>
      <rPr>
        <sz val="10"/>
        <rFont val="Arial"/>
        <family val="2"/>
      </rPr>
      <t xml:space="preserve"> as the current Board Prescribed Interest Rate for Deferral and Variance Accounts</t>
    </r>
  </si>
  <si>
    <t>*The "balance after disposition" respresents the difference between the Board prescribed interest assumed at the time of the rate application and the actual approved rate. The Board prescribed interest rate was 1.50% in the last quarter of 2017 and the same rate was used to April 30, 2018 in the disposition calculation within the 2018 IRM application. The actual Board prescribed interest rate was 1.89% for April 2018. The difference in Cells X4 to X10 result from the change in interest rate for April 2018.</t>
  </si>
  <si>
    <t>Attachment G - SUMMARY - Reconcile Interest Calculations on RSVA balances to the Continuity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</si>
</sst>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Red]\(#,##0\)"/>
    <numFmt numFmtId="165" formatCode="&quot;$&quot;#,##0;[Red]\(&quot;$&quot;#,##0\)"/>
    <numFmt numFmtId="166" formatCode="_(* #,##0_);_(* \(#,##0\);_(* &quot;-&quot;??_);_(@_)"/>
    <numFmt numFmtId="167" formatCode="0.00_);\(0.00\)"/>
    <numFmt numFmtId="168" formatCode="_(* #,##0.0_);_(* \(#,##0.0\);_(* &quot;-&quot;??_);_(@_)"/>
    <numFmt numFmtId="169" formatCode="#,##0.0"/>
    <numFmt numFmtId="170" formatCode="mm/dd/yyyy"/>
    <numFmt numFmtId="171" formatCode="0\-0"/>
    <numFmt numFmtId="172" formatCode="_-* #,##0.00_-;\-* #,##0.00_-;_-* &quot;-&quot;??_-;_-@_-"/>
    <numFmt numFmtId="173" formatCode="_-&quot;$&quot;* #,##0.00_-;\-&quot;$&quot;* #,##0.00_-;_-&quot;$&quot;* &quot;-&quot;??_-;_-@_-"/>
    <numFmt numFmtId="174" formatCode="[$-409]dd\-mmm\-yy;@"/>
    <numFmt numFmtId="175" formatCode="##\-#"/>
    <numFmt numFmtId="176" formatCode="&quot;£ &quot;#,##0.00;[Red]\-&quot;£ &quot;#,##0.00"/>
  </numFmts>
  <fonts count="7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sz val="10"/>
      <name val="Arial"/>
      <family val="2"/>
    </font>
    <font>
      <sz val="10"/>
      <color theme="0"/>
      <name val="Arial"/>
      <family val="2"/>
    </font>
    <font>
      <b/>
      <sz val="11"/>
      <name val="Arial"/>
      <family val="2"/>
    </font>
    <font>
      <b/>
      <vertAlign val="superscript"/>
      <sz val="11"/>
      <name val="Arial"/>
      <family val="2"/>
    </font>
    <font>
      <b/>
      <sz val="22"/>
      <name val="Book Antiqua"/>
      <family val="1"/>
    </font>
    <font>
      <sz val="22"/>
      <name val="Book Antiqua"/>
      <family val="1"/>
    </font>
    <font>
      <b/>
      <sz val="16"/>
      <name val="Book Antiqua"/>
      <family val="1"/>
    </font>
    <font>
      <b/>
      <sz val="10"/>
      <name val="Book Antiqua"/>
      <family val="1"/>
    </font>
    <font>
      <b/>
      <vertAlign val="superscript"/>
      <sz val="10"/>
      <name val="Book Antiqua"/>
      <family val="1"/>
    </font>
    <font>
      <b/>
      <sz val="8"/>
      <name val="Book Antiqua"/>
      <family val="1"/>
    </font>
    <font>
      <b/>
      <vertAlign val="superscript"/>
      <sz val="11"/>
      <name val="Book Antiqua"/>
      <family val="1"/>
    </font>
    <font>
      <b/>
      <i/>
      <sz val="10"/>
      <name val="Book Antiqua"/>
      <family val="1"/>
    </font>
    <font>
      <sz val="10"/>
      <name val="Book Antiqua"/>
      <family val="1"/>
    </font>
    <font>
      <sz val="8"/>
      <name val="Book Antiqua"/>
      <family val="1"/>
    </font>
    <font>
      <b/>
      <sz val="18"/>
      <name val="Arial"/>
      <family val="2"/>
    </font>
    <font>
      <sz val="11"/>
      <name val="Arial"/>
      <family val="2"/>
    </font>
    <font>
      <sz val="11"/>
      <color theme="1"/>
      <name val="Arial"/>
      <family val="2"/>
    </font>
    <font>
      <vertAlign val="superscript"/>
      <sz val="11"/>
      <name val="Arial"/>
      <family val="2"/>
    </font>
    <font>
      <i/>
      <sz val="11"/>
      <color rgb="FFFF0000"/>
      <name val="Arial"/>
      <family val="2"/>
    </font>
    <font>
      <b/>
      <sz val="11"/>
      <color indexed="12"/>
      <name val="Arial"/>
      <family val="2"/>
    </font>
    <font>
      <sz val="11"/>
      <name val="Calibri"/>
      <family val="2"/>
      <scheme val="minor"/>
    </font>
    <font>
      <b/>
      <sz val="10"/>
      <name val="Arial"/>
      <family val="2"/>
    </font>
    <font>
      <strike/>
      <sz val="10"/>
      <name val="Arial"/>
      <family val="2"/>
    </font>
    <font>
      <sz val="9"/>
      <name val="Arial"/>
      <family val="2"/>
    </font>
    <font>
      <sz val="8"/>
      <name val="Arial"/>
      <family val="2"/>
    </font>
    <font>
      <b/>
      <sz val="8"/>
      <name val="Arial"/>
      <family val="2"/>
    </font>
    <font>
      <b/>
      <sz val="9"/>
      <name val="Arial"/>
      <family val="2"/>
    </font>
    <font>
      <b/>
      <i/>
      <sz val="10"/>
      <name val="Arial"/>
      <family val="2"/>
    </font>
    <font>
      <sz val="8"/>
      <color rgb="FFFF0000"/>
      <name val="Arial"/>
      <family val="2"/>
    </font>
    <font>
      <sz val="9"/>
      <color theme="1"/>
      <name val="Calibri"/>
      <family val="2"/>
      <scheme val="minor"/>
    </font>
    <font>
      <b/>
      <sz val="9"/>
      <color indexed="81"/>
      <name val="Tahoma"/>
      <family val="2"/>
    </font>
    <font>
      <sz val="9"/>
      <color indexed="81"/>
      <name val="Tahoma"/>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2"/>
      <name val="Arial"/>
      <family val="2"/>
    </font>
    <font>
      <b/>
      <sz val="11"/>
      <color indexed="56"/>
      <name val="Arial"/>
      <family val="2"/>
    </font>
    <font>
      <u/>
      <sz val="10"/>
      <color indexed="12"/>
      <name val="Arial"/>
      <family val="2"/>
    </font>
    <font>
      <u/>
      <sz val="11"/>
      <color theme="10"/>
      <name val="Calibri"/>
      <family val="2"/>
      <scheme val="minor"/>
    </font>
    <font>
      <u/>
      <sz val="10"/>
      <color theme="10"/>
      <name val="Arial"/>
      <family val="2"/>
    </font>
    <font>
      <sz val="10"/>
      <color indexed="62"/>
      <name val="Arial"/>
      <family val="2"/>
    </font>
    <font>
      <sz val="10"/>
      <color indexed="52"/>
      <name val="Arial"/>
      <family val="2"/>
    </font>
    <font>
      <sz val="10"/>
      <color indexed="60"/>
      <name val="Arial"/>
      <family val="2"/>
    </font>
    <font>
      <sz val="10"/>
      <color indexed="64"/>
      <name val="Arial"/>
      <family val="2"/>
    </font>
    <font>
      <sz val="8"/>
      <color indexed="72"/>
      <name val="MS Sans Serif"/>
      <family val="2"/>
    </font>
    <font>
      <b/>
      <sz val="10"/>
      <color indexed="63"/>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56"/>
      <name val="Cambria"/>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indexed="41"/>
        <bgColor indexed="64"/>
      </patternFill>
    </fill>
    <fill>
      <patternFill patternType="solid">
        <fgColor theme="7" tint="0.79998168889431442"/>
        <bgColor indexed="64"/>
      </patternFill>
    </fill>
    <fill>
      <patternFill patternType="solid">
        <fgColor indexed="43"/>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6"/>
        <bgColor indexed="64"/>
      </patternFill>
    </fill>
    <fill>
      <patternFill patternType="solid">
        <fgColor indexed="47"/>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medium">
        <color indexed="12"/>
      </bottom>
      <diagonal/>
    </border>
    <border>
      <left/>
      <right/>
      <top/>
      <bottom style="medium">
        <color indexed="12"/>
      </bottom>
      <diagonal/>
    </border>
    <border>
      <left/>
      <right style="medium">
        <color indexed="64"/>
      </right>
      <top/>
      <bottom style="medium">
        <color indexed="12"/>
      </bottom>
      <diagonal/>
    </border>
    <border>
      <left/>
      <right style="medium">
        <color indexed="64"/>
      </right>
      <top/>
      <bottom style="medium">
        <color indexed="39"/>
      </bottom>
      <diagonal/>
    </border>
    <border>
      <left/>
      <right/>
      <top style="medium">
        <color indexed="12"/>
      </top>
      <bottom/>
      <diagonal/>
    </border>
    <border>
      <left style="medium">
        <color indexed="64"/>
      </left>
      <right/>
      <top style="medium">
        <color indexed="12"/>
      </top>
      <bottom/>
      <diagonal/>
    </border>
    <border>
      <left/>
      <right style="medium">
        <color indexed="64"/>
      </right>
      <top style="medium">
        <color indexed="12"/>
      </top>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64"/>
      </left>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9"/>
      </left>
      <right/>
      <top style="medium">
        <color indexed="9"/>
      </top>
      <bottom/>
      <diagonal/>
    </border>
    <border>
      <left style="medium">
        <color indexed="9"/>
      </left>
      <right style="medium">
        <color indexed="9"/>
      </right>
      <top/>
      <bottom/>
      <diagonal/>
    </border>
    <border>
      <left style="medium">
        <color indexed="9"/>
      </left>
      <right/>
      <top style="medium">
        <color indexed="9"/>
      </top>
      <bottom style="medium">
        <color indexed="9"/>
      </bottom>
      <diagonal/>
    </border>
    <border>
      <left style="medium">
        <color auto="1"/>
      </left>
      <right style="medium">
        <color indexed="9"/>
      </right>
      <top style="medium">
        <color indexed="9"/>
      </top>
      <bottom style="medium">
        <color indexed="9"/>
      </bottom>
      <diagonal/>
    </border>
    <border>
      <left style="medium">
        <color indexed="9"/>
      </left>
      <right style="medium">
        <color indexed="9"/>
      </right>
      <top/>
      <bottom style="medium">
        <color indexed="9"/>
      </bottom>
      <diagonal/>
    </border>
    <border>
      <left style="medium">
        <color indexed="9"/>
      </left>
      <right style="medium">
        <color indexed="9"/>
      </right>
      <top style="medium">
        <color indexed="9"/>
      </top>
      <bottom/>
      <diagonal/>
    </border>
    <border>
      <left/>
      <right/>
      <top style="medium">
        <color theme="0"/>
      </top>
      <bottom style="medium">
        <color theme="0"/>
      </bottom>
      <diagonal/>
    </border>
    <border>
      <left style="medium">
        <color indexed="9"/>
      </left>
      <right/>
      <top/>
      <bottom style="medium">
        <color indexed="9"/>
      </bottom>
      <diagonal/>
    </border>
    <border>
      <left/>
      <right style="thin">
        <color indexed="64"/>
      </right>
      <top/>
      <bottom/>
      <diagonal/>
    </border>
    <border>
      <left style="medium">
        <color indexed="64"/>
      </left>
      <right style="medium">
        <color indexed="9"/>
      </right>
      <top/>
      <bottom/>
      <diagonal/>
    </border>
    <border>
      <left style="medium">
        <color indexed="9"/>
      </left>
      <right/>
      <top/>
      <bottom/>
      <diagonal/>
    </border>
    <border>
      <left/>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double">
        <color indexed="0"/>
      </top>
      <bottom/>
      <diagonal/>
    </border>
  </borders>
  <cellStyleXfs count="2143">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168" fontId="20" fillId="0" borderId="0"/>
    <xf numFmtId="168" fontId="20" fillId="0" borderId="0"/>
    <xf numFmtId="169" fontId="20" fillId="0" borderId="0"/>
    <xf numFmtId="169"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68" fontId="20" fillId="0" borderId="0"/>
    <xf numFmtId="170" fontId="20" fillId="0" borderId="0"/>
    <xf numFmtId="170" fontId="20" fillId="0" borderId="0"/>
    <xf numFmtId="171" fontId="20" fillId="0" borderId="0"/>
    <xf numFmtId="171" fontId="20" fillId="0" borderId="0"/>
    <xf numFmtId="17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52" fillId="45" borderId="0" applyNumberFormat="0" applyBorder="0" applyAlignment="0" applyProtection="0"/>
    <xf numFmtId="0" fontId="17" fillId="16" borderId="0" applyNumberFormat="0" applyBorder="0" applyAlignment="0" applyProtection="0"/>
    <xf numFmtId="0" fontId="52" fillId="46" borderId="0" applyNumberFormat="0" applyBorder="0" applyAlignment="0" applyProtection="0"/>
    <xf numFmtId="0" fontId="17" fillId="20" borderId="0" applyNumberFormat="0" applyBorder="0" applyAlignment="0" applyProtection="0"/>
    <xf numFmtId="0" fontId="52" fillId="47" borderId="0" applyNumberFormat="0" applyBorder="0" applyAlignment="0" applyProtection="0"/>
    <xf numFmtId="0" fontId="17" fillId="24" borderId="0" applyNumberFormat="0" applyBorder="0" applyAlignment="0" applyProtection="0"/>
    <xf numFmtId="0" fontId="52" fillId="48" borderId="0" applyNumberFormat="0" applyBorder="0" applyAlignment="0" applyProtection="0"/>
    <xf numFmtId="0" fontId="17" fillId="28" borderId="0" applyNumberFormat="0" applyBorder="0" applyAlignment="0" applyProtection="0"/>
    <xf numFmtId="0" fontId="52" fillId="49" borderId="0" applyNumberFormat="0" applyBorder="0" applyAlignment="0" applyProtection="0"/>
    <xf numFmtId="0" fontId="17" fillId="32" borderId="0" applyNumberFormat="0" applyBorder="0" applyAlignment="0" applyProtection="0"/>
    <xf numFmtId="0" fontId="52" fillId="50" borderId="0" applyNumberFormat="0" applyBorder="0" applyAlignment="0" applyProtection="0"/>
    <xf numFmtId="0" fontId="17" fillId="9" borderId="0" applyNumberFormat="0" applyBorder="0" applyAlignment="0" applyProtection="0"/>
    <xf numFmtId="0" fontId="52" fillId="51" borderId="0" applyNumberFormat="0" applyBorder="0" applyAlignment="0" applyProtection="0"/>
    <xf numFmtId="0" fontId="17" fillId="13" borderId="0" applyNumberFormat="0" applyBorder="0" applyAlignment="0" applyProtection="0"/>
    <xf numFmtId="0" fontId="52" fillId="52" borderId="0" applyNumberFormat="0" applyBorder="0" applyAlignment="0" applyProtection="0"/>
    <xf numFmtId="0" fontId="17" fillId="17" borderId="0" applyNumberFormat="0" applyBorder="0" applyAlignment="0" applyProtection="0"/>
    <xf numFmtId="0" fontId="52" fillId="53" borderId="0" applyNumberFormat="0" applyBorder="0" applyAlignment="0" applyProtection="0"/>
    <xf numFmtId="0" fontId="17" fillId="21" borderId="0" applyNumberFormat="0" applyBorder="0" applyAlignment="0" applyProtection="0"/>
    <xf numFmtId="0" fontId="52" fillId="48" borderId="0" applyNumberFormat="0" applyBorder="0" applyAlignment="0" applyProtection="0"/>
    <xf numFmtId="0" fontId="17" fillId="25" borderId="0" applyNumberFormat="0" applyBorder="0" applyAlignment="0" applyProtection="0"/>
    <xf numFmtId="0" fontId="52" fillId="49" borderId="0" applyNumberFormat="0" applyBorder="0" applyAlignment="0" applyProtection="0"/>
    <xf numFmtId="0" fontId="17" fillId="29" borderId="0" applyNumberFormat="0" applyBorder="0" applyAlignment="0" applyProtection="0"/>
    <xf numFmtId="0" fontId="52" fillId="54" borderId="0" applyNumberFormat="0" applyBorder="0" applyAlignment="0" applyProtection="0"/>
    <xf numFmtId="0" fontId="7" fillId="3" borderId="0" applyNumberFormat="0" applyBorder="0" applyAlignment="0" applyProtection="0"/>
    <xf numFmtId="0" fontId="53" fillId="55" borderId="0" applyNumberFormat="0" applyBorder="0" applyAlignment="0" applyProtection="0"/>
    <xf numFmtId="0" fontId="11" fillId="6" borderId="4" applyNumberFormat="0" applyAlignment="0" applyProtection="0"/>
    <xf numFmtId="0" fontId="54" fillId="56" borderId="57" applyNumberFormat="0" applyAlignment="0" applyProtection="0"/>
    <xf numFmtId="0" fontId="13" fillId="7" borderId="7" applyNumberFormat="0" applyAlignment="0" applyProtection="0"/>
    <xf numFmtId="0" fontId="55" fillId="57" borderId="58" applyNumberFormat="0" applyAlignment="0" applyProtection="0"/>
    <xf numFmtId="41"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alignment vertical="center"/>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center"/>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173" fontId="20" fillId="0" borderId="0" applyFont="0" applyFill="0" applyBorder="0" applyAlignment="0" applyProtection="0"/>
    <xf numFmtId="44" fontId="20" fillId="0" borderId="0" applyFont="0" applyFill="0" applyBorder="0" applyAlignment="0" applyProtection="0"/>
    <xf numFmtId="173"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3" fontId="20" fillId="0" borderId="0" applyFont="0" applyFill="0" applyBorder="0" applyAlignment="0" applyProtection="0"/>
    <xf numFmtId="44" fontId="1" fillId="0" borderId="0" applyFont="0" applyFill="0" applyBorder="0" applyAlignment="0" applyProtection="0"/>
    <xf numFmtId="173"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alignment vertical="center"/>
    </xf>
    <xf numFmtId="17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14" fontId="20" fillId="0" borderId="0" applyFont="0" applyFill="0" applyBorder="0" applyAlignment="0" applyProtection="0"/>
    <xf numFmtId="0" fontId="15" fillId="0" borderId="0" applyNumberFormat="0" applyFill="0" applyBorder="0" applyAlignment="0" applyProtection="0"/>
    <xf numFmtId="0" fontId="56" fillId="0" borderId="0" applyNumberForma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6" fillId="2" borderId="0" applyNumberFormat="0" applyBorder="0" applyAlignment="0" applyProtection="0"/>
    <xf numFmtId="0" fontId="57" fillId="58" borderId="0" applyNumberFormat="0" applyBorder="0" applyAlignment="0" applyProtection="0"/>
    <xf numFmtId="38" fontId="44" fillId="37" borderId="0" applyNumberFormat="0" applyBorder="0" applyAlignment="0" applyProtection="0"/>
    <xf numFmtId="38" fontId="44" fillId="37" borderId="0" applyNumberFormat="0" applyBorder="0" applyAlignment="0" applyProtection="0"/>
    <xf numFmtId="0" fontId="3" fillId="0" borderId="1" applyNumberFormat="0" applyFill="0" applyAlignment="0" applyProtection="0"/>
    <xf numFmtId="0" fontId="34" fillId="0" borderId="0" applyNumberFormat="0" applyFont="0" applyFill="0" applyAlignment="0" applyProtection="0"/>
    <xf numFmtId="0" fontId="4" fillId="0" borderId="2" applyNumberFormat="0" applyFill="0" applyAlignment="0" applyProtection="0"/>
    <xf numFmtId="0" fontId="58" fillId="0" borderId="0" applyNumberFormat="0" applyFont="0" applyFill="0" applyAlignment="0" applyProtection="0"/>
    <xf numFmtId="0" fontId="5" fillId="0" borderId="3"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9" fillId="0" borderId="59" applyNumberFormat="0" applyFill="0" applyAlignment="0" applyProtection="0"/>
    <xf numFmtId="0" fontId="5"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74" fontId="60" fillId="0" borderId="0" applyNumberFormat="0" applyFill="0" applyBorder="0" applyAlignment="0" applyProtection="0">
      <alignment vertical="top"/>
      <protection locked="0"/>
    </xf>
    <xf numFmtId="174" fontId="60" fillId="0" borderId="0" applyNumberFormat="0" applyFill="0" applyBorder="0" applyAlignment="0" applyProtection="0">
      <alignment vertical="top"/>
      <protection locked="0"/>
    </xf>
    <xf numFmtId="174" fontId="60" fillId="0" borderId="0" applyNumberFormat="0" applyFill="0" applyBorder="0" applyAlignment="0" applyProtection="0">
      <alignment vertical="top"/>
      <protection locked="0"/>
    </xf>
    <xf numFmtId="174" fontId="61" fillId="0" borderId="0" applyNumberFormat="0" applyFill="0" applyBorder="0" applyAlignment="0" applyProtection="0"/>
    <xf numFmtId="174" fontId="61" fillId="0" borderId="0" applyNumberFormat="0" applyFill="0" applyBorder="0" applyAlignment="0" applyProtection="0"/>
    <xf numFmtId="0" fontId="62" fillId="0" borderId="0" applyNumberFormat="0" applyFill="0" applyBorder="0" applyAlignment="0" applyProtection="0"/>
    <xf numFmtId="10" fontId="44" fillId="59" borderId="54" applyNumberFormat="0" applyBorder="0" applyAlignment="0" applyProtection="0"/>
    <xf numFmtId="10" fontId="44" fillId="59" borderId="54" applyNumberFormat="0" applyBorder="0" applyAlignment="0" applyProtection="0"/>
    <xf numFmtId="0" fontId="9" fillId="5" borderId="4" applyNumberFormat="0" applyAlignment="0" applyProtection="0"/>
    <xf numFmtId="0" fontId="63" fillId="60" borderId="57" applyNumberFormat="0" applyAlignment="0" applyProtection="0"/>
    <xf numFmtId="41" fontId="43" fillId="0" borderId="0"/>
    <xf numFmtId="0" fontId="12" fillId="0" borderId="6" applyNumberFormat="0" applyFill="0" applyAlignment="0" applyProtection="0"/>
    <xf numFmtId="0" fontId="64" fillId="0" borderId="60" applyNumberFormat="0" applyFill="0" applyAlignment="0" applyProtection="0"/>
    <xf numFmtId="175" fontId="20" fillId="0" borderId="0"/>
    <xf numFmtId="175" fontId="20" fillId="0" borderId="0"/>
    <xf numFmtId="166" fontId="20" fillId="0" borderId="0"/>
    <xf numFmtId="166"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175" fontId="20" fillId="0" borderId="0"/>
    <xf numFmtId="0" fontId="8" fillId="4" borderId="0" applyNumberFormat="0" applyBorder="0" applyAlignment="0" applyProtection="0"/>
    <xf numFmtId="0" fontId="65" fillId="61" borderId="0" applyNumberFormat="0" applyBorder="0" applyAlignment="0" applyProtection="0"/>
    <xf numFmtId="176" fontId="20" fillId="0" borderId="0"/>
    <xf numFmtId="176"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6" fillId="0" borderId="0"/>
    <xf numFmtId="0" fontId="1" fillId="0" borderId="0"/>
    <xf numFmtId="0" fontId="1" fillId="0" borderId="0"/>
    <xf numFmtId="0" fontId="20" fillId="0" borderId="0"/>
    <xf numFmtId="0" fontId="20" fillId="0" borderId="0"/>
    <xf numFmtId="0" fontId="20" fillId="0" borderId="0"/>
    <xf numFmtId="0" fontId="20" fillId="0" borderId="0"/>
    <xf numFmtId="174" fontId="20" fillId="0" borderId="0"/>
    <xf numFmtId="0" fontId="20" fillId="0" borderId="0">
      <alignment vertical="center"/>
    </xf>
    <xf numFmtId="174" fontId="20" fillId="0" borderId="0"/>
    <xf numFmtId="0" fontId="1" fillId="0" borderId="0"/>
    <xf numFmtId="0" fontId="20" fillId="0" borderId="0">
      <alignment vertical="center"/>
    </xf>
    <xf numFmtId="0" fontId="20" fillId="0" borderId="0"/>
    <xf numFmtId="0" fontId="20" fillId="0" borderId="0">
      <alignment vertical="center"/>
    </xf>
    <xf numFmtId="174" fontId="20" fillId="0" borderId="0"/>
    <xf numFmtId="0" fontId="20" fillId="0" borderId="0"/>
    <xf numFmtId="174" fontId="1" fillId="0" borderId="0"/>
    <xf numFmtId="0" fontId="1" fillId="0" borderId="0"/>
    <xf numFmtId="0" fontId="20" fillId="0" borderId="0"/>
    <xf numFmtId="0" fontId="1" fillId="0" borderId="0"/>
    <xf numFmtId="0" fontId="20" fillId="0" borderId="0"/>
    <xf numFmtId="0" fontId="20" fillId="0" borderId="0"/>
    <xf numFmtId="174" fontId="20" fillId="0" borderId="0"/>
    <xf numFmtId="0" fontId="1" fillId="0" borderId="0"/>
    <xf numFmtId="174" fontId="20" fillId="0" borderId="0"/>
    <xf numFmtId="0" fontId="20" fillId="0" borderId="0"/>
    <xf numFmtId="174" fontId="20" fillId="0" borderId="0"/>
    <xf numFmtId="0" fontId="20" fillId="0" borderId="0"/>
    <xf numFmtId="174" fontId="20" fillId="0" borderId="0"/>
    <xf numFmtId="0" fontId="20" fillId="0" borderId="0"/>
    <xf numFmtId="174" fontId="1" fillId="0" borderId="0"/>
    <xf numFmtId="0" fontId="20" fillId="0" borderId="0"/>
    <xf numFmtId="174" fontId="1" fillId="0" borderId="0"/>
    <xf numFmtId="0" fontId="20" fillId="0" borderId="0"/>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17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0" fillId="0" borderId="0"/>
    <xf numFmtId="0" fontId="1" fillId="0" borderId="0"/>
    <xf numFmtId="0" fontId="1" fillId="0" borderId="0"/>
    <xf numFmtId="0" fontId="1" fillId="0" borderId="0"/>
    <xf numFmtId="0" fontId="1" fillId="0" borderId="0"/>
    <xf numFmtId="0" fontId="1" fillId="0" borderId="0"/>
    <xf numFmtId="174"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20" fillId="0" borderId="0"/>
    <xf numFmtId="0" fontId="1" fillId="0" borderId="0"/>
    <xf numFmtId="174"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174"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4" fontId="20" fillId="0" borderId="0"/>
    <xf numFmtId="174" fontId="20" fillId="0" borderId="0"/>
    <xf numFmtId="0" fontId="1" fillId="0" borderId="0"/>
    <xf numFmtId="0" fontId="1" fillId="0" borderId="0"/>
    <xf numFmtId="174"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center"/>
    </xf>
    <xf numFmtId="0" fontId="1" fillId="0" borderId="0"/>
    <xf numFmtId="0" fontId="1" fillId="0" borderId="0"/>
    <xf numFmtId="0" fontId="1" fillId="0" borderId="0"/>
    <xf numFmtId="0" fontId="1" fillId="0" borderId="0"/>
    <xf numFmtId="174" fontId="20" fillId="0" borderId="0"/>
    <xf numFmtId="0" fontId="1" fillId="0" borderId="0"/>
    <xf numFmtId="0" fontId="20" fillId="0" borderId="0"/>
    <xf numFmtId="0" fontId="20" fillId="0" borderId="0"/>
    <xf numFmtId="0" fontId="20" fillId="0" borderId="0"/>
    <xf numFmtId="0" fontId="20" fillId="0" borderId="0"/>
    <xf numFmtId="0" fontId="20" fillId="0" borderId="0"/>
    <xf numFmtId="174"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1" fillId="0" borderId="0"/>
    <xf numFmtId="0" fontId="1"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17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174"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62" borderId="61" applyNumberFormat="0" applyFont="0" applyAlignment="0" applyProtection="0"/>
    <xf numFmtId="0" fontId="10" fillId="6" borderId="5" applyNumberFormat="0" applyAlignment="0" applyProtection="0"/>
    <xf numFmtId="0" fontId="68" fillId="56" borderId="62" applyNumberFormat="0" applyAlignment="0" applyProtection="0"/>
    <xf numFmtId="10"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alignment vertical="center"/>
    </xf>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4" fontId="69" fillId="44" borderId="62" applyNumberFormat="0" applyProtection="0">
      <alignment vertical="center"/>
    </xf>
    <xf numFmtId="4" fontId="70" fillId="44" borderId="62" applyNumberFormat="0" applyProtection="0">
      <alignment vertical="center"/>
    </xf>
    <xf numFmtId="4" fontId="69" fillId="44" borderId="62" applyNumberFormat="0" applyProtection="0">
      <alignment horizontal="left" vertical="center" indent="1"/>
    </xf>
    <xf numFmtId="4" fontId="69" fillId="44"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4" fontId="69" fillId="64" borderId="62" applyNumberFormat="0" applyProtection="0">
      <alignment horizontal="right" vertical="center"/>
    </xf>
    <xf numFmtId="4" fontId="69" fillId="65" borderId="62" applyNumberFormat="0" applyProtection="0">
      <alignment horizontal="right" vertical="center"/>
    </xf>
    <xf numFmtId="4" fontId="69" fillId="66" borderId="62" applyNumberFormat="0" applyProtection="0">
      <alignment horizontal="right" vertical="center"/>
    </xf>
    <xf numFmtId="4" fontId="69" fillId="67" borderId="62" applyNumberFormat="0" applyProtection="0">
      <alignment horizontal="right" vertical="center"/>
    </xf>
    <xf numFmtId="4" fontId="69" fillId="68" borderId="62" applyNumberFormat="0" applyProtection="0">
      <alignment horizontal="right" vertical="center"/>
    </xf>
    <xf numFmtId="4" fontId="69" fillId="69" borderId="62" applyNumberFormat="0" applyProtection="0">
      <alignment horizontal="right" vertical="center"/>
    </xf>
    <xf numFmtId="4" fontId="69" fillId="70" borderId="62" applyNumberFormat="0" applyProtection="0">
      <alignment horizontal="right" vertical="center"/>
    </xf>
    <xf numFmtId="4" fontId="69" fillId="71" borderId="62" applyNumberFormat="0" applyProtection="0">
      <alignment horizontal="right" vertical="center"/>
    </xf>
    <xf numFmtId="4" fontId="69" fillId="72" borderId="62" applyNumberFormat="0" applyProtection="0">
      <alignment horizontal="right" vertical="center"/>
    </xf>
    <xf numFmtId="4" fontId="71" fillId="73" borderId="62" applyNumberFormat="0" applyProtection="0">
      <alignment horizontal="left" vertical="center" indent="1"/>
    </xf>
    <xf numFmtId="4" fontId="69" fillId="74" borderId="63" applyNumberFormat="0" applyProtection="0">
      <alignment horizontal="left" vertical="center" indent="1"/>
    </xf>
    <xf numFmtId="4" fontId="72" fillId="75" borderId="0"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4" fontId="69" fillId="74" borderId="62" applyNumberFormat="0" applyProtection="0">
      <alignment horizontal="left" vertical="center" indent="1"/>
    </xf>
    <xf numFmtId="4" fontId="69" fillId="74" borderId="62" applyNumberFormat="0" applyProtection="0">
      <alignment horizontal="left" vertical="center" indent="1"/>
    </xf>
    <xf numFmtId="4" fontId="69" fillId="76" borderId="62" applyNumberFormat="0" applyProtection="0">
      <alignment horizontal="left" vertical="center" indent="1"/>
    </xf>
    <xf numFmtId="4" fontId="69"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6" borderId="62" applyNumberFormat="0" applyProtection="0">
      <alignment horizontal="left" vertical="center" indent="1"/>
    </xf>
    <xf numFmtId="174" fontId="20" fillId="76" borderId="62" applyNumberFormat="0" applyProtection="0">
      <alignment horizontal="left" vertical="center" indent="1"/>
    </xf>
    <xf numFmtId="174" fontId="20" fillId="76"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77" borderId="62" applyNumberFormat="0" applyProtection="0">
      <alignment horizontal="left" vertical="center" indent="1"/>
    </xf>
    <xf numFmtId="174" fontId="20" fillId="77" borderId="62" applyNumberFormat="0" applyProtection="0">
      <alignment horizontal="left" vertical="center" indent="1"/>
    </xf>
    <xf numFmtId="174" fontId="20" fillId="7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37" borderId="62" applyNumberFormat="0" applyProtection="0">
      <alignment horizontal="left" vertical="center" indent="1"/>
    </xf>
    <xf numFmtId="174" fontId="20" fillId="37" borderId="62" applyNumberFormat="0" applyProtection="0">
      <alignment horizontal="left" vertical="center" indent="1"/>
    </xf>
    <xf numFmtId="174" fontId="20" fillId="37"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4" fontId="69" fillId="59" borderId="62" applyNumberFormat="0" applyProtection="0">
      <alignment vertical="center"/>
    </xf>
    <xf numFmtId="4" fontId="70" fillId="59" borderId="62" applyNumberFormat="0" applyProtection="0">
      <alignment vertical="center"/>
    </xf>
    <xf numFmtId="4" fontId="69" fillId="59" borderId="62" applyNumberFormat="0" applyProtection="0">
      <alignment horizontal="left" vertical="center" indent="1"/>
    </xf>
    <xf numFmtId="4" fontId="69" fillId="59" borderId="62" applyNumberFormat="0" applyProtection="0">
      <alignment horizontal="left" vertical="center" indent="1"/>
    </xf>
    <xf numFmtId="4" fontId="69" fillId="74" borderId="62" applyNumberFormat="0" applyProtection="0">
      <alignment horizontal="right" vertical="center"/>
    </xf>
    <xf numFmtId="4" fontId="70" fillId="74" borderId="62" applyNumberFormat="0" applyProtection="0">
      <alignment horizontal="right" vertical="center"/>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20" fillId="63" borderId="62" applyNumberFormat="0" applyProtection="0">
      <alignment horizontal="left" vertical="center" indent="1"/>
    </xf>
    <xf numFmtId="174" fontId="20" fillId="63" borderId="62" applyNumberFormat="0" applyProtection="0">
      <alignment horizontal="left" vertical="center" indent="1"/>
    </xf>
    <xf numFmtId="174" fontId="20" fillId="63" borderId="62" applyNumberFormat="0" applyProtection="0">
      <alignment horizontal="left" vertical="center" indent="1"/>
    </xf>
    <xf numFmtId="0" fontId="73" fillId="0" borderId="0"/>
    <xf numFmtId="0" fontId="73" fillId="0" borderId="0"/>
    <xf numFmtId="174" fontId="73" fillId="0" borderId="0"/>
    <xf numFmtId="174" fontId="73" fillId="0" borderId="0"/>
    <xf numFmtId="4" fontId="74" fillId="74" borderId="62" applyNumberFormat="0" applyProtection="0">
      <alignment horizontal="right" vertical="center"/>
    </xf>
    <xf numFmtId="0" fontId="20" fillId="36" borderId="54" applyNumberFormat="0" applyProtection="0">
      <alignment horizontal="left" vertical="center"/>
    </xf>
    <xf numFmtId="0" fontId="20" fillId="36" borderId="54" applyNumberFormat="0" applyProtection="0">
      <alignment horizontal="left" vertical="center"/>
    </xf>
    <xf numFmtId="0" fontId="2" fillId="0" borderId="0" applyNumberFormat="0" applyFill="0" applyBorder="0" applyAlignment="0" applyProtection="0"/>
    <xf numFmtId="0" fontId="75" fillId="0" borderId="0" applyNumberFormat="0" applyFill="0" applyBorder="0" applyAlignment="0" applyProtection="0"/>
    <xf numFmtId="0" fontId="16" fillId="0" borderId="9" applyNumberFormat="0" applyFill="0" applyAlignment="0" applyProtection="0"/>
    <xf numFmtId="0" fontId="20" fillId="0" borderId="64" applyNumberFormat="0" applyFont="0" applyBorder="0" applyAlignment="0" applyProtection="0"/>
    <xf numFmtId="0" fontId="14" fillId="0" borderId="0" applyNumberFormat="0" applyFill="0" applyBorder="0" applyAlignment="0" applyProtection="0"/>
    <xf numFmtId="0" fontId="74" fillId="0" borderId="0" applyNumberFormat="0" applyFill="0" applyBorder="0" applyAlignment="0" applyProtection="0"/>
  </cellStyleXfs>
  <cellXfs count="290">
    <xf numFmtId="0" fontId="0" fillId="0" borderId="0" xfId="0"/>
    <xf numFmtId="0" fontId="16" fillId="33" borderId="0" xfId="0" applyFont="1" applyFill="1"/>
    <xf numFmtId="0" fontId="0" fillId="33" borderId="0" xfId="0" applyFill="1"/>
    <xf numFmtId="0" fontId="18" fillId="33" borderId="0" xfId="0" applyFont="1" applyFill="1"/>
    <xf numFmtId="44" fontId="0" fillId="33" borderId="0" xfId="0" applyNumberFormat="1" applyFill="1"/>
    <xf numFmtId="44" fontId="16" fillId="33" borderId="10" xfId="0" applyNumberFormat="1" applyFont="1" applyFill="1" applyBorder="1"/>
    <xf numFmtId="0" fontId="0" fillId="33" borderId="0" xfId="0" applyFill="1" applyAlignment="1">
      <alignment wrapText="1"/>
    </xf>
    <xf numFmtId="44" fontId="0" fillId="33" borderId="0" xfId="2" applyFont="1" applyFill="1"/>
    <xf numFmtId="0" fontId="0" fillId="33" borderId="11" xfId="0" applyFill="1" applyBorder="1" applyAlignment="1">
      <alignment horizontal="center" wrapText="1"/>
    </xf>
    <xf numFmtId="0" fontId="20" fillId="0" borderId="0" xfId="3" applyFont="1" applyProtection="1"/>
    <xf numFmtId="8" fontId="0" fillId="0" borderId="0" xfId="0" applyNumberFormat="1" applyProtection="1">
      <protection locked="0"/>
    </xf>
    <xf numFmtId="0" fontId="20" fillId="0" borderId="0" xfId="3" applyFont="1" applyProtection="1">
      <protection locked="0"/>
    </xf>
    <xf numFmtId="0" fontId="21" fillId="0" borderId="0" xfId="3" applyFont="1" applyProtection="1">
      <protection locked="0"/>
    </xf>
    <xf numFmtId="8" fontId="0" fillId="0" borderId="0" xfId="0" applyNumberFormat="1" applyBorder="1" applyProtection="1">
      <protection locked="0"/>
    </xf>
    <xf numFmtId="8" fontId="0" fillId="0" borderId="12" xfId="0" applyNumberFormat="1" applyBorder="1" applyProtection="1">
      <protection locked="0"/>
    </xf>
    <xf numFmtId="0" fontId="22" fillId="0" borderId="12" xfId="3" applyFont="1" applyFill="1" applyBorder="1" applyAlignment="1" applyProtection="1">
      <alignment horizontal="center" vertical="center" wrapText="1"/>
      <protection locked="0"/>
    </xf>
    <xf numFmtId="0" fontId="23" fillId="0" borderId="0" xfId="0" applyNumberFormat="1" applyFont="1" applyFill="1" applyProtection="1"/>
    <xf numFmtId="0" fontId="22" fillId="0" borderId="0" xfId="0" applyNumberFormat="1" applyFont="1" applyAlignment="1" applyProtection="1">
      <alignment wrapText="1"/>
    </xf>
    <xf numFmtId="0" fontId="25" fillId="0" borderId="15" xfId="0" applyNumberFormat="1" applyFont="1" applyBorder="1" applyAlignment="1" applyProtection="1">
      <alignment horizontal="center"/>
    </xf>
    <xf numFmtId="0" fontId="25" fillId="0" borderId="15" xfId="0" applyNumberFormat="1" applyFont="1" applyBorder="1" applyAlignment="1" applyProtection="1"/>
    <xf numFmtId="0" fontId="34" fillId="0" borderId="17" xfId="0" applyFont="1" applyBorder="1" applyAlignment="1" applyProtection="1">
      <alignment vertical="center"/>
    </xf>
    <xf numFmtId="0" fontId="35" fillId="0" borderId="16" xfId="0" applyFont="1" applyBorder="1" applyProtection="1"/>
    <xf numFmtId="6" fontId="35" fillId="0" borderId="25" xfId="0" applyNumberFormat="1" applyFont="1" applyBorder="1" applyProtection="1"/>
    <xf numFmtId="6" fontId="35" fillId="0" borderId="0" xfId="0" applyNumberFormat="1" applyFont="1" applyBorder="1" applyProtection="1"/>
    <xf numFmtId="164" fontId="0" fillId="0" borderId="0" xfId="0" applyNumberFormat="1" applyBorder="1" applyAlignment="1" applyProtection="1">
      <alignment wrapText="1"/>
    </xf>
    <xf numFmtId="164" fontId="22" fillId="0" borderId="20" xfId="0" applyNumberFormat="1" applyFont="1" applyBorder="1" applyAlignment="1" applyProtection="1">
      <alignment horizontal="center" vertical="center" wrapText="1"/>
    </xf>
    <xf numFmtId="164" fontId="35" fillId="0" borderId="19" xfId="0" applyNumberFormat="1" applyFont="1" applyBorder="1" applyProtection="1"/>
    <xf numFmtId="164" fontId="35" fillId="0" borderId="0" xfId="0" applyNumberFormat="1" applyFont="1" applyBorder="1" applyProtection="1"/>
    <xf numFmtId="6" fontId="0" fillId="0" borderId="0" xfId="0" applyNumberFormat="1" applyBorder="1" applyAlignment="1" applyProtection="1">
      <alignment wrapText="1"/>
    </xf>
    <xf numFmtId="6" fontId="22" fillId="0" borderId="20" xfId="0" applyNumberFormat="1" applyFont="1" applyBorder="1" applyAlignment="1" applyProtection="1">
      <alignment horizontal="center" vertical="center" wrapText="1"/>
    </xf>
    <xf numFmtId="6" fontId="35" fillId="0" borderId="19" xfId="0" applyNumberFormat="1" applyFont="1" applyBorder="1" applyProtection="1"/>
    <xf numFmtId="6" fontId="35" fillId="0" borderId="0" xfId="0" applyNumberFormat="1" applyFont="1" applyFill="1" applyBorder="1" applyProtection="1"/>
    <xf numFmtId="6" fontId="22" fillId="0" borderId="0" xfId="0" applyNumberFormat="1" applyFont="1" applyBorder="1" applyAlignment="1" applyProtection="1">
      <alignment horizontal="center" vertical="center" wrapText="1"/>
    </xf>
    <xf numFmtId="6" fontId="0" fillId="0" borderId="26" xfId="0" applyNumberFormat="1" applyBorder="1" applyAlignment="1" applyProtection="1">
      <alignment wrapText="1"/>
    </xf>
    <xf numFmtId="6" fontId="0" fillId="0" borderId="25" xfId="0" applyNumberFormat="1" applyBorder="1" applyAlignment="1" applyProtection="1">
      <alignment wrapText="1"/>
    </xf>
    <xf numFmtId="6" fontId="0" fillId="0" borderId="19" xfId="0" applyNumberFormat="1" applyBorder="1" applyProtection="1"/>
    <xf numFmtId="6" fontId="0" fillId="0" borderId="0" xfId="0" applyNumberFormat="1" applyBorder="1" applyProtection="1"/>
    <xf numFmtId="6" fontId="0" fillId="34" borderId="20" xfId="0" applyNumberFormat="1" applyFill="1" applyBorder="1" applyProtection="1"/>
    <xf numFmtId="6" fontId="0" fillId="0" borderId="27" xfId="0" applyNumberFormat="1" applyBorder="1" applyProtection="1"/>
    <xf numFmtId="0" fontId="35" fillId="0" borderId="19" xfId="0" applyFont="1" applyBorder="1" applyProtection="1"/>
    <xf numFmtId="0" fontId="35" fillId="0" borderId="20" xfId="0" applyFont="1" applyBorder="1" applyAlignment="1" applyProtection="1">
      <alignment horizontal="center"/>
    </xf>
    <xf numFmtId="164" fontId="35" fillId="35" borderId="28" xfId="0" applyNumberFormat="1" applyFont="1" applyFill="1" applyBorder="1" applyProtection="1">
      <protection locked="0"/>
    </xf>
    <xf numFmtId="164" fontId="35" fillId="35" borderId="29" xfId="0" applyNumberFormat="1" applyFont="1" applyFill="1" applyBorder="1" applyProtection="1">
      <protection locked="0"/>
    </xf>
    <xf numFmtId="164" fontId="35" fillId="0" borderId="0" xfId="0" applyNumberFormat="1" applyFont="1" applyFill="1" applyBorder="1" applyProtection="1"/>
    <xf numFmtId="164" fontId="35" fillId="36" borderId="30" xfId="0" applyNumberFormat="1" applyFont="1" applyFill="1" applyBorder="1" applyProtection="1"/>
    <xf numFmtId="164" fontId="35" fillId="0" borderId="20" xfId="0" applyNumberFormat="1" applyFont="1" applyFill="1" applyBorder="1" applyProtection="1">
      <protection locked="0"/>
    </xf>
    <xf numFmtId="164" fontId="35" fillId="36" borderId="31" xfId="0" applyNumberFormat="1" applyFont="1" applyFill="1" applyBorder="1" applyProtection="1">
      <protection locked="0"/>
    </xf>
    <xf numFmtId="164" fontId="35" fillId="36" borderId="29" xfId="0" applyNumberFormat="1" applyFont="1" applyFill="1" applyBorder="1" applyProtection="1"/>
    <xf numFmtId="164" fontId="35" fillId="0" borderId="20" xfId="0" applyNumberFormat="1" applyFont="1" applyFill="1" applyBorder="1" applyProtection="1"/>
    <xf numFmtId="164" fontId="35" fillId="36" borderId="31" xfId="0" applyNumberFormat="1" applyFont="1" applyFill="1" applyBorder="1" applyProtection="1"/>
    <xf numFmtId="164" fontId="35" fillId="35" borderId="32" xfId="3" applyNumberFormat="1" applyFont="1" applyFill="1" applyBorder="1" applyProtection="1">
      <protection locked="0"/>
    </xf>
    <xf numFmtId="164" fontId="35" fillId="35" borderId="33" xfId="3" applyNumberFormat="1" applyFont="1" applyFill="1" applyBorder="1" applyProtection="1">
      <protection locked="0"/>
    </xf>
    <xf numFmtId="164" fontId="35" fillId="35" borderId="29" xfId="3" applyNumberFormat="1" applyFont="1" applyFill="1" applyBorder="1" applyProtection="1">
      <protection locked="0"/>
    </xf>
    <xf numFmtId="164" fontId="35" fillId="36" borderId="34" xfId="0" applyNumberFormat="1" applyFont="1" applyFill="1" applyBorder="1" applyProtection="1"/>
    <xf numFmtId="164" fontId="35" fillId="35" borderId="35" xfId="3" applyNumberFormat="1" applyFont="1" applyFill="1" applyBorder="1" applyProtection="1">
      <protection locked="0"/>
    </xf>
    <xf numFmtId="164" fontId="35" fillId="0" borderId="34" xfId="0" applyNumberFormat="1" applyFont="1" applyFill="1" applyBorder="1" applyProtection="1"/>
    <xf numFmtId="164" fontId="36" fillId="0" borderId="0" xfId="0" applyNumberFormat="1" applyFont="1" applyBorder="1" applyProtection="1"/>
    <xf numFmtId="164" fontId="36" fillId="34" borderId="20" xfId="0" applyNumberFormat="1" applyFont="1" applyFill="1" applyBorder="1" applyProtection="1"/>
    <xf numFmtId="164" fontId="36" fillId="0" borderId="20" xfId="0" applyNumberFormat="1" applyFont="1" applyBorder="1" applyProtection="1"/>
    <xf numFmtId="164" fontId="35" fillId="35" borderId="36" xfId="0" applyNumberFormat="1" applyFont="1" applyFill="1" applyBorder="1" applyProtection="1">
      <protection locked="0"/>
    </xf>
    <xf numFmtId="164" fontId="35" fillId="35" borderId="37" xfId="0" applyNumberFormat="1" applyFont="1" applyFill="1" applyBorder="1" applyProtection="1">
      <protection locked="0"/>
    </xf>
    <xf numFmtId="164" fontId="35" fillId="35" borderId="38" xfId="3" applyNumberFormat="1" applyFont="1" applyFill="1" applyBorder="1" applyProtection="1">
      <protection locked="0"/>
    </xf>
    <xf numFmtId="0" fontId="35" fillId="0" borderId="19" xfId="0" applyFont="1" applyBorder="1" applyAlignment="1" applyProtection="1"/>
    <xf numFmtId="164" fontId="35" fillId="35" borderId="39" xfId="3" applyNumberFormat="1" applyFont="1" applyFill="1" applyBorder="1" applyProtection="1">
      <protection locked="0"/>
    </xf>
    <xf numFmtId="164" fontId="35" fillId="35" borderId="31" xfId="0" applyNumberFormat="1" applyFont="1" applyFill="1" applyBorder="1" applyProtection="1">
      <protection locked="0"/>
    </xf>
    <xf numFmtId="164" fontId="35" fillId="35" borderId="34" xfId="3" applyNumberFormat="1" applyFont="1" applyFill="1" applyBorder="1" applyProtection="1">
      <protection locked="0"/>
    </xf>
    <xf numFmtId="164" fontId="35" fillId="35" borderId="36" xfId="3" applyNumberFormat="1" applyFont="1" applyFill="1" applyBorder="1" applyProtection="1">
      <protection locked="0"/>
    </xf>
    <xf numFmtId="165" fontId="35" fillId="0" borderId="19" xfId="0" applyNumberFormat="1" applyFont="1" applyBorder="1" applyAlignment="1" applyProtection="1"/>
    <xf numFmtId="0" fontId="35" fillId="0" borderId="19" xfId="0" applyFont="1" applyBorder="1" applyAlignment="1" applyProtection="1">
      <alignment horizontal="left"/>
    </xf>
    <xf numFmtId="0" fontId="35" fillId="0" borderId="19" xfId="3" applyFont="1" applyBorder="1" applyAlignment="1" applyProtection="1">
      <alignment horizontal="left" wrapText="1"/>
    </xf>
    <xf numFmtId="6" fontId="35" fillId="0" borderId="0" xfId="0" applyNumberFormat="1" applyFont="1" applyFill="1" applyBorder="1" applyProtection="1">
      <protection locked="0"/>
    </xf>
    <xf numFmtId="6" fontId="35" fillId="0" borderId="20" xfId="0" applyNumberFormat="1" applyFont="1" applyFill="1" applyBorder="1" applyProtection="1">
      <protection locked="0"/>
    </xf>
    <xf numFmtId="6" fontId="35" fillId="0" borderId="19" xfId="0" applyNumberFormat="1" applyFont="1" applyFill="1" applyBorder="1" applyProtection="1">
      <protection locked="0"/>
    </xf>
    <xf numFmtId="164" fontId="35" fillId="0" borderId="19" xfId="0" applyNumberFormat="1" applyFont="1" applyFill="1" applyBorder="1" applyProtection="1">
      <protection locked="0"/>
    </xf>
    <xf numFmtId="164" fontId="35" fillId="0" borderId="0" xfId="0" applyNumberFormat="1" applyFont="1" applyFill="1" applyBorder="1" applyProtection="1">
      <protection locked="0"/>
    </xf>
    <xf numFmtId="6" fontId="0" fillId="0" borderId="19" xfId="0" applyNumberFormat="1" applyBorder="1" applyProtection="1">
      <protection locked="0"/>
    </xf>
    <xf numFmtId="6" fontId="0" fillId="0" borderId="0" xfId="0" applyNumberFormat="1" applyBorder="1" applyProtection="1">
      <protection locked="0"/>
    </xf>
    <xf numFmtId="164" fontId="0" fillId="0" borderId="0" xfId="0" applyNumberFormat="1" applyBorder="1" applyProtection="1"/>
    <xf numFmtId="6" fontId="36" fillId="34" borderId="20" xfId="0" applyNumberFormat="1" applyFont="1" applyFill="1" applyBorder="1" applyProtection="1"/>
    <xf numFmtId="0" fontId="22" fillId="0" borderId="19" xfId="0" applyFont="1" applyBorder="1" applyAlignment="1" applyProtection="1">
      <alignment horizontal="left"/>
    </xf>
    <xf numFmtId="0" fontId="22" fillId="0" borderId="20" xfId="0" applyFont="1" applyBorder="1" applyAlignment="1" applyProtection="1">
      <alignment horizontal="center"/>
    </xf>
    <xf numFmtId="164" fontId="35" fillId="0" borderId="19" xfId="0" applyNumberFormat="1" applyFont="1" applyFill="1" applyBorder="1" applyProtection="1"/>
    <xf numFmtId="164" fontId="35" fillId="34" borderId="20" xfId="0" applyNumberFormat="1" applyFont="1" applyFill="1" applyBorder="1" applyProtection="1"/>
    <xf numFmtId="0" fontId="0" fillId="0" borderId="0" xfId="0" applyProtection="1"/>
    <xf numFmtId="0" fontId="22" fillId="0" borderId="19" xfId="0" applyFont="1" applyBorder="1" applyAlignment="1" applyProtection="1"/>
    <xf numFmtId="6" fontId="0" fillId="0" borderId="20" xfId="0" applyNumberFormat="1" applyBorder="1" applyProtection="1"/>
    <xf numFmtId="164" fontId="35" fillId="36" borderId="35" xfId="0" applyNumberFormat="1" applyFont="1" applyFill="1" applyBorder="1" applyProtection="1"/>
    <xf numFmtId="6" fontId="0" fillId="0" borderId="0" xfId="0" applyNumberFormat="1" applyProtection="1">
      <protection locked="0"/>
    </xf>
    <xf numFmtId="6" fontId="0" fillId="0" borderId="0" xfId="0" applyNumberFormat="1" applyProtection="1"/>
    <xf numFmtId="0" fontId="35" fillId="0" borderId="19" xfId="0" applyFont="1" applyFill="1" applyBorder="1" applyProtection="1"/>
    <xf numFmtId="0" fontId="35" fillId="0" borderId="20" xfId="0" applyFont="1" applyFill="1" applyBorder="1" applyProtection="1"/>
    <xf numFmtId="6" fontId="0" fillId="0" borderId="0" xfId="0" applyNumberFormat="1" applyFont="1" applyProtection="1">
      <protection locked="0"/>
    </xf>
    <xf numFmtId="6" fontId="0" fillId="0" borderId="20" xfId="0" applyNumberFormat="1" applyFont="1" applyBorder="1" applyProtection="1">
      <protection locked="0"/>
    </xf>
    <xf numFmtId="164" fontId="0" fillId="0" borderId="0" xfId="0" applyNumberFormat="1" applyFont="1" applyProtection="1">
      <protection locked="0"/>
    </xf>
    <xf numFmtId="164" fontId="36" fillId="0" borderId="0" xfId="0" applyNumberFormat="1" applyFont="1" applyProtection="1">
      <protection locked="0"/>
    </xf>
    <xf numFmtId="164" fontId="36" fillId="0" borderId="20" xfId="0" applyNumberFormat="1" applyFont="1" applyBorder="1" applyProtection="1">
      <protection locked="0"/>
    </xf>
    <xf numFmtId="164" fontId="36" fillId="0" borderId="40" xfId="0" applyNumberFormat="1" applyFont="1" applyBorder="1" applyProtection="1">
      <protection locked="0"/>
    </xf>
    <xf numFmtId="164" fontId="36" fillId="0" borderId="19" xfId="0" applyNumberFormat="1" applyFont="1" applyBorder="1" applyProtection="1">
      <protection locked="0"/>
    </xf>
    <xf numFmtId="164" fontId="36" fillId="0" borderId="0" xfId="0" applyNumberFormat="1" applyFont="1" applyBorder="1" applyProtection="1">
      <protection locked="0"/>
    </xf>
    <xf numFmtId="6" fontId="36" fillId="0" borderId="19" xfId="0" applyNumberFormat="1" applyFont="1" applyBorder="1" applyProtection="1">
      <protection locked="0"/>
    </xf>
    <xf numFmtId="6" fontId="36" fillId="0" borderId="0" xfId="0" applyNumberFormat="1" applyFont="1" applyBorder="1" applyProtection="1">
      <protection locked="0"/>
    </xf>
    <xf numFmtId="6" fontId="36" fillId="0" borderId="0" xfId="0" applyNumberFormat="1" applyFont="1" applyBorder="1" applyProtection="1"/>
    <xf numFmtId="6" fontId="36" fillId="0" borderId="20" xfId="0" applyNumberFormat="1" applyFont="1" applyBorder="1" applyProtection="1"/>
    <xf numFmtId="0" fontId="39" fillId="0" borderId="19" xfId="3" applyFont="1" applyBorder="1" applyProtection="1"/>
    <xf numFmtId="0" fontId="39" fillId="0" borderId="20" xfId="3" applyFont="1" applyBorder="1" applyAlignment="1" applyProtection="1">
      <alignment horizontal="center"/>
    </xf>
    <xf numFmtId="6" fontId="40" fillId="37" borderId="0" xfId="0" applyNumberFormat="1" applyFont="1" applyFill="1" applyBorder="1" applyProtection="1">
      <protection locked="0"/>
    </xf>
    <xf numFmtId="6" fontId="40" fillId="37" borderId="20" xfId="0" applyNumberFormat="1" applyFont="1" applyFill="1" applyBorder="1" applyProtection="1">
      <protection locked="0"/>
    </xf>
    <xf numFmtId="164" fontId="35" fillId="35" borderId="41" xfId="0" applyNumberFormat="1" applyFont="1" applyFill="1" applyBorder="1" applyProtection="1">
      <protection locked="0"/>
    </xf>
    <xf numFmtId="164" fontId="35" fillId="35" borderId="33" xfId="0" applyNumberFormat="1" applyFont="1" applyFill="1" applyBorder="1" applyProtection="1">
      <protection locked="0"/>
    </xf>
    <xf numFmtId="164" fontId="35" fillId="36" borderId="28" xfId="0" applyNumberFormat="1" applyFont="1" applyFill="1" applyBorder="1" applyProtection="1">
      <protection locked="0"/>
    </xf>
    <xf numFmtId="164" fontId="35" fillId="35" borderId="42" xfId="3" applyNumberFormat="1" applyFont="1" applyFill="1" applyBorder="1" applyProtection="1">
      <protection locked="0"/>
    </xf>
    <xf numFmtId="0" fontId="0" fillId="0" borderId="43" xfId="0" applyBorder="1" applyProtection="1"/>
    <xf numFmtId="0" fontId="22" fillId="0" borderId="44" xfId="0" applyFont="1" applyFill="1" applyBorder="1" applyProtection="1"/>
    <xf numFmtId="0" fontId="35" fillId="0" borderId="45" xfId="0" applyFont="1" applyFill="1" applyBorder="1" applyProtection="1"/>
    <xf numFmtId="164" fontId="35" fillId="0" borderId="12" xfId="0" applyNumberFormat="1" applyFont="1" applyFill="1" applyBorder="1" applyProtection="1"/>
    <xf numFmtId="164" fontId="35" fillId="0" borderId="45" xfId="0" applyNumberFormat="1" applyFont="1" applyFill="1" applyBorder="1" applyProtection="1"/>
    <xf numFmtId="164" fontId="35" fillId="0" borderId="44" xfId="0" applyNumberFormat="1" applyFont="1" applyFill="1" applyBorder="1" applyProtection="1"/>
    <xf numFmtId="164" fontId="35" fillId="34" borderId="12" xfId="0" applyNumberFormat="1" applyFont="1" applyFill="1" applyBorder="1" applyProtection="1"/>
    <xf numFmtId="164" fontId="35" fillId="0" borderId="46" xfId="0" applyNumberFormat="1" applyFont="1" applyFill="1" applyBorder="1" applyProtection="1"/>
    <xf numFmtId="6" fontId="0" fillId="0" borderId="12" xfId="0" applyNumberFormat="1" applyBorder="1" applyProtection="1"/>
    <xf numFmtId="0" fontId="0" fillId="0" borderId="0" xfId="0" applyBorder="1" applyProtection="1"/>
    <xf numFmtId="0" fontId="22" fillId="0" borderId="0" xfId="0" applyFont="1" applyFill="1" applyBorder="1" applyProtection="1"/>
    <xf numFmtId="0" fontId="35" fillId="0" borderId="0" xfId="0" applyFont="1" applyFill="1" applyBorder="1" applyProtection="1"/>
    <xf numFmtId="0" fontId="0" fillId="0" borderId="0" xfId="0" applyProtection="1">
      <protection locked="0"/>
    </xf>
    <xf numFmtId="0" fontId="41" fillId="0" borderId="0" xfId="3" applyFont="1" applyProtection="1"/>
    <xf numFmtId="0" fontId="37" fillId="0" borderId="0" xfId="3" applyFont="1" applyProtection="1"/>
    <xf numFmtId="8" fontId="0" fillId="0" borderId="0" xfId="0" applyNumberFormat="1" applyAlignment="1" applyProtection="1">
      <alignment vertical="top"/>
      <protection locked="0"/>
    </xf>
    <xf numFmtId="0" fontId="37" fillId="0" borderId="0" xfId="3" applyFont="1" applyAlignment="1" applyProtection="1">
      <alignment horizontal="right"/>
    </xf>
    <xf numFmtId="0" fontId="42" fillId="0" borderId="0" xfId="3" applyFont="1" applyProtection="1"/>
    <xf numFmtId="0" fontId="37" fillId="0" borderId="0" xfId="3" applyFont="1" applyAlignment="1" applyProtection="1">
      <alignment vertical="top"/>
    </xf>
    <xf numFmtId="0" fontId="43" fillId="0" borderId="0" xfId="3" applyFont="1" applyAlignment="1" applyProtection="1">
      <alignment horizontal="left" vertical="top" wrapText="1"/>
    </xf>
    <xf numFmtId="0" fontId="20" fillId="0" borderId="0" xfId="0" applyFont="1" applyAlignment="1" applyProtection="1">
      <alignment horizontal="left" vertical="top" wrapText="1"/>
      <protection locked="0"/>
    </xf>
    <xf numFmtId="0" fontId="20" fillId="0" borderId="0" xfId="3" applyFont="1" applyAlignment="1" applyProtection="1">
      <alignment vertical="top" wrapText="1"/>
    </xf>
    <xf numFmtId="8" fontId="0" fillId="0" borderId="0" xfId="0" applyNumberFormat="1" applyAlignment="1" applyProtection="1">
      <protection locked="0"/>
    </xf>
    <xf numFmtId="8" fontId="0" fillId="0" borderId="0" xfId="0" applyNumberFormat="1" applyProtection="1"/>
    <xf numFmtId="0" fontId="41" fillId="33" borderId="0" xfId="0" applyFont="1" applyFill="1" applyBorder="1" applyAlignment="1"/>
    <xf numFmtId="0" fontId="44" fillId="33" borderId="0" xfId="0" applyFont="1" applyFill="1"/>
    <xf numFmtId="0" fontId="41" fillId="33" borderId="0" xfId="0" quotePrefix="1" applyFont="1" applyFill="1" applyBorder="1" applyAlignment="1"/>
    <xf numFmtId="43" fontId="44" fillId="33" borderId="0" xfId="4" applyFont="1" applyFill="1"/>
    <xf numFmtId="0" fontId="0" fillId="33" borderId="47" xfId="0" applyFill="1" applyBorder="1"/>
    <xf numFmtId="0" fontId="45" fillId="39" borderId="12" xfId="0" applyFont="1" applyFill="1" applyBorder="1" applyAlignment="1">
      <alignment horizontal="left"/>
    </xf>
    <xf numFmtId="0" fontId="45" fillId="39" borderId="12" xfId="0" applyFont="1" applyFill="1" applyBorder="1" applyAlignment="1">
      <alignment horizontal="center" wrapText="1"/>
    </xf>
    <xf numFmtId="0" fontId="45" fillId="39" borderId="48" xfId="0" applyFont="1" applyFill="1" applyBorder="1" applyAlignment="1">
      <alignment horizontal="center" wrapText="1"/>
    </xf>
    <xf numFmtId="0" fontId="45" fillId="39" borderId="49" xfId="0" applyFont="1" applyFill="1" applyBorder="1" applyAlignment="1">
      <alignment horizontal="center" wrapText="1"/>
    </xf>
    <xf numFmtId="0" fontId="43" fillId="33" borderId="0" xfId="0" applyFont="1" applyFill="1" applyAlignment="1">
      <alignment horizontal="left"/>
    </xf>
    <xf numFmtId="43" fontId="43" fillId="33" borderId="0" xfId="1" applyFont="1" applyFill="1"/>
    <xf numFmtId="166" fontId="43" fillId="33" borderId="50" xfId="1" applyNumberFormat="1" applyFont="1" applyFill="1" applyBorder="1"/>
    <xf numFmtId="166" fontId="43" fillId="33" borderId="0" xfId="1" applyNumberFormat="1" applyFont="1" applyFill="1"/>
    <xf numFmtId="43" fontId="43" fillId="33" borderId="47" xfId="1" applyFont="1" applyFill="1" applyBorder="1"/>
    <xf numFmtId="0" fontId="46" fillId="33" borderId="10" xfId="0" applyFont="1" applyFill="1" applyBorder="1" applyAlignment="1">
      <alignment horizontal="left"/>
    </xf>
    <xf numFmtId="0" fontId="16" fillId="33" borderId="10" xfId="0" applyFont="1" applyFill="1" applyBorder="1"/>
    <xf numFmtId="44" fontId="46" fillId="33" borderId="10" xfId="2" applyFont="1" applyFill="1" applyBorder="1"/>
    <xf numFmtId="166" fontId="45" fillId="33" borderId="51" xfId="1" applyNumberFormat="1" applyFont="1" applyFill="1" applyBorder="1"/>
    <xf numFmtId="166" fontId="45" fillId="33" borderId="10" xfId="1" applyNumberFormat="1" applyFont="1" applyFill="1" applyBorder="1"/>
    <xf numFmtId="44" fontId="46" fillId="33" borderId="52" xfId="2" applyFont="1" applyFill="1" applyBorder="1"/>
    <xf numFmtId="0" fontId="16" fillId="33" borderId="47" xfId="0" applyFont="1" applyFill="1" applyBorder="1"/>
    <xf numFmtId="0" fontId="43" fillId="33" borderId="0" xfId="0" applyFont="1" applyFill="1"/>
    <xf numFmtId="0" fontId="20" fillId="33" borderId="0" xfId="0" applyFont="1" applyFill="1" applyAlignment="1">
      <alignment horizontal="left" vertical="top"/>
    </xf>
    <xf numFmtId="0" fontId="43" fillId="33" borderId="0" xfId="0" applyFont="1" applyFill="1" applyAlignment="1">
      <alignment vertical="top"/>
    </xf>
    <xf numFmtId="0" fontId="44" fillId="33" borderId="0" xfId="0" applyFont="1" applyFill="1" applyAlignment="1">
      <alignment vertical="top"/>
    </xf>
    <xf numFmtId="43" fontId="44" fillId="33" borderId="0" xfId="4" applyFont="1" applyFill="1" applyAlignment="1">
      <alignment vertical="top"/>
    </xf>
    <xf numFmtId="0" fontId="0" fillId="33" borderId="47" xfId="0" applyFill="1" applyBorder="1" applyAlignment="1">
      <alignment vertical="top"/>
    </xf>
    <xf numFmtId="0" fontId="0" fillId="33" borderId="0" xfId="0" applyFill="1" applyAlignment="1">
      <alignment vertical="top"/>
    </xf>
    <xf numFmtId="0" fontId="44" fillId="41" borderId="53" xfId="0" applyFont="1" applyFill="1" applyBorder="1"/>
    <xf numFmtId="0" fontId="43" fillId="41" borderId="53" xfId="0" applyFont="1" applyFill="1" applyBorder="1"/>
    <xf numFmtId="43" fontId="44" fillId="41" borderId="53" xfId="4" applyFont="1" applyFill="1" applyBorder="1"/>
    <xf numFmtId="0" fontId="0" fillId="41" borderId="54" xfId="0" applyFill="1" applyBorder="1"/>
    <xf numFmtId="0" fontId="0" fillId="33" borderId="53" xfId="0" applyFill="1" applyBorder="1"/>
    <xf numFmtId="0" fontId="0" fillId="41" borderId="53" xfId="0" applyFill="1" applyBorder="1"/>
    <xf numFmtId="0" fontId="0" fillId="33" borderId="0" xfId="0" applyFill="1" applyBorder="1" applyAlignment="1"/>
    <xf numFmtId="43" fontId="44" fillId="33" borderId="0" xfId="4" applyFont="1" applyFill="1" applyBorder="1"/>
    <xf numFmtId="166" fontId="44" fillId="33" borderId="0" xfId="0" applyNumberFormat="1" applyFont="1" applyFill="1"/>
    <xf numFmtId="0" fontId="45" fillId="33" borderId="0" xfId="0" applyFont="1" applyFill="1" applyBorder="1" applyAlignment="1">
      <alignment horizontal="center"/>
    </xf>
    <xf numFmtId="0" fontId="45" fillId="33" borderId="0" xfId="0" applyFont="1" applyFill="1" applyAlignment="1">
      <alignment horizontal="centerContinuous" wrapText="1"/>
    </xf>
    <xf numFmtId="0" fontId="0" fillId="33" borderId="0" xfId="0" applyFill="1" applyAlignment="1">
      <alignment horizontal="centerContinuous" wrapText="1"/>
    </xf>
    <xf numFmtId="43" fontId="45" fillId="33" borderId="0" xfId="4" applyFont="1" applyFill="1" applyBorder="1" applyAlignment="1">
      <alignment horizontal="centerContinuous"/>
    </xf>
    <xf numFmtId="43" fontId="45" fillId="39" borderId="12" xfId="4" applyFont="1" applyFill="1" applyBorder="1" applyAlignment="1">
      <alignment horizontal="center" wrapText="1"/>
    </xf>
    <xf numFmtId="15" fontId="44" fillId="33" borderId="0" xfId="0" applyNumberFormat="1" applyFont="1" applyFill="1" applyAlignment="1">
      <alignment horizontal="center"/>
    </xf>
    <xf numFmtId="39" fontId="44" fillId="33" borderId="0" xfId="4" applyNumberFormat="1" applyFont="1" applyFill="1"/>
    <xf numFmtId="43" fontId="44" fillId="42" borderId="0" xfId="1" applyFont="1" applyFill="1"/>
    <xf numFmtId="166" fontId="44" fillId="42" borderId="0" xfId="1" applyNumberFormat="1" applyFont="1" applyFill="1"/>
    <xf numFmtId="166" fontId="44" fillId="33" borderId="0" xfId="4" applyNumberFormat="1" applyFont="1" applyFill="1"/>
    <xf numFmtId="43" fontId="44" fillId="33" borderId="0" xfId="1" applyFont="1" applyFill="1"/>
    <xf numFmtId="166" fontId="44" fillId="42" borderId="0" xfId="4" applyNumberFormat="1" applyFont="1" applyFill="1"/>
    <xf numFmtId="10" fontId="44" fillId="42" borderId="0" xfId="5" applyNumberFormat="1" applyFont="1" applyFill="1" applyBorder="1"/>
    <xf numFmtId="167" fontId="44" fillId="42" borderId="0" xfId="1" applyNumberFormat="1" applyFont="1" applyFill="1"/>
    <xf numFmtId="43" fontId="45" fillId="33" borderId="0" xfId="1" applyFont="1" applyFill="1"/>
    <xf numFmtId="43" fontId="44" fillId="43" borderId="0" xfId="1" applyFont="1" applyFill="1"/>
    <xf numFmtId="15" fontId="44" fillId="44" borderId="11" xfId="0" applyNumberFormat="1" applyFont="1" applyFill="1" applyBorder="1" applyAlignment="1">
      <alignment horizontal="center"/>
    </xf>
    <xf numFmtId="166" fontId="44" fillId="44" borderId="11" xfId="4" applyNumberFormat="1" applyFont="1" applyFill="1" applyBorder="1"/>
    <xf numFmtId="43" fontId="44" fillId="44" borderId="11" xfId="1" applyFont="1" applyFill="1" applyBorder="1"/>
    <xf numFmtId="166" fontId="44" fillId="44" borderId="11" xfId="1" applyNumberFormat="1" applyFont="1" applyFill="1" applyBorder="1"/>
    <xf numFmtId="10" fontId="44" fillId="44" borderId="11" xfId="5" applyNumberFormat="1" applyFont="1" applyFill="1" applyBorder="1"/>
    <xf numFmtId="167" fontId="44" fillId="44" borderId="11" xfId="1" applyNumberFormat="1" applyFont="1" applyFill="1" applyBorder="1"/>
    <xf numFmtId="43" fontId="45" fillId="44" borderId="11" xfId="1" applyFont="1" applyFill="1" applyBorder="1"/>
    <xf numFmtId="37" fontId="44" fillId="33" borderId="0" xfId="4" applyNumberFormat="1" applyFont="1" applyFill="1"/>
    <xf numFmtId="10" fontId="48" fillId="42" borderId="0" xfId="5" applyNumberFormat="1" applyFont="1" applyFill="1" applyBorder="1"/>
    <xf numFmtId="15" fontId="44" fillId="33" borderId="10" xfId="0" applyNumberFormat="1" applyFont="1" applyFill="1" applyBorder="1" applyAlignment="1">
      <alignment horizontal="center"/>
    </xf>
    <xf numFmtId="166" fontId="44" fillId="33" borderId="10" xfId="4" applyNumberFormat="1" applyFont="1" applyFill="1" applyBorder="1"/>
    <xf numFmtId="43" fontId="44" fillId="42" borderId="10" xfId="1" applyFont="1" applyFill="1" applyBorder="1"/>
    <xf numFmtId="166" fontId="44" fillId="42" borderId="10" xfId="1" applyNumberFormat="1" applyFont="1" applyFill="1" applyBorder="1"/>
    <xf numFmtId="43" fontId="44" fillId="43" borderId="10" xfId="1" applyFont="1" applyFill="1" applyBorder="1"/>
    <xf numFmtId="43" fontId="44" fillId="33" borderId="10" xfId="1" applyFont="1" applyFill="1" applyBorder="1"/>
    <xf numFmtId="166" fontId="44" fillId="42" borderId="10" xfId="4" applyNumberFormat="1" applyFont="1" applyFill="1" applyBorder="1"/>
    <xf numFmtId="10" fontId="48" fillId="42" borderId="10" xfId="5" applyNumberFormat="1" applyFont="1" applyFill="1" applyBorder="1"/>
    <xf numFmtId="167" fontId="44" fillId="42" borderId="10" xfId="1" applyNumberFormat="1" applyFont="1" applyFill="1" applyBorder="1"/>
    <xf numFmtId="10" fontId="48" fillId="44" borderId="11" xfId="5" applyNumberFormat="1" applyFont="1" applyFill="1" applyBorder="1"/>
    <xf numFmtId="43" fontId="44" fillId="33" borderId="0" xfId="0" applyNumberFormat="1" applyFont="1" applyFill="1"/>
    <xf numFmtId="0" fontId="44" fillId="0" borderId="0" xfId="0" applyFont="1"/>
    <xf numFmtId="43" fontId="44" fillId="0" borderId="0" xfId="4" applyFont="1"/>
    <xf numFmtId="0" fontId="41" fillId="33" borderId="50" xfId="0" applyFont="1" applyFill="1" applyBorder="1" applyAlignment="1"/>
    <xf numFmtId="0" fontId="44" fillId="33" borderId="50" xfId="0" applyFont="1" applyFill="1" applyBorder="1"/>
    <xf numFmtId="43" fontId="43" fillId="33" borderId="18" xfId="1" applyFont="1" applyFill="1" applyBorder="1" applyAlignment="1"/>
    <xf numFmtId="43" fontId="43" fillId="33" borderId="0" xfId="1" applyFont="1" applyFill="1" applyBorder="1" applyAlignment="1"/>
    <xf numFmtId="44" fontId="46" fillId="33" borderId="10" xfId="2" applyFont="1" applyFill="1" applyBorder="1" applyAlignment="1"/>
    <xf numFmtId="0" fontId="45" fillId="33" borderId="0" xfId="0" applyFont="1" applyFill="1"/>
    <xf numFmtId="43" fontId="45" fillId="33" borderId="0" xfId="4" applyFont="1" applyFill="1"/>
    <xf numFmtId="0" fontId="43" fillId="33" borderId="50" xfId="0" applyFont="1" applyFill="1" applyBorder="1" applyAlignment="1">
      <alignment horizontal="left"/>
    </xf>
    <xf numFmtId="0" fontId="20" fillId="33" borderId="50" xfId="0" applyFont="1" applyFill="1" applyBorder="1" applyAlignment="1">
      <alignment horizontal="left" vertical="top"/>
    </xf>
    <xf numFmtId="0" fontId="44" fillId="41" borderId="56" xfId="0" applyFont="1" applyFill="1" applyBorder="1"/>
    <xf numFmtId="0" fontId="45" fillId="39" borderId="43" xfId="0" applyFont="1" applyFill="1" applyBorder="1" applyAlignment="1">
      <alignment horizontal="center" wrapText="1"/>
    </xf>
    <xf numFmtId="43" fontId="45" fillId="39" borderId="43" xfId="4" applyFont="1" applyFill="1" applyBorder="1" applyAlignment="1">
      <alignment horizontal="center" wrapText="1"/>
    </xf>
    <xf numFmtId="15" fontId="44" fillId="33" borderId="50" xfId="0" applyNumberFormat="1" applyFont="1" applyFill="1" applyBorder="1" applyAlignment="1">
      <alignment horizontal="center"/>
    </xf>
    <xf numFmtId="15" fontId="44" fillId="44" borderId="55" xfId="0" applyNumberFormat="1" applyFont="1" applyFill="1" applyBorder="1" applyAlignment="1">
      <alignment horizontal="center"/>
    </xf>
    <xf numFmtId="15" fontId="44" fillId="33" borderId="51" xfId="0" applyNumberFormat="1" applyFont="1" applyFill="1" applyBorder="1" applyAlignment="1">
      <alignment horizontal="center"/>
    </xf>
    <xf numFmtId="10" fontId="44" fillId="42" borderId="10" xfId="5" applyNumberFormat="1" applyFont="1" applyFill="1" applyBorder="1"/>
    <xf numFmtId="37" fontId="44" fillId="44" borderId="11" xfId="4" applyNumberFormat="1" applyFont="1" applyFill="1" applyBorder="1"/>
    <xf numFmtId="0" fontId="44" fillId="0" borderId="50" xfId="0" applyFont="1" applyBorder="1"/>
    <xf numFmtId="0" fontId="0" fillId="33" borderId="0" xfId="0" applyFill="1" applyAlignment="1">
      <alignment wrapText="1"/>
    </xf>
    <xf numFmtId="0" fontId="0" fillId="0" borderId="0" xfId="0" applyAlignment="1">
      <alignment wrapText="1"/>
    </xf>
    <xf numFmtId="0" fontId="20" fillId="33" borderId="11" xfId="0" applyFont="1" applyFill="1" applyBorder="1" applyAlignment="1">
      <alignment horizontal="left" vertical="top" wrapText="1"/>
    </xf>
    <xf numFmtId="0" fontId="0" fillId="0" borderId="11" xfId="0" applyBorder="1" applyAlignment="1">
      <alignment vertical="top" wrapText="1"/>
    </xf>
    <xf numFmtId="0" fontId="20" fillId="33" borderId="55" xfId="0" applyFont="1" applyFill="1" applyBorder="1" applyAlignment="1">
      <alignment horizontal="left" vertical="top" wrapText="1"/>
    </xf>
    <xf numFmtId="43" fontId="43" fillId="33" borderId="0" xfId="1" applyFont="1" applyFill="1" applyAlignment="1">
      <alignment wrapText="1"/>
    </xf>
    <xf numFmtId="43" fontId="43" fillId="33" borderId="0" xfId="1" applyFont="1" applyFill="1" applyBorder="1" applyAlignment="1">
      <alignment wrapText="1"/>
    </xf>
    <xf numFmtId="0" fontId="0" fillId="0" borderId="0" xfId="0" applyBorder="1" applyAlignment="1">
      <alignment wrapText="1"/>
    </xf>
    <xf numFmtId="43" fontId="43" fillId="33" borderId="11" xfId="1" applyFont="1" applyFill="1" applyBorder="1" applyAlignment="1"/>
    <xf numFmtId="44" fontId="46" fillId="40" borderId="10" xfId="2" applyFont="1" applyFill="1" applyBorder="1" applyAlignment="1">
      <alignment wrapText="1"/>
    </xf>
    <xf numFmtId="0" fontId="0" fillId="40" borderId="10" xfId="0" applyFill="1" applyBorder="1" applyAlignment="1">
      <alignment wrapText="1"/>
    </xf>
    <xf numFmtId="44" fontId="46" fillId="33" borderId="10" xfId="2" applyFont="1" applyFill="1" applyBorder="1" applyAlignment="1"/>
    <xf numFmtId="0" fontId="0" fillId="0" borderId="10" xfId="0" applyBorder="1" applyAlignment="1"/>
    <xf numFmtId="44" fontId="16" fillId="33" borderId="10" xfId="2" applyFont="1" applyFill="1" applyBorder="1" applyAlignment="1"/>
    <xf numFmtId="43" fontId="43" fillId="33" borderId="0" xfId="1" applyFont="1" applyFill="1" applyBorder="1" applyAlignment="1"/>
    <xf numFmtId="0" fontId="45" fillId="39" borderId="12" xfId="0" applyFont="1" applyFill="1" applyBorder="1" applyAlignment="1">
      <alignment horizontal="center" wrapText="1"/>
    </xf>
    <xf numFmtId="0" fontId="0" fillId="0" borderId="12" xfId="0" applyBorder="1" applyAlignment="1">
      <alignment wrapText="1"/>
    </xf>
    <xf numFmtId="0" fontId="0" fillId="0" borderId="12" xfId="0" applyBorder="1" applyAlignment="1">
      <alignment horizontal="center" wrapText="1"/>
    </xf>
    <xf numFmtId="43" fontId="43" fillId="33" borderId="18" xfId="1" applyFont="1" applyFill="1" applyBorder="1" applyAlignment="1">
      <alignment wrapText="1"/>
    </xf>
    <xf numFmtId="0" fontId="0" fillId="0" borderId="18" xfId="0" applyBorder="1" applyAlignment="1">
      <alignment wrapText="1"/>
    </xf>
    <xf numFmtId="43" fontId="43" fillId="33" borderId="18" xfId="1" applyFont="1" applyFill="1" applyBorder="1" applyAlignment="1"/>
    <xf numFmtId="43" fontId="49" fillId="33" borderId="18" xfId="1" applyFont="1" applyFill="1" applyBorder="1" applyAlignment="1"/>
    <xf numFmtId="8" fontId="27" fillId="0" borderId="18" xfId="0" applyNumberFormat="1" applyFont="1" applyFill="1" applyBorder="1" applyAlignment="1" applyProtection="1">
      <alignment horizontal="center" vertical="center" wrapText="1"/>
    </xf>
    <xf numFmtId="8" fontId="27" fillId="0" borderId="0" xfId="0" applyNumberFormat="1" applyFont="1" applyFill="1" applyBorder="1" applyAlignment="1" applyProtection="1">
      <alignment horizontal="center" vertical="center" wrapText="1"/>
    </xf>
    <xf numFmtId="8" fontId="27" fillId="0" borderId="22" xfId="0" applyNumberFormat="1" applyFont="1" applyFill="1" applyBorder="1" applyAlignment="1" applyProtection="1">
      <alignment horizontal="center" vertical="center" wrapText="1"/>
    </xf>
    <xf numFmtId="8" fontId="27" fillId="0" borderId="16" xfId="0" applyNumberFormat="1" applyFont="1" applyFill="1" applyBorder="1" applyAlignment="1" applyProtection="1">
      <alignment horizontal="center" vertical="center" wrapText="1"/>
    </xf>
    <xf numFmtId="8" fontId="27" fillId="0" borderId="20" xfId="0" applyNumberFormat="1" applyFont="1" applyFill="1" applyBorder="1" applyAlignment="1" applyProtection="1">
      <alignment horizontal="center" vertical="center" wrapText="1"/>
    </xf>
    <xf numFmtId="8" fontId="27" fillId="0" borderId="24" xfId="0" applyNumberFormat="1" applyFont="1" applyFill="1" applyBorder="1" applyAlignment="1" applyProtection="1">
      <alignment horizontal="center" vertical="center" wrapText="1"/>
    </xf>
    <xf numFmtId="8" fontId="27" fillId="0" borderId="23" xfId="0" applyNumberFormat="1" applyFont="1" applyFill="1" applyBorder="1" applyAlignment="1" applyProtection="1">
      <alignment horizontal="center" vertical="center" wrapText="1"/>
    </xf>
    <xf numFmtId="0" fontId="22" fillId="38" borderId="0" xfId="3" applyFont="1" applyFill="1" applyBorder="1" applyAlignment="1" applyProtection="1">
      <alignment horizontal="left" vertical="top" wrapText="1"/>
    </xf>
    <xf numFmtId="8" fontId="27" fillId="0" borderId="17" xfId="0" applyNumberFormat="1" applyFont="1" applyFill="1" applyBorder="1" applyAlignment="1" applyProtection="1">
      <alignment horizontal="center" vertical="center" wrapText="1"/>
    </xf>
    <xf numFmtId="8" fontId="32" fillId="0" borderId="19" xfId="0" applyNumberFormat="1" applyFont="1" applyFill="1" applyBorder="1" applyAlignment="1" applyProtection="1">
      <alignment horizontal="center" vertical="center" wrapText="1"/>
    </xf>
    <xf numFmtId="8" fontId="32" fillId="0" borderId="21" xfId="0" applyNumberFormat="1" applyFont="1" applyFill="1" applyBorder="1" applyAlignment="1" applyProtection="1">
      <alignment horizontal="center" vertical="center" wrapText="1"/>
    </xf>
    <xf numFmtId="8" fontId="32" fillId="0" borderId="0" xfId="0" applyNumberFormat="1" applyFont="1" applyFill="1" applyBorder="1" applyAlignment="1" applyProtection="1">
      <alignment horizontal="center" vertical="center" wrapText="1"/>
    </xf>
    <xf numFmtId="8" fontId="32" fillId="0" borderId="22" xfId="0" applyNumberFormat="1" applyFont="1" applyFill="1" applyBorder="1" applyAlignment="1" applyProtection="1">
      <alignment horizontal="center" vertical="center" wrapText="1"/>
    </xf>
    <xf numFmtId="8" fontId="29" fillId="0" borderId="18" xfId="0" applyNumberFormat="1" applyFont="1" applyFill="1" applyBorder="1" applyAlignment="1" applyProtection="1">
      <alignment horizontal="center" vertical="center" wrapText="1"/>
    </xf>
    <xf numFmtId="8" fontId="33" fillId="0" borderId="0" xfId="0" applyNumberFormat="1" applyFont="1" applyFill="1" applyBorder="1" applyAlignment="1" applyProtection="1">
      <alignment horizontal="center" vertical="center" wrapText="1"/>
    </xf>
    <xf numFmtId="8" fontId="33" fillId="0" borderId="22" xfId="0" applyNumberFormat="1" applyFont="1" applyFill="1" applyBorder="1" applyAlignment="1" applyProtection="1">
      <alignment horizontal="center" vertical="center" wrapText="1"/>
    </xf>
    <xf numFmtId="8" fontId="27" fillId="0" borderId="19" xfId="0" applyNumberFormat="1" applyFont="1" applyFill="1" applyBorder="1" applyAlignment="1" applyProtection="1">
      <alignment horizontal="center" vertical="center" wrapText="1"/>
    </xf>
    <xf numFmtId="8" fontId="27" fillId="0" borderId="21" xfId="0" applyNumberFormat="1" applyFont="1" applyFill="1" applyBorder="1" applyAlignment="1" applyProtection="1">
      <alignment horizontal="center" vertical="center" wrapText="1"/>
    </xf>
    <xf numFmtId="164" fontId="27" fillId="0" borderId="18" xfId="0" applyNumberFormat="1" applyFont="1" applyFill="1" applyBorder="1" applyAlignment="1" applyProtection="1">
      <alignment horizontal="center" vertical="center" wrapText="1"/>
    </xf>
    <xf numFmtId="164" fontId="27" fillId="0" borderId="0" xfId="0" applyNumberFormat="1" applyFont="1" applyFill="1" applyBorder="1" applyAlignment="1" applyProtection="1">
      <alignment horizontal="center" vertical="center" wrapText="1"/>
    </xf>
    <xf numFmtId="164" fontId="27" fillId="0" borderId="22" xfId="0" applyNumberFormat="1" applyFont="1" applyFill="1" applyBorder="1" applyAlignment="1" applyProtection="1">
      <alignment horizontal="center" vertical="center" wrapText="1"/>
    </xf>
    <xf numFmtId="164" fontId="32" fillId="0" borderId="0" xfId="0" applyNumberFormat="1" applyFont="1" applyFill="1" applyBorder="1" applyAlignment="1" applyProtection="1">
      <alignment horizontal="center" vertical="center" wrapText="1"/>
    </xf>
    <xf numFmtId="164" fontId="32" fillId="0" borderId="22" xfId="0" applyNumberFormat="1" applyFont="1" applyFill="1" applyBorder="1" applyAlignment="1" applyProtection="1">
      <alignment horizontal="center" vertical="center" wrapText="1"/>
    </xf>
    <xf numFmtId="164" fontId="27" fillId="0" borderId="16" xfId="0" applyNumberFormat="1" applyFont="1" applyFill="1" applyBorder="1" applyAlignment="1" applyProtection="1">
      <alignment horizontal="center" vertical="center" wrapText="1"/>
    </xf>
    <xf numFmtId="164" fontId="27" fillId="0" borderId="20" xfId="0" applyNumberFormat="1" applyFont="1" applyFill="1" applyBorder="1" applyAlignment="1" applyProtection="1">
      <alignment horizontal="center" vertical="center" wrapText="1"/>
    </xf>
    <xf numFmtId="164" fontId="27" fillId="0" borderId="23" xfId="0" applyNumberFormat="1" applyFont="1" applyFill="1" applyBorder="1" applyAlignment="1" applyProtection="1">
      <alignment horizontal="center" vertical="center" wrapText="1"/>
    </xf>
    <xf numFmtId="164" fontId="27" fillId="0" borderId="17" xfId="0" applyNumberFormat="1" applyFont="1" applyFill="1" applyBorder="1" applyAlignment="1" applyProtection="1">
      <alignment horizontal="center" vertical="center" wrapText="1"/>
    </xf>
    <xf numFmtId="164" fontId="27" fillId="0" borderId="19" xfId="0" applyNumberFormat="1" applyFont="1" applyFill="1" applyBorder="1" applyAlignment="1" applyProtection="1">
      <alignment horizontal="center" vertical="center" wrapText="1"/>
    </xf>
    <xf numFmtId="164" fontId="27" fillId="0" borderId="21" xfId="0" applyNumberFormat="1" applyFont="1" applyFill="1" applyBorder="1" applyAlignment="1" applyProtection="1">
      <alignment horizontal="center" vertical="center" wrapText="1"/>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24" fillId="0" borderId="15" xfId="0" applyNumberFormat="1" applyFont="1" applyFill="1" applyBorder="1" applyAlignment="1" applyProtection="1">
      <alignment horizontal="center" vertical="center"/>
    </xf>
    <xf numFmtId="0" fontId="25" fillId="0" borderId="13" xfId="0" applyNumberFormat="1" applyFont="1" applyBorder="1" applyAlignment="1" applyProtection="1">
      <alignment horizontal="center"/>
    </xf>
    <xf numFmtId="0" fontId="25" fillId="0" borderId="14" xfId="0" applyNumberFormat="1" applyFont="1" applyBorder="1" applyAlignment="1" applyProtection="1">
      <alignment horizontal="center"/>
    </xf>
    <xf numFmtId="0" fontId="25" fillId="0" borderId="16" xfId="0" applyNumberFormat="1" applyFont="1" applyBorder="1" applyAlignment="1" applyProtection="1">
      <alignment horizontal="center"/>
    </xf>
    <xf numFmtId="0" fontId="26" fillId="0" borderId="17" xfId="0" applyFont="1" applyFill="1" applyBorder="1" applyAlignment="1" applyProtection="1">
      <alignment horizontal="left" vertical="center"/>
    </xf>
    <xf numFmtId="0" fontId="26" fillId="0" borderId="19" xfId="0" applyFont="1" applyFill="1" applyBorder="1" applyAlignment="1" applyProtection="1">
      <alignment horizontal="left" vertical="center"/>
    </xf>
    <xf numFmtId="0" fontId="27" fillId="0" borderId="16"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2" fillId="0" borderId="0" xfId="3" applyFont="1" applyAlignment="1" applyProtection="1">
      <alignment horizontal="left" vertical="top" wrapText="1"/>
    </xf>
  </cellXfs>
  <cellStyles count="2143">
    <cellStyle name="$" xfId="6"/>
    <cellStyle name="$ 2" xfId="7"/>
    <cellStyle name="$.00" xfId="8"/>
    <cellStyle name="$.00 2" xfId="9"/>
    <cellStyle name="$_9. Rev2Cost_GDPIPI" xfId="10"/>
    <cellStyle name="$_9. Rev2Cost_GDPIPI 2" xfId="11"/>
    <cellStyle name="$_lists" xfId="12"/>
    <cellStyle name="$_lists 2" xfId="13"/>
    <cellStyle name="$_lists_4. Current Monthly Fixed Charge" xfId="14"/>
    <cellStyle name="$_Sheet4" xfId="15"/>
    <cellStyle name="$_Sheet4 2" xfId="16"/>
    <cellStyle name="$M" xfId="17"/>
    <cellStyle name="$M 2" xfId="18"/>
    <cellStyle name="$M.00" xfId="19"/>
    <cellStyle name="$M.00 2" xfId="20"/>
    <cellStyle name="$M_9. Rev2Cost_GDPIPI" xfId="21"/>
    <cellStyle name="20% - Accent1 2" xfId="22"/>
    <cellStyle name="20% - Accent1 2 2" xfId="23"/>
    <cellStyle name="20% - Accent1 2 2 2" xfId="24"/>
    <cellStyle name="20% - Accent1 2 2 2 2" xfId="25"/>
    <cellStyle name="20% - Accent1 2 2 2 3" xfId="26"/>
    <cellStyle name="20% - Accent1 2 2 3" xfId="27"/>
    <cellStyle name="20% - Accent1 2 2 3 2" xfId="28"/>
    <cellStyle name="20% - Accent1 2 2 4" xfId="29"/>
    <cellStyle name="20% - Accent1 2 2 4 2" xfId="30"/>
    <cellStyle name="20% - Accent1 2 2 5" xfId="31"/>
    <cellStyle name="20% - Accent1 2 2 6" xfId="32"/>
    <cellStyle name="20% - Accent1 2 3" xfId="33"/>
    <cellStyle name="20% - Accent1 2 3 2" xfId="34"/>
    <cellStyle name="20% - Accent1 2 3 3" xfId="35"/>
    <cellStyle name="20% - Accent1 2 4" xfId="36"/>
    <cellStyle name="20% - Accent1 2 4 2" xfId="37"/>
    <cellStyle name="20% - Accent1 2 4 3" xfId="38"/>
    <cellStyle name="20% - Accent1 2 5" xfId="39"/>
    <cellStyle name="20% - Accent1 2 5 2" xfId="40"/>
    <cellStyle name="20% - Accent1 2 6" xfId="41"/>
    <cellStyle name="20% - Accent1 2 6 2" xfId="42"/>
    <cellStyle name="20% - Accent1 2 7" xfId="43"/>
    <cellStyle name="20% - Accent1 2 8" xfId="44"/>
    <cellStyle name="20% - Accent1 3" xfId="45"/>
    <cellStyle name="20% - Accent1 3 2" xfId="46"/>
    <cellStyle name="20% - Accent1 3 2 2" xfId="47"/>
    <cellStyle name="20% - Accent1 3 2 2 2" xfId="48"/>
    <cellStyle name="20% - Accent1 3 2 2 3" xfId="49"/>
    <cellStyle name="20% - Accent1 3 2 3" xfId="50"/>
    <cellStyle name="20% - Accent1 3 2 3 2" xfId="51"/>
    <cellStyle name="20% - Accent1 3 2 4" xfId="52"/>
    <cellStyle name="20% - Accent1 3 2 4 2" xfId="53"/>
    <cellStyle name="20% - Accent1 3 2 5" xfId="54"/>
    <cellStyle name="20% - Accent1 3 2 6" xfId="55"/>
    <cellStyle name="20% - Accent1 3 3" xfId="56"/>
    <cellStyle name="20% - Accent1 3 3 2" xfId="57"/>
    <cellStyle name="20% - Accent1 3 3 3" xfId="58"/>
    <cellStyle name="20% - Accent1 3 4" xfId="59"/>
    <cellStyle name="20% - Accent1 3 4 2" xfId="60"/>
    <cellStyle name="20% - Accent1 3 4 3" xfId="61"/>
    <cellStyle name="20% - Accent1 3 5" xfId="62"/>
    <cellStyle name="20% - Accent1 3 5 2" xfId="63"/>
    <cellStyle name="20% - Accent1 3 6" xfId="64"/>
    <cellStyle name="20% - Accent1 3 6 2" xfId="65"/>
    <cellStyle name="20% - Accent1 3 7" xfId="66"/>
    <cellStyle name="20% - Accent1 3 8" xfId="67"/>
    <cellStyle name="20% - Accent1 4" xfId="68"/>
    <cellStyle name="20% - Accent1 4 2" xfId="69"/>
    <cellStyle name="20% - Accent1 4 2 2" xfId="70"/>
    <cellStyle name="20% - Accent1 4 2 3" xfId="71"/>
    <cellStyle name="20% - Accent1 4 3" xfId="72"/>
    <cellStyle name="20% - Accent1 4 3 2" xfId="73"/>
    <cellStyle name="20% - Accent1 4 3 3" xfId="74"/>
    <cellStyle name="20% - Accent1 4 4" xfId="75"/>
    <cellStyle name="20% - Accent1 4 4 2" xfId="76"/>
    <cellStyle name="20% - Accent1 4 5" xfId="77"/>
    <cellStyle name="20% - Accent1 4 6" xfId="78"/>
    <cellStyle name="20% - Accent1 5" xfId="79"/>
    <cellStyle name="20% - Accent1 5 2" xfId="80"/>
    <cellStyle name="20% - Accent1 5 3" xfId="81"/>
    <cellStyle name="20% - Accent1 6" xfId="82"/>
    <cellStyle name="20% - Accent1 6 2" xfId="83"/>
    <cellStyle name="20% - Accent1 7" xfId="84"/>
    <cellStyle name="20% - Accent1 7 2" xfId="85"/>
    <cellStyle name="20% - Accent1 8" xfId="86"/>
    <cellStyle name="20% - Accent1 9" xfId="87"/>
    <cellStyle name="20% - Accent2 2" xfId="88"/>
    <cellStyle name="20% - Accent2 2 2" xfId="89"/>
    <cellStyle name="20% - Accent2 2 2 2" xfId="90"/>
    <cellStyle name="20% - Accent2 2 2 2 2" xfId="91"/>
    <cellStyle name="20% - Accent2 2 2 2 3" xfId="92"/>
    <cellStyle name="20% - Accent2 2 2 3" xfId="93"/>
    <cellStyle name="20% - Accent2 2 2 3 2" xfId="94"/>
    <cellStyle name="20% - Accent2 2 2 4" xfId="95"/>
    <cellStyle name="20% - Accent2 2 2 4 2" xfId="96"/>
    <cellStyle name="20% - Accent2 2 2 5" xfId="97"/>
    <cellStyle name="20% - Accent2 2 2 6" xfId="98"/>
    <cellStyle name="20% - Accent2 2 3" xfId="99"/>
    <cellStyle name="20% - Accent2 2 3 2" xfId="100"/>
    <cellStyle name="20% - Accent2 2 3 3" xfId="101"/>
    <cellStyle name="20% - Accent2 2 4" xfId="102"/>
    <cellStyle name="20% - Accent2 2 4 2" xfId="103"/>
    <cellStyle name="20% - Accent2 2 4 3" xfId="104"/>
    <cellStyle name="20% - Accent2 2 5" xfId="105"/>
    <cellStyle name="20% - Accent2 2 5 2" xfId="106"/>
    <cellStyle name="20% - Accent2 2 6" xfId="107"/>
    <cellStyle name="20% - Accent2 2 6 2" xfId="108"/>
    <cellStyle name="20% - Accent2 2 7" xfId="109"/>
    <cellStyle name="20% - Accent2 2 8" xfId="110"/>
    <cellStyle name="20% - Accent2 3" xfId="111"/>
    <cellStyle name="20% - Accent2 3 2" xfId="112"/>
    <cellStyle name="20% - Accent2 3 2 2" xfId="113"/>
    <cellStyle name="20% - Accent2 3 2 2 2" xfId="114"/>
    <cellStyle name="20% - Accent2 3 2 2 3" xfId="115"/>
    <cellStyle name="20% - Accent2 3 2 3" xfId="116"/>
    <cellStyle name="20% - Accent2 3 2 3 2" xfId="117"/>
    <cellStyle name="20% - Accent2 3 2 4" xfId="118"/>
    <cellStyle name="20% - Accent2 3 2 4 2" xfId="119"/>
    <cellStyle name="20% - Accent2 3 2 5" xfId="120"/>
    <cellStyle name="20% - Accent2 3 2 6" xfId="121"/>
    <cellStyle name="20% - Accent2 3 3" xfId="122"/>
    <cellStyle name="20% - Accent2 3 3 2" xfId="123"/>
    <cellStyle name="20% - Accent2 3 3 3" xfId="124"/>
    <cellStyle name="20% - Accent2 3 4" xfId="125"/>
    <cellStyle name="20% - Accent2 3 4 2" xfId="126"/>
    <cellStyle name="20% - Accent2 3 4 3" xfId="127"/>
    <cellStyle name="20% - Accent2 3 5" xfId="128"/>
    <cellStyle name="20% - Accent2 3 5 2" xfId="129"/>
    <cellStyle name="20% - Accent2 3 6" xfId="130"/>
    <cellStyle name="20% - Accent2 3 6 2" xfId="131"/>
    <cellStyle name="20% - Accent2 3 7" xfId="132"/>
    <cellStyle name="20% - Accent2 3 8" xfId="133"/>
    <cellStyle name="20% - Accent2 4" xfId="134"/>
    <cellStyle name="20% - Accent2 4 2" xfId="135"/>
    <cellStyle name="20% - Accent2 4 2 2" xfId="136"/>
    <cellStyle name="20% - Accent2 4 2 3" xfId="137"/>
    <cellStyle name="20% - Accent2 4 3" xfId="138"/>
    <cellStyle name="20% - Accent2 4 3 2" xfId="139"/>
    <cellStyle name="20% - Accent2 4 3 3" xfId="140"/>
    <cellStyle name="20% - Accent2 4 4" xfId="141"/>
    <cellStyle name="20% - Accent2 4 4 2" xfId="142"/>
    <cellStyle name="20% - Accent2 4 5" xfId="143"/>
    <cellStyle name="20% - Accent2 4 6" xfId="144"/>
    <cellStyle name="20% - Accent2 5" xfId="145"/>
    <cellStyle name="20% - Accent2 5 2" xfId="146"/>
    <cellStyle name="20% - Accent2 5 3" xfId="147"/>
    <cellStyle name="20% - Accent2 6" xfId="148"/>
    <cellStyle name="20% - Accent2 6 2" xfId="149"/>
    <cellStyle name="20% - Accent2 7" xfId="150"/>
    <cellStyle name="20% - Accent2 7 2" xfId="151"/>
    <cellStyle name="20% - Accent2 8" xfId="152"/>
    <cellStyle name="20% - Accent2 9" xfId="153"/>
    <cellStyle name="20% - Accent3 2" xfId="154"/>
    <cellStyle name="20% - Accent3 2 2" xfId="155"/>
    <cellStyle name="20% - Accent3 2 2 2" xfId="156"/>
    <cellStyle name="20% - Accent3 2 2 2 2" xfId="157"/>
    <cellStyle name="20% - Accent3 2 2 2 3" xfId="158"/>
    <cellStyle name="20% - Accent3 2 2 3" xfId="159"/>
    <cellStyle name="20% - Accent3 2 2 3 2" xfId="160"/>
    <cellStyle name="20% - Accent3 2 2 4" xfId="161"/>
    <cellStyle name="20% - Accent3 2 2 4 2" xfId="162"/>
    <cellStyle name="20% - Accent3 2 2 5" xfId="163"/>
    <cellStyle name="20% - Accent3 2 2 6" xfId="164"/>
    <cellStyle name="20% - Accent3 2 3" xfId="165"/>
    <cellStyle name="20% - Accent3 2 3 2" xfId="166"/>
    <cellStyle name="20% - Accent3 2 3 3" xfId="167"/>
    <cellStyle name="20% - Accent3 2 4" xfId="168"/>
    <cellStyle name="20% - Accent3 2 4 2" xfId="169"/>
    <cellStyle name="20% - Accent3 2 4 3" xfId="170"/>
    <cellStyle name="20% - Accent3 2 5" xfId="171"/>
    <cellStyle name="20% - Accent3 2 5 2" xfId="172"/>
    <cellStyle name="20% - Accent3 2 6" xfId="173"/>
    <cellStyle name="20% - Accent3 2 6 2" xfId="174"/>
    <cellStyle name="20% - Accent3 2 7" xfId="175"/>
    <cellStyle name="20% - Accent3 2 8" xfId="176"/>
    <cellStyle name="20% - Accent3 3" xfId="177"/>
    <cellStyle name="20% - Accent3 3 2" xfId="178"/>
    <cellStyle name="20% - Accent3 3 2 2" xfId="179"/>
    <cellStyle name="20% - Accent3 3 2 2 2" xfId="180"/>
    <cellStyle name="20% - Accent3 3 2 2 3" xfId="181"/>
    <cellStyle name="20% - Accent3 3 2 3" xfId="182"/>
    <cellStyle name="20% - Accent3 3 2 3 2" xfId="183"/>
    <cellStyle name="20% - Accent3 3 2 4" xfId="184"/>
    <cellStyle name="20% - Accent3 3 2 4 2" xfId="185"/>
    <cellStyle name="20% - Accent3 3 2 5" xfId="186"/>
    <cellStyle name="20% - Accent3 3 2 6" xfId="187"/>
    <cellStyle name="20% - Accent3 3 3" xfId="188"/>
    <cellStyle name="20% - Accent3 3 3 2" xfId="189"/>
    <cellStyle name="20% - Accent3 3 3 3" xfId="190"/>
    <cellStyle name="20% - Accent3 3 4" xfId="191"/>
    <cellStyle name="20% - Accent3 3 4 2" xfId="192"/>
    <cellStyle name="20% - Accent3 3 4 3" xfId="193"/>
    <cellStyle name="20% - Accent3 3 5" xfId="194"/>
    <cellStyle name="20% - Accent3 3 5 2" xfId="195"/>
    <cellStyle name="20% - Accent3 3 6" xfId="196"/>
    <cellStyle name="20% - Accent3 3 6 2" xfId="197"/>
    <cellStyle name="20% - Accent3 3 7" xfId="198"/>
    <cellStyle name="20% - Accent3 3 8" xfId="199"/>
    <cellStyle name="20% - Accent3 4" xfId="200"/>
    <cellStyle name="20% - Accent3 4 2" xfId="201"/>
    <cellStyle name="20% - Accent3 4 2 2" xfId="202"/>
    <cellStyle name="20% - Accent3 4 2 3" xfId="203"/>
    <cellStyle name="20% - Accent3 4 3" xfId="204"/>
    <cellStyle name="20% - Accent3 4 3 2" xfId="205"/>
    <cellStyle name="20% - Accent3 4 3 3" xfId="206"/>
    <cellStyle name="20% - Accent3 4 4" xfId="207"/>
    <cellStyle name="20% - Accent3 4 4 2" xfId="208"/>
    <cellStyle name="20% - Accent3 4 5" xfId="209"/>
    <cellStyle name="20% - Accent3 4 6" xfId="210"/>
    <cellStyle name="20% - Accent3 5" xfId="211"/>
    <cellStyle name="20% - Accent3 5 2" xfId="212"/>
    <cellStyle name="20% - Accent3 5 3" xfId="213"/>
    <cellStyle name="20% - Accent3 6" xfId="214"/>
    <cellStyle name="20% - Accent3 6 2" xfId="215"/>
    <cellStyle name="20% - Accent3 7" xfId="216"/>
    <cellStyle name="20% - Accent3 7 2" xfId="217"/>
    <cellStyle name="20% - Accent3 8" xfId="218"/>
    <cellStyle name="20% - Accent3 9" xfId="219"/>
    <cellStyle name="20% - Accent4 2" xfId="220"/>
    <cellStyle name="20% - Accent4 2 2" xfId="221"/>
    <cellStyle name="20% - Accent4 2 2 2" xfId="222"/>
    <cellStyle name="20% - Accent4 2 2 2 2" xfId="223"/>
    <cellStyle name="20% - Accent4 2 2 2 3" xfId="224"/>
    <cellStyle name="20% - Accent4 2 2 3" xfId="225"/>
    <cellStyle name="20% - Accent4 2 2 3 2" xfId="226"/>
    <cellStyle name="20% - Accent4 2 2 4" xfId="227"/>
    <cellStyle name="20% - Accent4 2 2 4 2" xfId="228"/>
    <cellStyle name="20% - Accent4 2 2 5" xfId="229"/>
    <cellStyle name="20% - Accent4 2 2 6" xfId="230"/>
    <cellStyle name="20% - Accent4 2 3" xfId="231"/>
    <cellStyle name="20% - Accent4 2 3 2" xfId="232"/>
    <cellStyle name="20% - Accent4 2 3 3" xfId="233"/>
    <cellStyle name="20% - Accent4 2 4" xfId="234"/>
    <cellStyle name="20% - Accent4 2 4 2" xfId="235"/>
    <cellStyle name="20% - Accent4 2 4 3" xfId="236"/>
    <cellStyle name="20% - Accent4 2 5" xfId="237"/>
    <cellStyle name="20% - Accent4 2 5 2" xfId="238"/>
    <cellStyle name="20% - Accent4 2 6" xfId="239"/>
    <cellStyle name="20% - Accent4 2 6 2" xfId="240"/>
    <cellStyle name="20% - Accent4 2 7" xfId="241"/>
    <cellStyle name="20% - Accent4 2 8" xfId="242"/>
    <cellStyle name="20% - Accent4 3" xfId="243"/>
    <cellStyle name="20% - Accent4 3 2" xfId="244"/>
    <cellStyle name="20% - Accent4 3 2 2" xfId="245"/>
    <cellStyle name="20% - Accent4 3 2 2 2" xfId="246"/>
    <cellStyle name="20% - Accent4 3 2 2 3" xfId="247"/>
    <cellStyle name="20% - Accent4 3 2 3" xfId="248"/>
    <cellStyle name="20% - Accent4 3 2 3 2" xfId="249"/>
    <cellStyle name="20% - Accent4 3 2 4" xfId="250"/>
    <cellStyle name="20% - Accent4 3 2 4 2" xfId="251"/>
    <cellStyle name="20% - Accent4 3 2 5" xfId="252"/>
    <cellStyle name="20% - Accent4 3 2 6" xfId="253"/>
    <cellStyle name="20% - Accent4 3 3" xfId="254"/>
    <cellStyle name="20% - Accent4 3 3 2" xfId="255"/>
    <cellStyle name="20% - Accent4 3 3 3" xfId="256"/>
    <cellStyle name="20% - Accent4 3 4" xfId="257"/>
    <cellStyle name="20% - Accent4 3 4 2" xfId="258"/>
    <cellStyle name="20% - Accent4 3 4 3" xfId="259"/>
    <cellStyle name="20% - Accent4 3 5" xfId="260"/>
    <cellStyle name="20% - Accent4 3 5 2" xfId="261"/>
    <cellStyle name="20% - Accent4 3 6" xfId="262"/>
    <cellStyle name="20% - Accent4 3 6 2" xfId="263"/>
    <cellStyle name="20% - Accent4 3 7" xfId="264"/>
    <cellStyle name="20% - Accent4 3 8" xfId="265"/>
    <cellStyle name="20% - Accent4 4" xfId="266"/>
    <cellStyle name="20% - Accent4 4 2" xfId="267"/>
    <cellStyle name="20% - Accent4 4 2 2" xfId="268"/>
    <cellStyle name="20% - Accent4 4 2 3" xfId="269"/>
    <cellStyle name="20% - Accent4 4 3" xfId="270"/>
    <cellStyle name="20% - Accent4 4 3 2" xfId="271"/>
    <cellStyle name="20% - Accent4 4 3 3" xfId="272"/>
    <cellStyle name="20% - Accent4 4 4" xfId="273"/>
    <cellStyle name="20% - Accent4 4 4 2" xfId="274"/>
    <cellStyle name="20% - Accent4 4 5" xfId="275"/>
    <cellStyle name="20% - Accent4 4 6" xfId="276"/>
    <cellStyle name="20% - Accent4 5" xfId="277"/>
    <cellStyle name="20% - Accent4 5 2" xfId="278"/>
    <cellStyle name="20% - Accent4 5 3" xfId="279"/>
    <cellStyle name="20% - Accent4 6" xfId="280"/>
    <cellStyle name="20% - Accent4 6 2" xfId="281"/>
    <cellStyle name="20% - Accent4 7" xfId="282"/>
    <cellStyle name="20% - Accent4 7 2" xfId="283"/>
    <cellStyle name="20% - Accent4 8" xfId="284"/>
    <cellStyle name="20% - Accent4 9" xfId="285"/>
    <cellStyle name="20% - Accent5 2" xfId="286"/>
    <cellStyle name="20% - Accent5 2 2" xfId="287"/>
    <cellStyle name="20% - Accent5 2 2 2" xfId="288"/>
    <cellStyle name="20% - Accent5 2 2 2 2" xfId="289"/>
    <cellStyle name="20% - Accent5 2 2 2 3" xfId="290"/>
    <cellStyle name="20% - Accent5 2 2 3" xfId="291"/>
    <cellStyle name="20% - Accent5 2 2 3 2" xfId="292"/>
    <cellStyle name="20% - Accent5 2 2 4" xfId="293"/>
    <cellStyle name="20% - Accent5 2 2 4 2" xfId="294"/>
    <cellStyle name="20% - Accent5 2 2 5" xfId="295"/>
    <cellStyle name="20% - Accent5 2 2 6" xfId="296"/>
    <cellStyle name="20% - Accent5 2 3" xfId="297"/>
    <cellStyle name="20% - Accent5 2 3 2" xfId="298"/>
    <cellStyle name="20% - Accent5 2 3 3" xfId="299"/>
    <cellStyle name="20% - Accent5 2 4" xfId="300"/>
    <cellStyle name="20% - Accent5 2 4 2" xfId="301"/>
    <cellStyle name="20% - Accent5 2 4 3" xfId="302"/>
    <cellStyle name="20% - Accent5 2 5" xfId="303"/>
    <cellStyle name="20% - Accent5 2 5 2" xfId="304"/>
    <cellStyle name="20% - Accent5 2 6" xfId="305"/>
    <cellStyle name="20% - Accent5 2 6 2" xfId="306"/>
    <cellStyle name="20% - Accent5 2 7" xfId="307"/>
    <cellStyle name="20% - Accent5 2 8" xfId="308"/>
    <cellStyle name="20% - Accent5 3" xfId="309"/>
    <cellStyle name="20% - Accent5 3 2" xfId="310"/>
    <cellStyle name="20% - Accent5 3 2 2" xfId="311"/>
    <cellStyle name="20% - Accent5 3 2 2 2" xfId="312"/>
    <cellStyle name="20% - Accent5 3 2 2 3" xfId="313"/>
    <cellStyle name="20% - Accent5 3 2 3" xfId="314"/>
    <cellStyle name="20% - Accent5 3 2 3 2" xfId="315"/>
    <cellStyle name="20% - Accent5 3 2 4" xfId="316"/>
    <cellStyle name="20% - Accent5 3 2 4 2" xfId="317"/>
    <cellStyle name="20% - Accent5 3 2 5" xfId="318"/>
    <cellStyle name="20% - Accent5 3 2 6" xfId="319"/>
    <cellStyle name="20% - Accent5 3 3" xfId="320"/>
    <cellStyle name="20% - Accent5 3 3 2" xfId="321"/>
    <cellStyle name="20% - Accent5 3 3 3" xfId="322"/>
    <cellStyle name="20% - Accent5 3 4" xfId="323"/>
    <cellStyle name="20% - Accent5 3 4 2" xfId="324"/>
    <cellStyle name="20% - Accent5 3 4 3" xfId="325"/>
    <cellStyle name="20% - Accent5 3 5" xfId="326"/>
    <cellStyle name="20% - Accent5 3 5 2" xfId="327"/>
    <cellStyle name="20% - Accent5 3 6" xfId="328"/>
    <cellStyle name="20% - Accent5 3 6 2" xfId="329"/>
    <cellStyle name="20% - Accent5 3 7" xfId="330"/>
    <cellStyle name="20% - Accent5 3 8" xfId="331"/>
    <cellStyle name="20% - Accent5 4" xfId="332"/>
    <cellStyle name="20% - Accent5 4 2" xfId="333"/>
    <cellStyle name="20% - Accent5 4 2 2" xfId="334"/>
    <cellStyle name="20% - Accent5 4 2 3" xfId="335"/>
    <cellStyle name="20% - Accent5 4 3" xfId="336"/>
    <cellStyle name="20% - Accent5 4 3 2" xfId="337"/>
    <cellStyle name="20% - Accent5 4 3 3" xfId="338"/>
    <cellStyle name="20% - Accent5 4 4" xfId="339"/>
    <cellStyle name="20% - Accent5 4 4 2" xfId="340"/>
    <cellStyle name="20% - Accent5 4 5" xfId="341"/>
    <cellStyle name="20% - Accent5 4 6" xfId="342"/>
    <cellStyle name="20% - Accent5 5" xfId="343"/>
    <cellStyle name="20% - Accent5 5 2" xfId="344"/>
    <cellStyle name="20% - Accent5 5 3" xfId="345"/>
    <cellStyle name="20% - Accent5 6" xfId="346"/>
    <cellStyle name="20% - Accent5 6 2" xfId="347"/>
    <cellStyle name="20% - Accent5 7" xfId="348"/>
    <cellStyle name="20% - Accent5 7 2" xfId="349"/>
    <cellStyle name="20% - Accent5 8" xfId="350"/>
    <cellStyle name="20% - Accent5 9" xfId="351"/>
    <cellStyle name="20% - Accent6 2" xfId="352"/>
    <cellStyle name="20% - Accent6 2 2" xfId="353"/>
    <cellStyle name="20% - Accent6 2 2 2" xfId="354"/>
    <cellStyle name="20% - Accent6 2 2 2 2" xfId="355"/>
    <cellStyle name="20% - Accent6 2 2 2 3" xfId="356"/>
    <cellStyle name="20% - Accent6 2 2 3" xfId="357"/>
    <cellStyle name="20% - Accent6 2 2 3 2" xfId="358"/>
    <cellStyle name="20% - Accent6 2 2 4" xfId="359"/>
    <cellStyle name="20% - Accent6 2 2 4 2" xfId="360"/>
    <cellStyle name="20% - Accent6 2 2 5" xfId="361"/>
    <cellStyle name="20% - Accent6 2 2 6" xfId="362"/>
    <cellStyle name="20% - Accent6 2 3" xfId="363"/>
    <cellStyle name="20% - Accent6 2 3 2" xfId="364"/>
    <cellStyle name="20% - Accent6 2 3 3" xfId="365"/>
    <cellStyle name="20% - Accent6 2 4" xfId="366"/>
    <cellStyle name="20% - Accent6 2 4 2" xfId="367"/>
    <cellStyle name="20% - Accent6 2 4 3" xfId="368"/>
    <cellStyle name="20% - Accent6 2 5" xfId="369"/>
    <cellStyle name="20% - Accent6 2 5 2" xfId="370"/>
    <cellStyle name="20% - Accent6 2 6" xfId="371"/>
    <cellStyle name="20% - Accent6 2 6 2" xfId="372"/>
    <cellStyle name="20% - Accent6 2 7" xfId="373"/>
    <cellStyle name="20% - Accent6 2 8" xfId="374"/>
    <cellStyle name="20% - Accent6 3" xfId="375"/>
    <cellStyle name="20% - Accent6 3 2" xfId="376"/>
    <cellStyle name="20% - Accent6 3 2 2" xfId="377"/>
    <cellStyle name="20% - Accent6 3 2 2 2" xfId="378"/>
    <cellStyle name="20% - Accent6 3 2 2 3" xfId="379"/>
    <cellStyle name="20% - Accent6 3 2 3" xfId="380"/>
    <cellStyle name="20% - Accent6 3 2 3 2" xfId="381"/>
    <cellStyle name="20% - Accent6 3 2 4" xfId="382"/>
    <cellStyle name="20% - Accent6 3 2 4 2" xfId="383"/>
    <cellStyle name="20% - Accent6 3 2 5" xfId="384"/>
    <cellStyle name="20% - Accent6 3 2 6" xfId="385"/>
    <cellStyle name="20% - Accent6 3 3" xfId="386"/>
    <cellStyle name="20% - Accent6 3 3 2" xfId="387"/>
    <cellStyle name="20% - Accent6 3 3 3" xfId="388"/>
    <cellStyle name="20% - Accent6 3 4" xfId="389"/>
    <cellStyle name="20% - Accent6 3 4 2" xfId="390"/>
    <cellStyle name="20% - Accent6 3 4 3" xfId="391"/>
    <cellStyle name="20% - Accent6 3 5" xfId="392"/>
    <cellStyle name="20% - Accent6 3 5 2" xfId="393"/>
    <cellStyle name="20% - Accent6 3 6" xfId="394"/>
    <cellStyle name="20% - Accent6 3 6 2" xfId="395"/>
    <cellStyle name="20% - Accent6 3 7" xfId="396"/>
    <cellStyle name="20% - Accent6 3 8" xfId="397"/>
    <cellStyle name="20% - Accent6 4" xfId="398"/>
    <cellStyle name="20% - Accent6 4 2" xfId="399"/>
    <cellStyle name="20% - Accent6 4 2 2" xfId="400"/>
    <cellStyle name="20% - Accent6 4 2 3" xfId="401"/>
    <cellStyle name="20% - Accent6 4 3" xfId="402"/>
    <cellStyle name="20% - Accent6 4 3 2" xfId="403"/>
    <cellStyle name="20% - Accent6 4 3 3" xfId="404"/>
    <cellStyle name="20% - Accent6 4 4" xfId="405"/>
    <cellStyle name="20% - Accent6 4 4 2" xfId="406"/>
    <cellStyle name="20% - Accent6 4 5" xfId="407"/>
    <cellStyle name="20% - Accent6 4 6" xfId="408"/>
    <cellStyle name="20% - Accent6 5" xfId="409"/>
    <cellStyle name="20% - Accent6 5 2" xfId="410"/>
    <cellStyle name="20% - Accent6 5 3" xfId="411"/>
    <cellStyle name="20% - Accent6 6" xfId="412"/>
    <cellStyle name="20% - Accent6 6 2" xfId="413"/>
    <cellStyle name="20% - Accent6 7" xfId="414"/>
    <cellStyle name="20% - Accent6 7 2" xfId="415"/>
    <cellStyle name="20% - Accent6 8" xfId="416"/>
    <cellStyle name="20% - Accent6 9" xfId="417"/>
    <cellStyle name="40% - Accent1 2" xfId="418"/>
    <cellStyle name="40% - Accent1 2 2" xfId="419"/>
    <cellStyle name="40% - Accent1 2 2 2" xfId="420"/>
    <cellStyle name="40% - Accent1 2 2 2 2" xfId="421"/>
    <cellStyle name="40% - Accent1 2 2 2 3" xfId="422"/>
    <cellStyle name="40% - Accent1 2 2 3" xfId="423"/>
    <cellStyle name="40% - Accent1 2 2 3 2" xfId="424"/>
    <cellStyle name="40% - Accent1 2 2 4" xfId="425"/>
    <cellStyle name="40% - Accent1 2 2 4 2" xfId="426"/>
    <cellStyle name="40% - Accent1 2 2 5" xfId="427"/>
    <cellStyle name="40% - Accent1 2 2 6" xfId="428"/>
    <cellStyle name="40% - Accent1 2 3" xfId="429"/>
    <cellStyle name="40% - Accent1 2 3 2" xfId="430"/>
    <cellStyle name="40% - Accent1 2 3 3" xfId="431"/>
    <cellStyle name="40% - Accent1 2 4" xfId="432"/>
    <cellStyle name="40% - Accent1 2 4 2" xfId="433"/>
    <cellStyle name="40% - Accent1 2 4 3" xfId="434"/>
    <cellStyle name="40% - Accent1 2 5" xfId="435"/>
    <cellStyle name="40% - Accent1 2 5 2" xfId="436"/>
    <cellStyle name="40% - Accent1 2 6" xfId="437"/>
    <cellStyle name="40% - Accent1 2 6 2" xfId="438"/>
    <cellStyle name="40% - Accent1 2 7" xfId="439"/>
    <cellStyle name="40% - Accent1 2 8" xfId="440"/>
    <cellStyle name="40% - Accent1 3" xfId="441"/>
    <cellStyle name="40% - Accent1 3 2" xfId="442"/>
    <cellStyle name="40% - Accent1 3 2 2" xfId="443"/>
    <cellStyle name="40% - Accent1 3 2 2 2" xfId="444"/>
    <cellStyle name="40% - Accent1 3 2 2 3" xfId="445"/>
    <cellStyle name="40% - Accent1 3 2 3" xfId="446"/>
    <cellStyle name="40% - Accent1 3 2 3 2" xfId="447"/>
    <cellStyle name="40% - Accent1 3 2 4" xfId="448"/>
    <cellStyle name="40% - Accent1 3 2 4 2" xfId="449"/>
    <cellStyle name="40% - Accent1 3 2 5" xfId="450"/>
    <cellStyle name="40% - Accent1 3 2 6" xfId="451"/>
    <cellStyle name="40% - Accent1 3 3" xfId="452"/>
    <cellStyle name="40% - Accent1 3 3 2" xfId="453"/>
    <cellStyle name="40% - Accent1 3 3 3" xfId="454"/>
    <cellStyle name="40% - Accent1 3 4" xfId="455"/>
    <cellStyle name="40% - Accent1 3 4 2" xfId="456"/>
    <cellStyle name="40% - Accent1 3 4 3" xfId="457"/>
    <cellStyle name="40% - Accent1 3 5" xfId="458"/>
    <cellStyle name="40% - Accent1 3 5 2" xfId="459"/>
    <cellStyle name="40% - Accent1 3 6" xfId="460"/>
    <cellStyle name="40% - Accent1 3 6 2" xfId="461"/>
    <cellStyle name="40% - Accent1 3 7" xfId="462"/>
    <cellStyle name="40% - Accent1 3 8" xfId="463"/>
    <cellStyle name="40% - Accent1 4" xfId="464"/>
    <cellStyle name="40% - Accent1 4 2" xfId="465"/>
    <cellStyle name="40% - Accent1 4 2 2" xfId="466"/>
    <cellStyle name="40% - Accent1 4 2 3" xfId="467"/>
    <cellStyle name="40% - Accent1 4 3" xfId="468"/>
    <cellStyle name="40% - Accent1 4 3 2" xfId="469"/>
    <cellStyle name="40% - Accent1 4 3 3" xfId="470"/>
    <cellStyle name="40% - Accent1 4 4" xfId="471"/>
    <cellStyle name="40% - Accent1 4 4 2" xfId="472"/>
    <cellStyle name="40% - Accent1 4 5" xfId="473"/>
    <cellStyle name="40% - Accent1 4 6" xfId="474"/>
    <cellStyle name="40% - Accent1 5" xfId="475"/>
    <cellStyle name="40% - Accent1 5 2" xfId="476"/>
    <cellStyle name="40% - Accent1 5 3" xfId="477"/>
    <cellStyle name="40% - Accent1 6" xfId="478"/>
    <cellStyle name="40% - Accent1 6 2" xfId="479"/>
    <cellStyle name="40% - Accent1 7" xfId="480"/>
    <cellStyle name="40% - Accent1 7 2" xfId="481"/>
    <cellStyle name="40% - Accent1 8" xfId="482"/>
    <cellStyle name="40% - Accent1 9" xfId="483"/>
    <cellStyle name="40% - Accent2 2" xfId="484"/>
    <cellStyle name="40% - Accent2 2 2" xfId="485"/>
    <cellStyle name="40% - Accent2 2 2 2" xfId="486"/>
    <cellStyle name="40% - Accent2 2 2 2 2" xfId="487"/>
    <cellStyle name="40% - Accent2 2 2 2 3" xfId="488"/>
    <cellStyle name="40% - Accent2 2 2 3" xfId="489"/>
    <cellStyle name="40% - Accent2 2 2 3 2" xfId="490"/>
    <cellStyle name="40% - Accent2 2 2 4" xfId="491"/>
    <cellStyle name="40% - Accent2 2 2 4 2" xfId="492"/>
    <cellStyle name="40% - Accent2 2 2 5" xfId="493"/>
    <cellStyle name="40% - Accent2 2 2 6" xfId="494"/>
    <cellStyle name="40% - Accent2 2 3" xfId="495"/>
    <cellStyle name="40% - Accent2 2 3 2" xfId="496"/>
    <cellStyle name="40% - Accent2 2 3 3" xfId="497"/>
    <cellStyle name="40% - Accent2 2 4" xfId="498"/>
    <cellStyle name="40% - Accent2 2 4 2" xfId="499"/>
    <cellStyle name="40% - Accent2 2 4 3" xfId="500"/>
    <cellStyle name="40% - Accent2 2 5" xfId="501"/>
    <cellStyle name="40% - Accent2 2 5 2" xfId="502"/>
    <cellStyle name="40% - Accent2 2 6" xfId="503"/>
    <cellStyle name="40% - Accent2 2 6 2" xfId="504"/>
    <cellStyle name="40% - Accent2 2 7" xfId="505"/>
    <cellStyle name="40% - Accent2 2 8" xfId="506"/>
    <cellStyle name="40% - Accent2 3" xfId="507"/>
    <cellStyle name="40% - Accent2 3 2" xfId="508"/>
    <cellStyle name="40% - Accent2 3 2 2" xfId="509"/>
    <cellStyle name="40% - Accent2 3 2 2 2" xfId="510"/>
    <cellStyle name="40% - Accent2 3 2 2 3" xfId="511"/>
    <cellStyle name="40% - Accent2 3 2 3" xfId="512"/>
    <cellStyle name="40% - Accent2 3 2 3 2" xfId="513"/>
    <cellStyle name="40% - Accent2 3 2 4" xfId="514"/>
    <cellStyle name="40% - Accent2 3 2 4 2" xfId="515"/>
    <cellStyle name="40% - Accent2 3 2 5" xfId="516"/>
    <cellStyle name="40% - Accent2 3 2 6" xfId="517"/>
    <cellStyle name="40% - Accent2 3 3" xfId="518"/>
    <cellStyle name="40% - Accent2 3 3 2" xfId="519"/>
    <cellStyle name="40% - Accent2 3 3 3" xfId="520"/>
    <cellStyle name="40% - Accent2 3 4" xfId="521"/>
    <cellStyle name="40% - Accent2 3 4 2" xfId="522"/>
    <cellStyle name="40% - Accent2 3 4 3" xfId="523"/>
    <cellStyle name="40% - Accent2 3 5" xfId="524"/>
    <cellStyle name="40% - Accent2 3 5 2" xfId="525"/>
    <cellStyle name="40% - Accent2 3 6" xfId="526"/>
    <cellStyle name="40% - Accent2 3 6 2" xfId="527"/>
    <cellStyle name="40% - Accent2 3 7" xfId="528"/>
    <cellStyle name="40% - Accent2 3 8" xfId="529"/>
    <cellStyle name="40% - Accent2 4" xfId="530"/>
    <cellStyle name="40% - Accent2 4 2" xfId="531"/>
    <cellStyle name="40% - Accent2 4 2 2" xfId="532"/>
    <cellStyle name="40% - Accent2 4 2 3" xfId="533"/>
    <cellStyle name="40% - Accent2 4 3" xfId="534"/>
    <cellStyle name="40% - Accent2 4 3 2" xfId="535"/>
    <cellStyle name="40% - Accent2 4 3 3" xfId="536"/>
    <cellStyle name="40% - Accent2 4 4" xfId="537"/>
    <cellStyle name="40% - Accent2 4 4 2" xfId="538"/>
    <cellStyle name="40% - Accent2 4 5" xfId="539"/>
    <cellStyle name="40% - Accent2 4 6" xfId="540"/>
    <cellStyle name="40% - Accent2 5" xfId="541"/>
    <cellStyle name="40% - Accent2 5 2" xfId="542"/>
    <cellStyle name="40% - Accent2 5 3" xfId="543"/>
    <cellStyle name="40% - Accent2 6" xfId="544"/>
    <cellStyle name="40% - Accent2 6 2" xfId="545"/>
    <cellStyle name="40% - Accent2 7" xfId="546"/>
    <cellStyle name="40% - Accent2 7 2" xfId="547"/>
    <cellStyle name="40% - Accent2 8" xfId="548"/>
    <cellStyle name="40% - Accent2 9" xfId="549"/>
    <cellStyle name="40% - Accent3 2" xfId="550"/>
    <cellStyle name="40% - Accent3 2 2" xfId="551"/>
    <cellStyle name="40% - Accent3 2 2 2" xfId="552"/>
    <cellStyle name="40% - Accent3 2 2 2 2" xfId="553"/>
    <cellStyle name="40% - Accent3 2 2 2 3" xfId="554"/>
    <cellStyle name="40% - Accent3 2 2 3" xfId="555"/>
    <cellStyle name="40% - Accent3 2 2 3 2" xfId="556"/>
    <cellStyle name="40% - Accent3 2 2 4" xfId="557"/>
    <cellStyle name="40% - Accent3 2 2 4 2" xfId="558"/>
    <cellStyle name="40% - Accent3 2 2 5" xfId="559"/>
    <cellStyle name="40% - Accent3 2 2 6" xfId="560"/>
    <cellStyle name="40% - Accent3 2 3" xfId="561"/>
    <cellStyle name="40% - Accent3 2 3 2" xfId="562"/>
    <cellStyle name="40% - Accent3 2 3 3" xfId="563"/>
    <cellStyle name="40% - Accent3 2 4" xfId="564"/>
    <cellStyle name="40% - Accent3 2 4 2" xfId="565"/>
    <cellStyle name="40% - Accent3 2 4 3" xfId="566"/>
    <cellStyle name="40% - Accent3 2 5" xfId="567"/>
    <cellStyle name="40% - Accent3 2 5 2" xfId="568"/>
    <cellStyle name="40% - Accent3 2 6" xfId="569"/>
    <cellStyle name="40% - Accent3 2 6 2" xfId="570"/>
    <cellStyle name="40% - Accent3 2 7" xfId="571"/>
    <cellStyle name="40% - Accent3 2 8" xfId="572"/>
    <cellStyle name="40% - Accent3 3" xfId="573"/>
    <cellStyle name="40% - Accent3 3 2" xfId="574"/>
    <cellStyle name="40% - Accent3 3 2 2" xfId="575"/>
    <cellStyle name="40% - Accent3 3 2 2 2" xfId="576"/>
    <cellStyle name="40% - Accent3 3 2 2 3" xfId="577"/>
    <cellStyle name="40% - Accent3 3 2 3" xfId="578"/>
    <cellStyle name="40% - Accent3 3 2 3 2" xfId="579"/>
    <cellStyle name="40% - Accent3 3 2 4" xfId="580"/>
    <cellStyle name="40% - Accent3 3 2 4 2" xfId="581"/>
    <cellStyle name="40% - Accent3 3 2 5" xfId="582"/>
    <cellStyle name="40% - Accent3 3 2 6" xfId="583"/>
    <cellStyle name="40% - Accent3 3 3" xfId="584"/>
    <cellStyle name="40% - Accent3 3 3 2" xfId="585"/>
    <cellStyle name="40% - Accent3 3 3 3" xfId="586"/>
    <cellStyle name="40% - Accent3 3 4" xfId="587"/>
    <cellStyle name="40% - Accent3 3 4 2" xfId="588"/>
    <cellStyle name="40% - Accent3 3 4 3" xfId="589"/>
    <cellStyle name="40% - Accent3 3 5" xfId="590"/>
    <cellStyle name="40% - Accent3 3 5 2" xfId="591"/>
    <cellStyle name="40% - Accent3 3 6" xfId="592"/>
    <cellStyle name="40% - Accent3 3 6 2" xfId="593"/>
    <cellStyle name="40% - Accent3 3 7" xfId="594"/>
    <cellStyle name="40% - Accent3 3 8" xfId="595"/>
    <cellStyle name="40% - Accent3 4" xfId="596"/>
    <cellStyle name="40% - Accent3 4 2" xfId="597"/>
    <cellStyle name="40% - Accent3 4 2 2" xfId="598"/>
    <cellStyle name="40% - Accent3 4 2 3" xfId="599"/>
    <cellStyle name="40% - Accent3 4 3" xfId="600"/>
    <cellStyle name="40% - Accent3 4 3 2" xfId="601"/>
    <cellStyle name="40% - Accent3 4 3 3" xfId="602"/>
    <cellStyle name="40% - Accent3 4 4" xfId="603"/>
    <cellStyle name="40% - Accent3 4 4 2" xfId="604"/>
    <cellStyle name="40% - Accent3 4 5" xfId="605"/>
    <cellStyle name="40% - Accent3 4 6" xfId="606"/>
    <cellStyle name="40% - Accent3 5" xfId="607"/>
    <cellStyle name="40% - Accent3 5 2" xfId="608"/>
    <cellStyle name="40% - Accent3 5 3" xfId="609"/>
    <cellStyle name="40% - Accent3 6" xfId="610"/>
    <cellStyle name="40% - Accent3 6 2" xfId="611"/>
    <cellStyle name="40% - Accent3 7" xfId="612"/>
    <cellStyle name="40% - Accent3 7 2" xfId="613"/>
    <cellStyle name="40% - Accent3 8" xfId="614"/>
    <cellStyle name="40% - Accent3 9" xfId="615"/>
    <cellStyle name="40% - Accent4 2" xfId="616"/>
    <cellStyle name="40% - Accent4 2 2" xfId="617"/>
    <cellStyle name="40% - Accent4 2 2 2" xfId="618"/>
    <cellStyle name="40% - Accent4 2 2 2 2" xfId="619"/>
    <cellStyle name="40% - Accent4 2 2 2 3" xfId="620"/>
    <cellStyle name="40% - Accent4 2 2 3" xfId="621"/>
    <cellStyle name="40% - Accent4 2 2 3 2" xfId="622"/>
    <cellStyle name="40% - Accent4 2 2 4" xfId="623"/>
    <cellStyle name="40% - Accent4 2 2 4 2" xfId="624"/>
    <cellStyle name="40% - Accent4 2 2 5" xfId="625"/>
    <cellStyle name="40% - Accent4 2 2 6" xfId="626"/>
    <cellStyle name="40% - Accent4 2 3" xfId="627"/>
    <cellStyle name="40% - Accent4 2 3 2" xfId="628"/>
    <cellStyle name="40% - Accent4 2 3 3" xfId="629"/>
    <cellStyle name="40% - Accent4 2 4" xfId="630"/>
    <cellStyle name="40% - Accent4 2 4 2" xfId="631"/>
    <cellStyle name="40% - Accent4 2 4 3" xfId="632"/>
    <cellStyle name="40% - Accent4 2 5" xfId="633"/>
    <cellStyle name="40% - Accent4 2 5 2" xfId="634"/>
    <cellStyle name="40% - Accent4 2 6" xfId="635"/>
    <cellStyle name="40% - Accent4 2 6 2" xfId="636"/>
    <cellStyle name="40% - Accent4 2 7" xfId="637"/>
    <cellStyle name="40% - Accent4 2 8" xfId="638"/>
    <cellStyle name="40% - Accent4 3" xfId="639"/>
    <cellStyle name="40% - Accent4 3 2" xfId="640"/>
    <cellStyle name="40% - Accent4 3 2 2" xfId="641"/>
    <cellStyle name="40% - Accent4 3 2 2 2" xfId="642"/>
    <cellStyle name="40% - Accent4 3 2 2 3" xfId="643"/>
    <cellStyle name="40% - Accent4 3 2 3" xfId="644"/>
    <cellStyle name="40% - Accent4 3 2 3 2" xfId="645"/>
    <cellStyle name="40% - Accent4 3 2 4" xfId="646"/>
    <cellStyle name="40% - Accent4 3 2 4 2" xfId="647"/>
    <cellStyle name="40% - Accent4 3 2 5" xfId="648"/>
    <cellStyle name="40% - Accent4 3 2 6" xfId="649"/>
    <cellStyle name="40% - Accent4 3 3" xfId="650"/>
    <cellStyle name="40% - Accent4 3 3 2" xfId="651"/>
    <cellStyle name="40% - Accent4 3 3 3" xfId="652"/>
    <cellStyle name="40% - Accent4 3 4" xfId="653"/>
    <cellStyle name="40% - Accent4 3 4 2" xfId="654"/>
    <cellStyle name="40% - Accent4 3 4 3" xfId="655"/>
    <cellStyle name="40% - Accent4 3 5" xfId="656"/>
    <cellStyle name="40% - Accent4 3 5 2" xfId="657"/>
    <cellStyle name="40% - Accent4 3 6" xfId="658"/>
    <cellStyle name="40% - Accent4 3 6 2" xfId="659"/>
    <cellStyle name="40% - Accent4 3 7" xfId="660"/>
    <cellStyle name="40% - Accent4 3 8" xfId="661"/>
    <cellStyle name="40% - Accent4 4" xfId="662"/>
    <cellStyle name="40% - Accent4 4 2" xfId="663"/>
    <cellStyle name="40% - Accent4 4 2 2" xfId="664"/>
    <cellStyle name="40% - Accent4 4 2 3" xfId="665"/>
    <cellStyle name="40% - Accent4 4 3" xfId="666"/>
    <cellStyle name="40% - Accent4 4 3 2" xfId="667"/>
    <cellStyle name="40% - Accent4 4 3 3" xfId="668"/>
    <cellStyle name="40% - Accent4 4 4" xfId="669"/>
    <cellStyle name="40% - Accent4 4 4 2" xfId="670"/>
    <cellStyle name="40% - Accent4 4 5" xfId="671"/>
    <cellStyle name="40% - Accent4 4 6" xfId="672"/>
    <cellStyle name="40% - Accent4 5" xfId="673"/>
    <cellStyle name="40% - Accent4 5 2" xfId="674"/>
    <cellStyle name="40% - Accent4 5 3" xfId="675"/>
    <cellStyle name="40% - Accent4 6" xfId="676"/>
    <cellStyle name="40% - Accent4 6 2" xfId="677"/>
    <cellStyle name="40% - Accent4 7" xfId="678"/>
    <cellStyle name="40% - Accent4 7 2" xfId="679"/>
    <cellStyle name="40% - Accent4 8" xfId="680"/>
    <cellStyle name="40% - Accent4 9" xfId="681"/>
    <cellStyle name="40% - Accent5 2" xfId="682"/>
    <cellStyle name="40% - Accent5 2 2" xfId="683"/>
    <cellStyle name="40% - Accent5 2 2 2" xfId="684"/>
    <cellStyle name="40% - Accent5 2 2 2 2" xfId="685"/>
    <cellStyle name="40% - Accent5 2 2 2 3" xfId="686"/>
    <cellStyle name="40% - Accent5 2 2 3" xfId="687"/>
    <cellStyle name="40% - Accent5 2 2 3 2" xfId="688"/>
    <cellStyle name="40% - Accent5 2 2 4" xfId="689"/>
    <cellStyle name="40% - Accent5 2 2 4 2" xfId="690"/>
    <cellStyle name="40% - Accent5 2 2 5" xfId="691"/>
    <cellStyle name="40% - Accent5 2 2 6" xfId="692"/>
    <cellStyle name="40% - Accent5 2 3" xfId="693"/>
    <cellStyle name="40% - Accent5 2 3 2" xfId="694"/>
    <cellStyle name="40% - Accent5 2 3 3" xfId="695"/>
    <cellStyle name="40% - Accent5 2 4" xfId="696"/>
    <cellStyle name="40% - Accent5 2 4 2" xfId="697"/>
    <cellStyle name="40% - Accent5 2 4 3" xfId="698"/>
    <cellStyle name="40% - Accent5 2 5" xfId="699"/>
    <cellStyle name="40% - Accent5 2 5 2" xfId="700"/>
    <cellStyle name="40% - Accent5 2 6" xfId="701"/>
    <cellStyle name="40% - Accent5 2 6 2" xfId="702"/>
    <cellStyle name="40% - Accent5 2 7" xfId="703"/>
    <cellStyle name="40% - Accent5 2 8" xfId="704"/>
    <cellStyle name="40% - Accent5 3" xfId="705"/>
    <cellStyle name="40% - Accent5 3 2" xfId="706"/>
    <cellStyle name="40% - Accent5 3 2 2" xfId="707"/>
    <cellStyle name="40% - Accent5 3 2 2 2" xfId="708"/>
    <cellStyle name="40% - Accent5 3 2 2 3" xfId="709"/>
    <cellStyle name="40% - Accent5 3 2 3" xfId="710"/>
    <cellStyle name="40% - Accent5 3 2 3 2" xfId="711"/>
    <cellStyle name="40% - Accent5 3 2 4" xfId="712"/>
    <cellStyle name="40% - Accent5 3 2 4 2" xfId="713"/>
    <cellStyle name="40% - Accent5 3 2 5" xfId="714"/>
    <cellStyle name="40% - Accent5 3 2 6" xfId="715"/>
    <cellStyle name="40% - Accent5 3 3" xfId="716"/>
    <cellStyle name="40% - Accent5 3 3 2" xfId="717"/>
    <cellStyle name="40% - Accent5 3 3 3" xfId="718"/>
    <cellStyle name="40% - Accent5 3 4" xfId="719"/>
    <cellStyle name="40% - Accent5 3 4 2" xfId="720"/>
    <cellStyle name="40% - Accent5 3 4 3" xfId="721"/>
    <cellStyle name="40% - Accent5 3 5" xfId="722"/>
    <cellStyle name="40% - Accent5 3 5 2" xfId="723"/>
    <cellStyle name="40% - Accent5 3 6" xfId="724"/>
    <cellStyle name="40% - Accent5 3 6 2" xfId="725"/>
    <cellStyle name="40% - Accent5 3 7" xfId="726"/>
    <cellStyle name="40% - Accent5 3 8" xfId="727"/>
    <cellStyle name="40% - Accent5 4" xfId="728"/>
    <cellStyle name="40% - Accent5 4 2" xfId="729"/>
    <cellStyle name="40% - Accent5 4 2 2" xfId="730"/>
    <cellStyle name="40% - Accent5 4 2 3" xfId="731"/>
    <cellStyle name="40% - Accent5 4 3" xfId="732"/>
    <cellStyle name="40% - Accent5 4 3 2" xfId="733"/>
    <cellStyle name="40% - Accent5 4 3 3" xfId="734"/>
    <cellStyle name="40% - Accent5 4 4" xfId="735"/>
    <cellStyle name="40% - Accent5 4 4 2" xfId="736"/>
    <cellStyle name="40% - Accent5 4 5" xfId="737"/>
    <cellStyle name="40% - Accent5 4 6" xfId="738"/>
    <cellStyle name="40% - Accent5 5" xfId="739"/>
    <cellStyle name="40% - Accent5 5 2" xfId="740"/>
    <cellStyle name="40% - Accent5 5 3" xfId="741"/>
    <cellStyle name="40% - Accent5 6" xfId="742"/>
    <cellStyle name="40% - Accent5 6 2" xfId="743"/>
    <cellStyle name="40% - Accent5 7" xfId="744"/>
    <cellStyle name="40% - Accent5 7 2" xfId="745"/>
    <cellStyle name="40% - Accent5 8" xfId="746"/>
    <cellStyle name="40% - Accent5 9" xfId="747"/>
    <cellStyle name="40% - Accent6 2" xfId="748"/>
    <cellStyle name="40% - Accent6 2 2" xfId="749"/>
    <cellStyle name="40% - Accent6 2 2 2" xfId="750"/>
    <cellStyle name="40% - Accent6 2 2 2 2" xfId="751"/>
    <cellStyle name="40% - Accent6 2 2 2 3" xfId="752"/>
    <cellStyle name="40% - Accent6 2 2 3" xfId="753"/>
    <cellStyle name="40% - Accent6 2 2 3 2" xfId="754"/>
    <cellStyle name="40% - Accent6 2 2 4" xfId="755"/>
    <cellStyle name="40% - Accent6 2 2 4 2" xfId="756"/>
    <cellStyle name="40% - Accent6 2 2 5" xfId="757"/>
    <cellStyle name="40% - Accent6 2 2 6" xfId="758"/>
    <cellStyle name="40% - Accent6 2 3" xfId="759"/>
    <cellStyle name="40% - Accent6 2 3 2" xfId="760"/>
    <cellStyle name="40% - Accent6 2 3 3" xfId="761"/>
    <cellStyle name="40% - Accent6 2 4" xfId="762"/>
    <cellStyle name="40% - Accent6 2 4 2" xfId="763"/>
    <cellStyle name="40% - Accent6 2 4 3" xfId="764"/>
    <cellStyle name="40% - Accent6 2 5" xfId="765"/>
    <cellStyle name="40% - Accent6 2 5 2" xfId="766"/>
    <cellStyle name="40% - Accent6 2 6" xfId="767"/>
    <cellStyle name="40% - Accent6 2 6 2" xfId="768"/>
    <cellStyle name="40% - Accent6 2 7" xfId="769"/>
    <cellStyle name="40% - Accent6 2 8" xfId="770"/>
    <cellStyle name="40% - Accent6 3" xfId="771"/>
    <cellStyle name="40% - Accent6 3 2" xfId="772"/>
    <cellStyle name="40% - Accent6 3 2 2" xfId="773"/>
    <cellStyle name="40% - Accent6 3 2 2 2" xfId="774"/>
    <cellStyle name="40% - Accent6 3 2 2 3" xfId="775"/>
    <cellStyle name="40% - Accent6 3 2 3" xfId="776"/>
    <cellStyle name="40% - Accent6 3 2 3 2" xfId="777"/>
    <cellStyle name="40% - Accent6 3 2 4" xfId="778"/>
    <cellStyle name="40% - Accent6 3 2 4 2" xfId="779"/>
    <cellStyle name="40% - Accent6 3 2 5" xfId="780"/>
    <cellStyle name="40% - Accent6 3 2 6" xfId="781"/>
    <cellStyle name="40% - Accent6 3 3" xfId="782"/>
    <cellStyle name="40% - Accent6 3 3 2" xfId="783"/>
    <cellStyle name="40% - Accent6 3 3 3" xfId="784"/>
    <cellStyle name="40% - Accent6 3 4" xfId="785"/>
    <cellStyle name="40% - Accent6 3 4 2" xfId="786"/>
    <cellStyle name="40% - Accent6 3 4 3" xfId="787"/>
    <cellStyle name="40% - Accent6 3 5" xfId="788"/>
    <cellStyle name="40% - Accent6 3 5 2" xfId="789"/>
    <cellStyle name="40% - Accent6 3 6" xfId="790"/>
    <cellStyle name="40% - Accent6 3 6 2" xfId="791"/>
    <cellStyle name="40% - Accent6 3 7" xfId="792"/>
    <cellStyle name="40% - Accent6 3 8" xfId="793"/>
    <cellStyle name="40% - Accent6 4" xfId="794"/>
    <cellStyle name="40% - Accent6 4 2" xfId="795"/>
    <cellStyle name="40% - Accent6 4 2 2" xfId="796"/>
    <cellStyle name="40% - Accent6 4 2 3" xfId="797"/>
    <cellStyle name="40% - Accent6 4 3" xfId="798"/>
    <cellStyle name="40% - Accent6 4 3 2" xfId="799"/>
    <cellStyle name="40% - Accent6 4 3 3" xfId="800"/>
    <cellStyle name="40% - Accent6 4 4" xfId="801"/>
    <cellStyle name="40% - Accent6 4 4 2" xfId="802"/>
    <cellStyle name="40% - Accent6 4 5" xfId="803"/>
    <cellStyle name="40% - Accent6 4 6" xfId="804"/>
    <cellStyle name="40% - Accent6 5" xfId="805"/>
    <cellStyle name="40% - Accent6 5 2" xfId="806"/>
    <cellStyle name="40% - Accent6 5 3" xfId="807"/>
    <cellStyle name="40% - Accent6 6" xfId="808"/>
    <cellStyle name="40% - Accent6 6 2" xfId="809"/>
    <cellStyle name="40% - Accent6 7" xfId="810"/>
    <cellStyle name="40% - Accent6 7 2" xfId="811"/>
    <cellStyle name="40% - Accent6 8" xfId="812"/>
    <cellStyle name="40% - Accent6 9" xfId="813"/>
    <cellStyle name="60% - Accent1 2" xfId="814"/>
    <cellStyle name="60% - Accent1 3" xfId="815"/>
    <cellStyle name="60% - Accent2 2" xfId="816"/>
    <cellStyle name="60% - Accent2 3" xfId="817"/>
    <cellStyle name="60% - Accent3 2" xfId="818"/>
    <cellStyle name="60% - Accent3 3" xfId="819"/>
    <cellStyle name="60% - Accent4 2" xfId="820"/>
    <cellStyle name="60% - Accent4 3" xfId="821"/>
    <cellStyle name="60% - Accent5 2" xfId="822"/>
    <cellStyle name="60% - Accent5 3" xfId="823"/>
    <cellStyle name="60% - Accent6 2" xfId="824"/>
    <cellStyle name="60% - Accent6 3" xfId="825"/>
    <cellStyle name="Accent1 2" xfId="826"/>
    <cellStyle name="Accent1 3" xfId="827"/>
    <cellStyle name="Accent2 2" xfId="828"/>
    <cellStyle name="Accent2 3" xfId="829"/>
    <cellStyle name="Accent3 2" xfId="830"/>
    <cellStyle name="Accent3 3" xfId="831"/>
    <cellStyle name="Accent4 2" xfId="832"/>
    <cellStyle name="Accent4 3" xfId="833"/>
    <cellStyle name="Accent5 2" xfId="834"/>
    <cellStyle name="Accent5 3" xfId="835"/>
    <cellStyle name="Accent6 2" xfId="836"/>
    <cellStyle name="Accent6 3" xfId="837"/>
    <cellStyle name="Bad 2" xfId="838"/>
    <cellStyle name="Bad 3" xfId="839"/>
    <cellStyle name="Calculation 2" xfId="840"/>
    <cellStyle name="Calculation 3" xfId="841"/>
    <cellStyle name="Check Cell 2" xfId="842"/>
    <cellStyle name="Check Cell 3" xfId="843"/>
    <cellStyle name="Comma" xfId="1" builtinId="3"/>
    <cellStyle name="Comma [0] 2" xfId="844"/>
    <cellStyle name="Comma [0] 2 2" xfId="845"/>
    <cellStyle name="Comma 10" xfId="846"/>
    <cellStyle name="Comma 10 2" xfId="847"/>
    <cellStyle name="Comma 11" xfId="848"/>
    <cellStyle name="Comma 11 2" xfId="849"/>
    <cellStyle name="Comma 12" xfId="850"/>
    <cellStyle name="Comma 12 2" xfId="851"/>
    <cellStyle name="Comma 12 3" xfId="852"/>
    <cellStyle name="Comma 13" xfId="853"/>
    <cellStyle name="Comma 13 2" xfId="854"/>
    <cellStyle name="Comma 14" xfId="855"/>
    <cellStyle name="Comma 14 2" xfId="856"/>
    <cellStyle name="Comma 15" xfId="857"/>
    <cellStyle name="Comma 15 2" xfId="858"/>
    <cellStyle name="Comma 16" xfId="859"/>
    <cellStyle name="Comma 16 2" xfId="860"/>
    <cellStyle name="Comma 17" xfId="861"/>
    <cellStyle name="Comma 17 2" xfId="862"/>
    <cellStyle name="Comma 18" xfId="863"/>
    <cellStyle name="Comma 19" xfId="864"/>
    <cellStyle name="Comma 2" xfId="4"/>
    <cellStyle name="Comma 2 2" xfId="865"/>
    <cellStyle name="Comma 2 2 2" xfId="866"/>
    <cellStyle name="Comma 2 2 3" xfId="867"/>
    <cellStyle name="Comma 2 3" xfId="868"/>
    <cellStyle name="Comma 2 3 2" xfId="869"/>
    <cellStyle name="Comma 2 4" xfId="870"/>
    <cellStyle name="Comma 2 5" xfId="871"/>
    <cellStyle name="Comma 2 6" xfId="872"/>
    <cellStyle name="Comma 20" xfId="873"/>
    <cellStyle name="Comma 21" xfId="874"/>
    <cellStyle name="Comma 22" xfId="875"/>
    <cellStyle name="Comma 23" xfId="876"/>
    <cellStyle name="Comma 24" xfId="877"/>
    <cellStyle name="Comma 25" xfId="878"/>
    <cellStyle name="Comma 26" xfId="879"/>
    <cellStyle name="Comma 27" xfId="880"/>
    <cellStyle name="Comma 28" xfId="881"/>
    <cellStyle name="Comma 3" xfId="882"/>
    <cellStyle name="Comma 3 2" xfId="883"/>
    <cellStyle name="Comma 3 2 2" xfId="884"/>
    <cellStyle name="Comma 3 3" xfId="885"/>
    <cellStyle name="Comma 3 3 2" xfId="886"/>
    <cellStyle name="Comma 3 4" xfId="887"/>
    <cellStyle name="Comma 32" xfId="888"/>
    <cellStyle name="Comma 33" xfId="889"/>
    <cellStyle name="Comma 34" xfId="890"/>
    <cellStyle name="Comma 35" xfId="891"/>
    <cellStyle name="Comma 36" xfId="892"/>
    <cellStyle name="Comma 4" xfId="893"/>
    <cellStyle name="Comma 4 10" xfId="894"/>
    <cellStyle name="Comma 4 10 2" xfId="895"/>
    <cellStyle name="Comma 4 11" xfId="896"/>
    <cellStyle name="Comma 4 2" xfId="897"/>
    <cellStyle name="Comma 4 2 2" xfId="898"/>
    <cellStyle name="Comma 4 2 2 2" xfId="899"/>
    <cellStyle name="Comma 4 2 2 2 2" xfId="900"/>
    <cellStyle name="Comma 4 2 2 2 3" xfId="901"/>
    <cellStyle name="Comma 4 2 2 3" xfId="902"/>
    <cellStyle name="Comma 4 2 2 3 2" xfId="903"/>
    <cellStyle name="Comma 4 2 2 3 3" xfId="904"/>
    <cellStyle name="Comma 4 2 2 4" xfId="905"/>
    <cellStyle name="Comma 4 2 2 4 2" xfId="906"/>
    <cellStyle name="Comma 4 2 2 5" xfId="907"/>
    <cellStyle name="Comma 4 2 2 6" xfId="908"/>
    <cellStyle name="Comma 4 2 3" xfId="909"/>
    <cellStyle name="Comma 4 2 3 2" xfId="910"/>
    <cellStyle name="Comma 4 2 3 3" xfId="911"/>
    <cellStyle name="Comma 4 2 4" xfId="912"/>
    <cellStyle name="Comma 4 2 4 2" xfId="913"/>
    <cellStyle name="Comma 4 2 4 3" xfId="914"/>
    <cellStyle name="Comma 4 2 5" xfId="915"/>
    <cellStyle name="Comma 4 2 5 2" xfId="916"/>
    <cellStyle name="Comma 4 2 5 3" xfId="917"/>
    <cellStyle name="Comma 4 2 6" xfId="918"/>
    <cellStyle name="Comma 4 2 6 2" xfId="919"/>
    <cellStyle name="Comma 4 2 7" xfId="920"/>
    <cellStyle name="Comma 4 2 8" xfId="921"/>
    <cellStyle name="Comma 4 3" xfId="922"/>
    <cellStyle name="Comma 4 3 2" xfId="923"/>
    <cellStyle name="Comma 4 3 2 2" xfId="924"/>
    <cellStyle name="Comma 4 3 2 2 2" xfId="925"/>
    <cellStyle name="Comma 4 3 2 2 3" xfId="926"/>
    <cellStyle name="Comma 4 3 2 3" xfId="927"/>
    <cellStyle name="Comma 4 3 2 3 2" xfId="928"/>
    <cellStyle name="Comma 4 3 2 4" xfId="929"/>
    <cellStyle name="Comma 4 3 2 4 2" xfId="930"/>
    <cellStyle name="Comma 4 3 2 5" xfId="931"/>
    <cellStyle name="Comma 4 3 2 6" xfId="932"/>
    <cellStyle name="Comma 4 3 3" xfId="933"/>
    <cellStyle name="Comma 4 3 3 2" xfId="934"/>
    <cellStyle name="Comma 4 3 3 3" xfId="935"/>
    <cellStyle name="Comma 4 3 4" xfId="936"/>
    <cellStyle name="Comma 4 3 4 2" xfId="937"/>
    <cellStyle name="Comma 4 3 4 3" xfId="938"/>
    <cellStyle name="Comma 4 3 5" xfId="939"/>
    <cellStyle name="Comma 4 3 5 2" xfId="940"/>
    <cellStyle name="Comma 4 3 6" xfId="941"/>
    <cellStyle name="Comma 4 3 6 2" xfId="942"/>
    <cellStyle name="Comma 4 3 7" xfId="943"/>
    <cellStyle name="Comma 4 3 8" xfId="944"/>
    <cellStyle name="Comma 4 4" xfId="945"/>
    <cellStyle name="Comma 4 4 2" xfId="946"/>
    <cellStyle name="Comma 4 4 2 2" xfId="947"/>
    <cellStyle name="Comma 4 4 2 2 2" xfId="948"/>
    <cellStyle name="Comma 4 4 2 2 3" xfId="949"/>
    <cellStyle name="Comma 4 4 2 3" xfId="950"/>
    <cellStyle name="Comma 4 4 2 3 2" xfId="951"/>
    <cellStyle name="Comma 4 4 2 4" xfId="952"/>
    <cellStyle name="Comma 4 4 2 4 2" xfId="953"/>
    <cellStyle name="Comma 4 4 2 5" xfId="954"/>
    <cellStyle name="Comma 4 4 2 6" xfId="955"/>
    <cellStyle name="Comma 4 4 3" xfId="956"/>
    <cellStyle name="Comma 4 4 3 2" xfId="957"/>
    <cellStyle name="Comma 4 4 3 3" xfId="958"/>
    <cellStyle name="Comma 4 4 4" xfId="959"/>
    <cellStyle name="Comma 4 4 4 2" xfId="960"/>
    <cellStyle name="Comma 4 4 4 3" xfId="961"/>
    <cellStyle name="Comma 4 4 5" xfId="962"/>
    <cellStyle name="Comma 4 4 5 2" xfId="963"/>
    <cellStyle name="Comma 4 4 6" xfId="964"/>
    <cellStyle name="Comma 4 4 6 2" xfId="965"/>
    <cellStyle name="Comma 4 4 7" xfId="966"/>
    <cellStyle name="Comma 4 4 8" xfId="967"/>
    <cellStyle name="Comma 4 5" xfId="968"/>
    <cellStyle name="Comma 4 5 2" xfId="969"/>
    <cellStyle name="Comma 4 5 3" xfId="970"/>
    <cellStyle name="Comma 4 6" xfId="971"/>
    <cellStyle name="Comma 4 6 2" xfId="972"/>
    <cellStyle name="Comma 4 6 2 2" xfId="973"/>
    <cellStyle name="Comma 4 6 2 3" xfId="974"/>
    <cellStyle name="Comma 4 6 3" xfId="975"/>
    <cellStyle name="Comma 4 6 3 2" xfId="976"/>
    <cellStyle name="Comma 4 6 3 3" xfId="977"/>
    <cellStyle name="Comma 4 6 4" xfId="978"/>
    <cellStyle name="Comma 4 6 4 2" xfId="979"/>
    <cellStyle name="Comma 4 6 5" xfId="980"/>
    <cellStyle name="Comma 4 6 6" xfId="981"/>
    <cellStyle name="Comma 4 7" xfId="982"/>
    <cellStyle name="Comma 4 7 2" xfId="983"/>
    <cellStyle name="Comma 4 7 3" xfId="984"/>
    <cellStyle name="Comma 4 8" xfId="985"/>
    <cellStyle name="Comma 4 8 2" xfId="986"/>
    <cellStyle name="Comma 4 8 3" xfId="987"/>
    <cellStyle name="Comma 4 9" xfId="988"/>
    <cellStyle name="Comma 4 9 2" xfId="989"/>
    <cellStyle name="Comma 5" xfId="990"/>
    <cellStyle name="Comma 5 10" xfId="991"/>
    <cellStyle name="Comma 5 2" xfId="992"/>
    <cellStyle name="Comma 5 2 2" xfId="993"/>
    <cellStyle name="Comma 5 2 2 2" xfId="994"/>
    <cellStyle name="Comma 5 2 2 2 2" xfId="995"/>
    <cellStyle name="Comma 5 2 2 2 3" xfId="996"/>
    <cellStyle name="Comma 5 2 2 3" xfId="997"/>
    <cellStyle name="Comma 5 2 2 3 2" xfId="998"/>
    <cellStyle name="Comma 5 2 2 4" xfId="999"/>
    <cellStyle name="Comma 5 2 2 4 2" xfId="1000"/>
    <cellStyle name="Comma 5 2 2 5" xfId="1001"/>
    <cellStyle name="Comma 5 2 2 6" xfId="1002"/>
    <cellStyle name="Comma 5 2 3" xfId="1003"/>
    <cellStyle name="Comma 5 2 3 2" xfId="1004"/>
    <cellStyle name="Comma 5 2 3 3" xfId="1005"/>
    <cellStyle name="Comma 5 2 4" xfId="1006"/>
    <cellStyle name="Comma 5 2 4 2" xfId="1007"/>
    <cellStyle name="Comma 5 2 4 3" xfId="1008"/>
    <cellStyle name="Comma 5 2 5" xfId="1009"/>
    <cellStyle name="Comma 5 2 5 2" xfId="1010"/>
    <cellStyle name="Comma 5 2 6" xfId="1011"/>
    <cellStyle name="Comma 5 2 6 2" xfId="1012"/>
    <cellStyle name="Comma 5 2 7" xfId="1013"/>
    <cellStyle name="Comma 5 2 8" xfId="1014"/>
    <cellStyle name="Comma 5 3" xfId="1015"/>
    <cellStyle name="Comma 5 3 2" xfId="1016"/>
    <cellStyle name="Comma 5 3 2 2" xfId="1017"/>
    <cellStyle name="Comma 5 3 2 2 2" xfId="1018"/>
    <cellStyle name="Comma 5 3 2 2 3" xfId="1019"/>
    <cellStyle name="Comma 5 3 2 3" xfId="1020"/>
    <cellStyle name="Comma 5 3 2 3 2" xfId="1021"/>
    <cellStyle name="Comma 5 3 2 4" xfId="1022"/>
    <cellStyle name="Comma 5 3 2 4 2" xfId="1023"/>
    <cellStyle name="Comma 5 3 2 5" xfId="1024"/>
    <cellStyle name="Comma 5 3 2 6" xfId="1025"/>
    <cellStyle name="Comma 5 3 3" xfId="1026"/>
    <cellStyle name="Comma 5 3 3 2" xfId="1027"/>
    <cellStyle name="Comma 5 3 3 3" xfId="1028"/>
    <cellStyle name="Comma 5 3 4" xfId="1029"/>
    <cellStyle name="Comma 5 3 4 2" xfId="1030"/>
    <cellStyle name="Comma 5 3 4 3" xfId="1031"/>
    <cellStyle name="Comma 5 3 5" xfId="1032"/>
    <cellStyle name="Comma 5 3 5 2" xfId="1033"/>
    <cellStyle name="Comma 5 3 6" xfId="1034"/>
    <cellStyle name="Comma 5 3 6 2" xfId="1035"/>
    <cellStyle name="Comma 5 3 7" xfId="1036"/>
    <cellStyle name="Comma 5 3 8" xfId="1037"/>
    <cellStyle name="Comma 5 4" xfId="1038"/>
    <cellStyle name="Comma 5 4 2" xfId="1039"/>
    <cellStyle name="Comma 5 5" xfId="1040"/>
    <cellStyle name="Comma 5 5 2" xfId="1041"/>
    <cellStyle name="Comma 5 5 2 2" xfId="1042"/>
    <cellStyle name="Comma 5 5 2 3" xfId="1043"/>
    <cellStyle name="Comma 5 5 3" xfId="1044"/>
    <cellStyle name="Comma 5 5 3 2" xfId="1045"/>
    <cellStyle name="Comma 5 5 3 3" xfId="1046"/>
    <cellStyle name="Comma 5 5 4" xfId="1047"/>
    <cellStyle name="Comma 5 5 4 2" xfId="1048"/>
    <cellStyle name="Comma 5 5 5" xfId="1049"/>
    <cellStyle name="Comma 5 5 6" xfId="1050"/>
    <cellStyle name="Comma 5 6" xfId="1051"/>
    <cellStyle name="Comma 5 6 2" xfId="1052"/>
    <cellStyle name="Comma 5 6 3" xfId="1053"/>
    <cellStyle name="Comma 5 7" xfId="1054"/>
    <cellStyle name="Comma 5 7 2" xfId="1055"/>
    <cellStyle name="Comma 5 8" xfId="1056"/>
    <cellStyle name="Comma 5 8 2" xfId="1057"/>
    <cellStyle name="Comma 5 9" xfId="1058"/>
    <cellStyle name="Comma 5 9 2" xfId="1059"/>
    <cellStyle name="Comma 6" xfId="1060"/>
    <cellStyle name="Comma 6 2" xfId="1061"/>
    <cellStyle name="Comma 7" xfId="1062"/>
    <cellStyle name="Comma 7 2" xfId="1063"/>
    <cellStyle name="Comma 7 2 2" xfId="1064"/>
    <cellStyle name="Comma 7 2 2 2" xfId="1065"/>
    <cellStyle name="Comma 7 2 2 3" xfId="1066"/>
    <cellStyle name="Comma 7 2 3" xfId="1067"/>
    <cellStyle name="Comma 7 2 3 2" xfId="1068"/>
    <cellStyle name="Comma 7 2 3 3" xfId="1069"/>
    <cellStyle name="Comma 7 2 4" xfId="1070"/>
    <cellStyle name="Comma 7 2 4 2" xfId="1071"/>
    <cellStyle name="Comma 7 2 5" xfId="1072"/>
    <cellStyle name="Comma 7 2 6" xfId="1073"/>
    <cellStyle name="Comma 7 3" xfId="1074"/>
    <cellStyle name="Comma 7 3 2" xfId="1075"/>
    <cellStyle name="Comma 7 3 3" xfId="1076"/>
    <cellStyle name="Comma 7 4" xfId="1077"/>
    <cellStyle name="Comma 7 4 2" xfId="1078"/>
    <cellStyle name="Comma 7 4 3" xfId="1079"/>
    <cellStyle name="Comma 7 5" xfId="1080"/>
    <cellStyle name="Comma 7 5 2" xfId="1081"/>
    <cellStyle name="Comma 7 6" xfId="1082"/>
    <cellStyle name="Comma 8" xfId="1083"/>
    <cellStyle name="Comma 8 2" xfId="1084"/>
    <cellStyle name="Comma 8 2 2" xfId="1085"/>
    <cellStyle name="Comma 8 3" xfId="1086"/>
    <cellStyle name="Comma 8 4" xfId="1087"/>
    <cellStyle name="Comma 8 5" xfId="1088"/>
    <cellStyle name="Comma 8 6" xfId="1089"/>
    <cellStyle name="Comma 8 7" xfId="1090"/>
    <cellStyle name="Comma 9" xfId="1091"/>
    <cellStyle name="Comma 9 2" xfId="1092"/>
    <cellStyle name="Comma0" xfId="1093"/>
    <cellStyle name="Comma0 2" xfId="1094"/>
    <cellStyle name="Currency" xfId="2" builtinId="4"/>
    <cellStyle name="Currency [0] 2" xfId="1095"/>
    <cellStyle name="Currency [0] 2 2" xfId="1096"/>
    <cellStyle name="Currency 10" xfId="1097"/>
    <cellStyle name="Currency 10 2" xfId="1098"/>
    <cellStyle name="Currency 10 3" xfId="1099"/>
    <cellStyle name="Currency 10 4" xfId="1100"/>
    <cellStyle name="Currency 11" xfId="1101"/>
    <cellStyle name="Currency 11 2" xfId="1102"/>
    <cellStyle name="Currency 12" xfId="1103"/>
    <cellStyle name="Currency 12 2" xfId="1104"/>
    <cellStyle name="Currency 13" xfId="1105"/>
    <cellStyle name="Currency 13 2" xfId="1106"/>
    <cellStyle name="Currency 14" xfId="1107"/>
    <cellStyle name="Currency 15" xfId="1108"/>
    <cellStyle name="Currency 16" xfId="1109"/>
    <cellStyle name="Currency 17" xfId="1110"/>
    <cellStyle name="Currency 18" xfId="1111"/>
    <cellStyle name="Currency 19" xfId="1112"/>
    <cellStyle name="Currency 2" xfId="1113"/>
    <cellStyle name="Currency 2 2" xfId="1114"/>
    <cellStyle name="Currency 2 2 2" xfId="1115"/>
    <cellStyle name="Currency 2 3" xfId="1116"/>
    <cellStyle name="Currency 2 3 2" xfId="1117"/>
    <cellStyle name="Currency 2 4" xfId="1118"/>
    <cellStyle name="Currency 2 4 2" xfId="1119"/>
    <cellStyle name="Currency 2 4 3" xfId="1120"/>
    <cellStyle name="Currency 2 5" xfId="1121"/>
    <cellStyle name="Currency 2 6" xfId="1122"/>
    <cellStyle name="Currency 20" xfId="1123"/>
    <cellStyle name="Currency 21" xfId="1124"/>
    <cellStyle name="Currency 22" xfId="1125"/>
    <cellStyle name="Currency 23" xfId="1126"/>
    <cellStyle name="Currency 24" xfId="1127"/>
    <cellStyle name="Currency 25" xfId="1128"/>
    <cellStyle name="Currency 26" xfId="1129"/>
    <cellStyle name="Currency 3" xfId="1130"/>
    <cellStyle name="Currency 3 2" xfId="1131"/>
    <cellStyle name="Currency 3 2 2" xfId="1132"/>
    <cellStyle name="Currency 3 3" xfId="1133"/>
    <cellStyle name="Currency 3 3 2" xfId="1134"/>
    <cellStyle name="Currency 3 4" xfId="1135"/>
    <cellStyle name="Currency 3 5" xfId="1136"/>
    <cellStyle name="Currency 4" xfId="1137"/>
    <cellStyle name="Currency 4 2" xfId="1138"/>
    <cellStyle name="Currency 4 2 2" xfId="1139"/>
    <cellStyle name="Currency 4 2 2 2" xfId="1140"/>
    <cellStyle name="Currency 4 2 2 2 2" xfId="1141"/>
    <cellStyle name="Currency 4 2 2 2 3" xfId="1142"/>
    <cellStyle name="Currency 4 2 2 3" xfId="1143"/>
    <cellStyle name="Currency 4 2 2 3 2" xfId="1144"/>
    <cellStyle name="Currency 4 2 2 4" xfId="1145"/>
    <cellStyle name="Currency 4 2 2 4 2" xfId="1146"/>
    <cellStyle name="Currency 4 2 2 5" xfId="1147"/>
    <cellStyle name="Currency 4 2 2 6" xfId="1148"/>
    <cellStyle name="Currency 4 2 3" xfId="1149"/>
    <cellStyle name="Currency 4 2 3 2" xfId="1150"/>
    <cellStyle name="Currency 4 2 3 3" xfId="1151"/>
    <cellStyle name="Currency 4 2 4" xfId="1152"/>
    <cellStyle name="Currency 4 2 4 2" xfId="1153"/>
    <cellStyle name="Currency 4 2 4 3" xfId="1154"/>
    <cellStyle name="Currency 4 2 5" xfId="1155"/>
    <cellStyle name="Currency 4 2 5 2" xfId="1156"/>
    <cellStyle name="Currency 4 2 6" xfId="1157"/>
    <cellStyle name="Currency 4 2 7" xfId="1158"/>
    <cellStyle name="Currency 4 3" xfId="1159"/>
    <cellStyle name="Currency 4 4" xfId="1160"/>
    <cellStyle name="Currency 5" xfId="1161"/>
    <cellStyle name="Currency 5 2" xfId="1162"/>
    <cellStyle name="Currency 6" xfId="1163"/>
    <cellStyle name="Currency 6 2" xfId="1164"/>
    <cellStyle name="Currency 7" xfId="1165"/>
    <cellStyle name="Currency 7 2" xfId="1166"/>
    <cellStyle name="Currency 7 2 2" xfId="1167"/>
    <cellStyle name="Currency 7 2 3" xfId="1168"/>
    <cellStyle name="Currency 7 3" xfId="1169"/>
    <cellStyle name="Currency 7 3 2" xfId="1170"/>
    <cellStyle name="Currency 7 3 3" xfId="1171"/>
    <cellStyle name="Currency 7 4" xfId="1172"/>
    <cellStyle name="Currency 7 5" xfId="1173"/>
    <cellStyle name="Currency 7 6" xfId="1174"/>
    <cellStyle name="Currency 8" xfId="1175"/>
    <cellStyle name="Currency 8 2" xfId="1176"/>
    <cellStyle name="Currency 8 3" xfId="1177"/>
    <cellStyle name="Currency 8 4" xfId="1178"/>
    <cellStyle name="Currency 9" xfId="1179"/>
    <cellStyle name="Currency 9 2" xfId="1180"/>
    <cellStyle name="Currency0" xfId="1181"/>
    <cellStyle name="Currency0 2" xfId="1182"/>
    <cellStyle name="Date" xfId="1183"/>
    <cellStyle name="Date 2" xfId="1184"/>
    <cellStyle name="Explanatory Text 2" xfId="1185"/>
    <cellStyle name="Explanatory Text 3" xfId="1186"/>
    <cellStyle name="Fixed" xfId="1187"/>
    <cellStyle name="Fixed 2" xfId="1188"/>
    <cellStyle name="Good 2" xfId="1189"/>
    <cellStyle name="Good 3" xfId="1190"/>
    <cellStyle name="Grey" xfId="1191"/>
    <cellStyle name="Grey 2" xfId="1192"/>
    <cellStyle name="Heading 1 2" xfId="1193"/>
    <cellStyle name="Heading 1 3" xfId="1194"/>
    <cellStyle name="Heading 2 2" xfId="1195"/>
    <cellStyle name="Heading 2 3" xfId="1196"/>
    <cellStyle name="Heading 3 2" xfId="1197"/>
    <cellStyle name="Heading 3 3" xfId="1198"/>
    <cellStyle name="Heading 3 4" xfId="1199"/>
    <cellStyle name="Heading 3 5" xfId="1200"/>
    <cellStyle name="Heading 3 6" xfId="1201"/>
    <cellStyle name="Heading 3 7" xfId="1202"/>
    <cellStyle name="Heading 3 8" xfId="1203"/>
    <cellStyle name="Heading 3 9" xfId="1204"/>
    <cellStyle name="Heading 4 2" xfId="1205"/>
    <cellStyle name="Heading 4 3" xfId="1206"/>
    <cellStyle name="Hyperlink 2" xfId="1207"/>
    <cellStyle name="Hyperlink 2 2" xfId="1208"/>
    <cellStyle name="Hyperlink 2 3" xfId="1209"/>
    <cellStyle name="Hyperlink 2 4" xfId="1210"/>
    <cellStyle name="Hyperlink 3" xfId="1211"/>
    <cellStyle name="Hyperlink 3 2" xfId="1212"/>
    <cellStyle name="Hyperlink 4" xfId="1213"/>
    <cellStyle name="Hyperlink 5" xfId="1214"/>
    <cellStyle name="Input [yellow]" xfId="1215"/>
    <cellStyle name="Input [yellow] 2" xfId="1216"/>
    <cellStyle name="Input 2" xfId="1217"/>
    <cellStyle name="Input 3" xfId="1218"/>
    <cellStyle name="John" xfId="1219"/>
    <cellStyle name="Linked Cell 2" xfId="1220"/>
    <cellStyle name="Linked Cell 3" xfId="1221"/>
    <cellStyle name="M" xfId="1222"/>
    <cellStyle name="M 2" xfId="1223"/>
    <cellStyle name="M.00" xfId="1224"/>
    <cellStyle name="M.00 2" xfId="1225"/>
    <cellStyle name="M_9. Rev2Cost_GDPIPI" xfId="1226"/>
    <cellStyle name="M_9. Rev2Cost_GDPIPI 2" xfId="1227"/>
    <cellStyle name="M_lists" xfId="1228"/>
    <cellStyle name="M_lists 2" xfId="1229"/>
    <cellStyle name="M_lists_4. Current Monthly Fixed Charge" xfId="1230"/>
    <cellStyle name="M_Sheet4" xfId="1231"/>
    <cellStyle name="M_Sheet4 2" xfId="1232"/>
    <cellStyle name="Neutral 2" xfId="1233"/>
    <cellStyle name="Neutral 3" xfId="1234"/>
    <cellStyle name="Normal" xfId="0" builtinId="0"/>
    <cellStyle name="Normal - Style1" xfId="1235"/>
    <cellStyle name="Normal - Style1 2" xfId="1236"/>
    <cellStyle name="Normal 10" xfId="1237"/>
    <cellStyle name="Normal 10 2" xfId="1238"/>
    <cellStyle name="Normal 10 2 2" xfId="1239"/>
    <cellStyle name="Normal 10 2 3" xfId="1240"/>
    <cellStyle name="Normal 10 3" xfId="1241"/>
    <cellStyle name="Normal 10 3 2" xfId="1242"/>
    <cellStyle name="Normal 10 3 3" xfId="1243"/>
    <cellStyle name="Normal 10 4" xfId="1244"/>
    <cellStyle name="Normal 10 5" xfId="1245"/>
    <cellStyle name="Normal 10 6" xfId="1246"/>
    <cellStyle name="Normal 11" xfId="1247"/>
    <cellStyle name="Normal 11 2" xfId="1248"/>
    <cellStyle name="Normal 11 2 2" xfId="1249"/>
    <cellStyle name="Normal 11 2 3" xfId="1250"/>
    <cellStyle name="Normal 11 3" xfId="1251"/>
    <cellStyle name="Normal 11 3 2" xfId="1252"/>
    <cellStyle name="Normal 11 3 3" xfId="1253"/>
    <cellStyle name="Normal 11 4" xfId="1254"/>
    <cellStyle name="Normal 11 5" xfId="1255"/>
    <cellStyle name="Normal 11 6" xfId="1256"/>
    <cellStyle name="Normal 12" xfId="1257"/>
    <cellStyle name="Normal 12 2" xfId="1258"/>
    <cellStyle name="Normal 12 2 2" xfId="1259"/>
    <cellStyle name="Normal 12 2 3" xfId="1260"/>
    <cellStyle name="Normal 12 3" xfId="1261"/>
    <cellStyle name="Normal 12 3 2" xfId="1262"/>
    <cellStyle name="Normal 12 3 3" xfId="1263"/>
    <cellStyle name="Normal 12 4" xfId="1264"/>
    <cellStyle name="Normal 12 5" xfId="1265"/>
    <cellStyle name="Normal 12 6" xfId="1266"/>
    <cellStyle name="Normal 13" xfId="1267"/>
    <cellStyle name="Normal 13 2" xfId="1268"/>
    <cellStyle name="Normal 13 2 2" xfId="1269"/>
    <cellStyle name="Normal 13 2 3" xfId="1270"/>
    <cellStyle name="Normal 13 3" xfId="1271"/>
    <cellStyle name="Normal 13 3 2" xfId="1272"/>
    <cellStyle name="Normal 13 3 3" xfId="1273"/>
    <cellStyle name="Normal 13 4" xfId="1274"/>
    <cellStyle name="Normal 13 5" xfId="1275"/>
    <cellStyle name="Normal 14" xfId="1276"/>
    <cellStyle name="Normal 14 2" xfId="1277"/>
    <cellStyle name="Normal 14 2 2" xfId="1278"/>
    <cellStyle name="Normal 14 2 3" xfId="1279"/>
    <cellStyle name="Normal 14 3" xfId="1280"/>
    <cellStyle name="Normal 14 3 2" xfId="1281"/>
    <cellStyle name="Normal 14 3 3" xfId="1282"/>
    <cellStyle name="Normal 14 4" xfId="1283"/>
    <cellStyle name="Normal 14 5" xfId="1284"/>
    <cellStyle name="Normal 15" xfId="1285"/>
    <cellStyle name="Normal 15 2" xfId="1286"/>
    <cellStyle name="Normal 15 2 2" xfId="1287"/>
    <cellStyle name="Normal 15 2 3" xfId="1288"/>
    <cellStyle name="Normal 15 3" xfId="1289"/>
    <cellStyle name="Normal 15 3 2" xfId="1290"/>
    <cellStyle name="Normal 15 3 3" xfId="1291"/>
    <cellStyle name="Normal 15 4" xfId="1292"/>
    <cellStyle name="Normal 15 5" xfId="1293"/>
    <cellStyle name="Normal 16" xfId="1294"/>
    <cellStyle name="Normal 16 2" xfId="1295"/>
    <cellStyle name="Normal 16 2 2" xfId="1296"/>
    <cellStyle name="Normal 16 2 3" xfId="1297"/>
    <cellStyle name="Normal 16 3" xfId="1298"/>
    <cellStyle name="Normal 16 3 2" xfId="1299"/>
    <cellStyle name="Normal 16 3 3" xfId="1300"/>
    <cellStyle name="Normal 16 4" xfId="1301"/>
    <cellStyle name="Normal 16 5" xfId="1302"/>
    <cellStyle name="Normal 17" xfId="1303"/>
    <cellStyle name="Normal 17 2" xfId="1304"/>
    <cellStyle name="Normal 17 2 2" xfId="1305"/>
    <cellStyle name="Normal 17 2 3" xfId="1306"/>
    <cellStyle name="Normal 17 3" xfId="1307"/>
    <cellStyle name="Normal 17 3 2" xfId="1308"/>
    <cellStyle name="Normal 17 3 3" xfId="1309"/>
    <cellStyle name="Normal 17 4" xfId="1310"/>
    <cellStyle name="Normal 17 5" xfId="1311"/>
    <cellStyle name="Normal 18" xfId="1312"/>
    <cellStyle name="Normal 19" xfId="1313"/>
    <cellStyle name="Normal 19 2" xfId="1314"/>
    <cellStyle name="Normal 19 3" xfId="1315"/>
    <cellStyle name="Normal 2" xfId="3"/>
    <cellStyle name="Normal 2 2" xfId="1316"/>
    <cellStyle name="Normal 2 2 2" xfId="1317"/>
    <cellStyle name="Normal 2 2 2 2" xfId="1318"/>
    <cellStyle name="Normal 2 2 3" xfId="1319"/>
    <cellStyle name="Normal 2 2 4" xfId="1320"/>
    <cellStyle name="Normal 2 2 5" xfId="1321"/>
    <cellStyle name="Normal 2 2 6" xfId="1322"/>
    <cellStyle name="Normal 2 3" xfId="1323"/>
    <cellStyle name="Normal 2 3 2" xfId="1324"/>
    <cellStyle name="Normal 2 4" xfId="1325"/>
    <cellStyle name="Normal 2 4 2" xfId="1326"/>
    <cellStyle name="Normal 2 4 3" xfId="1327"/>
    <cellStyle name="Normal 2 5" xfId="1328"/>
    <cellStyle name="Normal 2 6" xfId="1329"/>
    <cellStyle name="Normal 20" xfId="1330"/>
    <cellStyle name="Normal 21" xfId="1331"/>
    <cellStyle name="Normal 21 2" xfId="1332"/>
    <cellStyle name="Normal 22" xfId="1333"/>
    <cellStyle name="Normal 23" xfId="1334"/>
    <cellStyle name="Normal 23 2" xfId="1335"/>
    <cellStyle name="Normal 24" xfId="1336"/>
    <cellStyle name="Normal 24 2" xfId="1337"/>
    <cellStyle name="Normal 25" xfId="1338"/>
    <cellStyle name="Normal 25 2" xfId="1339"/>
    <cellStyle name="Normal 26" xfId="1340"/>
    <cellStyle name="Normal 26 2" xfId="1341"/>
    <cellStyle name="Normal 27" xfId="1342"/>
    <cellStyle name="Normal 27 2" xfId="1343"/>
    <cellStyle name="Normal 28" xfId="1344"/>
    <cellStyle name="Normal 28 2" xfId="1345"/>
    <cellStyle name="Normal 29" xfId="1346"/>
    <cellStyle name="Normal 3" xfId="1347"/>
    <cellStyle name="Normal 3 10" xfId="1348"/>
    <cellStyle name="Normal 3 10 2" xfId="1349"/>
    <cellStyle name="Normal 3 11" xfId="1350"/>
    <cellStyle name="Normal 3 2" xfId="1351"/>
    <cellStyle name="Normal 3 2 2" xfId="1352"/>
    <cellStyle name="Normal 3 2 2 2" xfId="1353"/>
    <cellStyle name="Normal 3 2 2 2 2" xfId="1354"/>
    <cellStyle name="Normal 3 2 2 2 3" xfId="1355"/>
    <cellStyle name="Normal 3 2 2 3" xfId="1356"/>
    <cellStyle name="Normal 3 2 2 3 2" xfId="1357"/>
    <cellStyle name="Normal 3 2 2 3 3" xfId="1358"/>
    <cellStyle name="Normal 3 2 2 4" xfId="1359"/>
    <cellStyle name="Normal 3 2 2 4 2" xfId="1360"/>
    <cellStyle name="Normal 3 2 2 5" xfId="1361"/>
    <cellStyle name="Normal 3 2 2 6" xfId="1362"/>
    <cellStyle name="Normal 3 2 3" xfId="1363"/>
    <cellStyle name="Normal 3 2 3 2" xfId="1364"/>
    <cellStyle name="Normal 3 2 3 3" xfId="1365"/>
    <cellStyle name="Normal 3 2 4" xfId="1366"/>
    <cellStyle name="Normal 3 2 4 2" xfId="1367"/>
    <cellStyle name="Normal 3 2 4 3" xfId="1368"/>
    <cellStyle name="Normal 3 2 5" xfId="1369"/>
    <cellStyle name="Normal 3 2 5 2" xfId="1370"/>
    <cellStyle name="Normal 3 2 6" xfId="1371"/>
    <cellStyle name="Normal 3 2 6 2" xfId="1372"/>
    <cellStyle name="Normal 3 2 7" xfId="1373"/>
    <cellStyle name="Normal 3 2 8" xfId="1374"/>
    <cellStyle name="Normal 3 3" xfId="1375"/>
    <cellStyle name="Normal 3 3 2" xfId="1376"/>
    <cellStyle name="Normal 3 3 2 2" xfId="1377"/>
    <cellStyle name="Normal 3 3 2 2 2" xfId="1378"/>
    <cellStyle name="Normal 3 3 2 2 3" xfId="1379"/>
    <cellStyle name="Normal 3 3 2 3" xfId="1380"/>
    <cellStyle name="Normal 3 3 2 3 2" xfId="1381"/>
    <cellStyle name="Normal 3 3 2 4" xfId="1382"/>
    <cellStyle name="Normal 3 3 2 4 2" xfId="1383"/>
    <cellStyle name="Normal 3 3 2 5" xfId="1384"/>
    <cellStyle name="Normal 3 3 2 6" xfId="1385"/>
    <cellStyle name="Normal 3 3 3" xfId="1386"/>
    <cellStyle name="Normal 3 3 3 2" xfId="1387"/>
    <cellStyle name="Normal 3 3 3 3" xfId="1388"/>
    <cellStyle name="Normal 3 3 4" xfId="1389"/>
    <cellStyle name="Normal 3 3 4 2" xfId="1390"/>
    <cellStyle name="Normal 3 3 4 3" xfId="1391"/>
    <cellStyle name="Normal 3 3 5" xfId="1392"/>
    <cellStyle name="Normal 3 3 5 2" xfId="1393"/>
    <cellStyle name="Normal 3 3 6" xfId="1394"/>
    <cellStyle name="Normal 3 3 6 2" xfId="1395"/>
    <cellStyle name="Normal 3 3 7" xfId="1396"/>
    <cellStyle name="Normal 3 3 8" xfId="1397"/>
    <cellStyle name="Normal 3 4" xfId="1398"/>
    <cellStyle name="Normal 3 4 2" xfId="1399"/>
    <cellStyle name="Normal 3 4 2 2" xfId="1400"/>
    <cellStyle name="Normal 3 4 2 2 2" xfId="1401"/>
    <cellStyle name="Normal 3 4 2 2 3" xfId="1402"/>
    <cellStyle name="Normal 3 4 2 3" xfId="1403"/>
    <cellStyle name="Normal 3 4 2 3 2" xfId="1404"/>
    <cellStyle name="Normal 3 4 2 4" xfId="1405"/>
    <cellStyle name="Normal 3 4 2 4 2" xfId="1406"/>
    <cellStyle name="Normal 3 4 2 5" xfId="1407"/>
    <cellStyle name="Normal 3 4 2 6" xfId="1408"/>
    <cellStyle name="Normal 3 4 3" xfId="1409"/>
    <cellStyle name="Normal 3 4 3 2" xfId="1410"/>
    <cellStyle name="Normal 3 4 3 3" xfId="1411"/>
    <cellStyle name="Normal 3 4 4" xfId="1412"/>
    <cellStyle name="Normal 3 4 4 2" xfId="1413"/>
    <cellStyle name="Normal 3 4 4 3" xfId="1414"/>
    <cellStyle name="Normal 3 4 5" xfId="1415"/>
    <cellStyle name="Normal 3 4 5 2" xfId="1416"/>
    <cellStyle name="Normal 3 4 6" xfId="1417"/>
    <cellStyle name="Normal 3 4 6 2" xfId="1418"/>
    <cellStyle name="Normal 3 4 7" xfId="1419"/>
    <cellStyle name="Normal 3 4 8" xfId="1420"/>
    <cellStyle name="Normal 3 5" xfId="1421"/>
    <cellStyle name="Normal 3 5 2" xfId="1422"/>
    <cellStyle name="Normal 3 6" xfId="1423"/>
    <cellStyle name="Normal 3 6 2" xfId="1424"/>
    <cellStyle name="Normal 3 6 2 2" xfId="1425"/>
    <cellStyle name="Normal 3 6 2 3" xfId="1426"/>
    <cellStyle name="Normal 3 6 3" xfId="1427"/>
    <cellStyle name="Normal 3 6 3 2" xfId="1428"/>
    <cellStyle name="Normal 3 6 3 3" xfId="1429"/>
    <cellStyle name="Normal 3 6 4" xfId="1430"/>
    <cellStyle name="Normal 3 6 4 2" xfId="1431"/>
    <cellStyle name="Normal 3 6 5" xfId="1432"/>
    <cellStyle name="Normal 3 6 6" xfId="1433"/>
    <cellStyle name="Normal 3 7" xfId="1434"/>
    <cellStyle name="Normal 3 7 2" xfId="1435"/>
    <cellStyle name="Normal 3 7 3" xfId="1436"/>
    <cellStyle name="Normal 3 8" xfId="1437"/>
    <cellStyle name="Normal 3 8 2" xfId="1438"/>
    <cellStyle name="Normal 3 8 3" xfId="1439"/>
    <cellStyle name="Normal 3 9" xfId="1440"/>
    <cellStyle name="Normal 3 9 2" xfId="1441"/>
    <cellStyle name="Normal 3 9 3" xfId="1442"/>
    <cellStyle name="Normal 30" xfId="1443"/>
    <cellStyle name="Normal 31" xfId="1444"/>
    <cellStyle name="Normal 32" xfId="1445"/>
    <cellStyle name="Normal 33" xfId="1446"/>
    <cellStyle name="Normal 34" xfId="1447"/>
    <cellStyle name="Normal 35" xfId="1448"/>
    <cellStyle name="Normal 36" xfId="1449"/>
    <cellStyle name="Normal 37" xfId="1450"/>
    <cellStyle name="Normal 38" xfId="1451"/>
    <cellStyle name="Normal 39" xfId="1452"/>
    <cellStyle name="Normal 4" xfId="1453"/>
    <cellStyle name="Normal 4 2" xfId="1454"/>
    <cellStyle name="Normal 4 2 2" xfId="1455"/>
    <cellStyle name="Normal 4 2 2 2" xfId="1456"/>
    <cellStyle name="Normal 4 2 2 3" xfId="1457"/>
    <cellStyle name="Normal 4 2 3" xfId="1458"/>
    <cellStyle name="Normal 4 2 3 2" xfId="1459"/>
    <cellStyle name="Normal 4 2 3 3" xfId="1460"/>
    <cellStyle name="Normal 4 2 4" xfId="1461"/>
    <cellStyle name="Normal 4 2 4 2" xfId="1462"/>
    <cellStyle name="Normal 4 2 5" xfId="1463"/>
    <cellStyle name="Normal 4 2 6" xfId="1464"/>
    <cellStyle name="Normal 4 3" xfId="1465"/>
    <cellStyle name="Normal 4 3 2" xfId="1466"/>
    <cellStyle name="Normal 4 3 3" xfId="1467"/>
    <cellStyle name="Normal 4 4" xfId="1468"/>
    <cellStyle name="Normal 4 4 2" xfId="1469"/>
    <cellStyle name="Normal 4 4 3" xfId="1470"/>
    <cellStyle name="Normal 4 5" xfId="1471"/>
    <cellStyle name="Normal 4 5 2" xfId="1472"/>
    <cellStyle name="Normal 4 5 3" xfId="1473"/>
    <cellStyle name="Normal 4 6" xfId="1474"/>
    <cellStyle name="Normal 4 6 2" xfId="1475"/>
    <cellStyle name="Normal 4 6 3" xfId="1476"/>
    <cellStyle name="Normal 4 7" xfId="1477"/>
    <cellStyle name="Normal 4 8" xfId="1478"/>
    <cellStyle name="Normal 40" xfId="1479"/>
    <cellStyle name="Normal 41" xfId="1480"/>
    <cellStyle name="Normal 42" xfId="1481"/>
    <cellStyle name="Normal 43" xfId="1482"/>
    <cellStyle name="Normal 44" xfId="1483"/>
    <cellStyle name="Normal 45" xfId="1484"/>
    <cellStyle name="Normal 46" xfId="1485"/>
    <cellStyle name="Normal 47" xfId="1486"/>
    <cellStyle name="Normal 48" xfId="1487"/>
    <cellStyle name="Normal 49" xfId="1488"/>
    <cellStyle name="Normal 5" xfId="1489"/>
    <cellStyle name="Normal 5 2" xfId="1490"/>
    <cellStyle name="Normal 5 2 2" xfId="1491"/>
    <cellStyle name="Normal 5 2 2 2" xfId="1492"/>
    <cellStyle name="Normal 5 2 2 3" xfId="1493"/>
    <cellStyle name="Normal 5 2 3" xfId="1494"/>
    <cellStyle name="Normal 5 2 3 2" xfId="1495"/>
    <cellStyle name="Normal 5 2 3 3" xfId="1496"/>
    <cellStyle name="Normal 5 2 4" xfId="1497"/>
    <cellStyle name="Normal 5 2 4 2" xfId="1498"/>
    <cellStyle name="Normal 5 2 5" xfId="1499"/>
    <cellStyle name="Normal 5 3" xfId="1500"/>
    <cellStyle name="Normal 5 3 2" xfId="1501"/>
    <cellStyle name="Normal 5 3 3" xfId="1502"/>
    <cellStyle name="Normal 5 4" xfId="1503"/>
    <cellStyle name="Normal 5 4 2" xfId="1504"/>
    <cellStyle name="Normal 5 4 3" xfId="1505"/>
    <cellStyle name="Normal 5 5" xfId="1506"/>
    <cellStyle name="Normal 5 5 2" xfId="1507"/>
    <cellStyle name="Normal 5 6" xfId="1508"/>
    <cellStyle name="Normal 50" xfId="1509"/>
    <cellStyle name="Normal 51" xfId="1510"/>
    <cellStyle name="Normal 52" xfId="1511"/>
    <cellStyle name="Normal 53" xfId="1512"/>
    <cellStyle name="Normal 54" xfId="1513"/>
    <cellStyle name="Normal 55" xfId="1514"/>
    <cellStyle name="Normal 56" xfId="1515"/>
    <cellStyle name="Normal 57" xfId="1516"/>
    <cellStyle name="Normal 58" xfId="1517"/>
    <cellStyle name="Normal 59" xfId="1518"/>
    <cellStyle name="Normal 6" xfId="1519"/>
    <cellStyle name="Normal 6 2" xfId="1520"/>
    <cellStyle name="Normal 6 2 2" xfId="1521"/>
    <cellStyle name="Normal 60" xfId="1522"/>
    <cellStyle name="Normal 61" xfId="1523"/>
    <cellStyle name="Normal 62" xfId="1524"/>
    <cellStyle name="Normal 63" xfId="1525"/>
    <cellStyle name="Normal 64" xfId="1526"/>
    <cellStyle name="Normal 65" xfId="1527"/>
    <cellStyle name="Normal 66" xfId="1528"/>
    <cellStyle name="Normal 67" xfId="1529"/>
    <cellStyle name="Normal 67 2" xfId="1530"/>
    <cellStyle name="Normal 67 2 2" xfId="1531"/>
    <cellStyle name="Normal 68" xfId="1532"/>
    <cellStyle name="Normal 69" xfId="1533"/>
    <cellStyle name="Normal 7" xfId="1534"/>
    <cellStyle name="Normal 7 2" xfId="1535"/>
    <cellStyle name="Normal 7 2 2" xfId="1536"/>
    <cellStyle name="Normal 7 2 3" xfId="1537"/>
    <cellStyle name="Normal 7 3" xfId="1538"/>
    <cellStyle name="Normal 7 3 2" xfId="1539"/>
    <cellStyle name="Normal 7 3 3" xfId="1540"/>
    <cellStyle name="Normal 7 4" xfId="1541"/>
    <cellStyle name="Normal 7 5" xfId="1542"/>
    <cellStyle name="Normal 70" xfId="1543"/>
    <cellStyle name="Normal 70 2" xfId="1544"/>
    <cellStyle name="Normal 70 3" xfId="1545"/>
    <cellStyle name="Normal 71" xfId="1546"/>
    <cellStyle name="Normal 72" xfId="1547"/>
    <cellStyle name="Normal 73" xfId="1548"/>
    <cellStyle name="Normal 74" xfId="1549"/>
    <cellStyle name="Normal 75" xfId="1550"/>
    <cellStyle name="Normal 76" xfId="1551"/>
    <cellStyle name="Normal 8" xfId="1552"/>
    <cellStyle name="Normal 8 2" xfId="1553"/>
    <cellStyle name="Normal 8 2 2" xfId="1554"/>
    <cellStyle name="Normal 8 2 3" xfId="1555"/>
    <cellStyle name="Normal 8 3" xfId="1556"/>
    <cellStyle name="Normal 8 3 2" xfId="1557"/>
    <cellStyle name="Normal 8 3 3" xfId="1558"/>
    <cellStyle name="Normal 8 4" xfId="1559"/>
    <cellStyle name="Normal 8 5" xfId="1560"/>
    <cellStyle name="Normal 9" xfId="1561"/>
    <cellStyle name="Normal 9 2" xfId="1562"/>
    <cellStyle name="Normal 9 2 2" xfId="1563"/>
    <cellStyle name="Normal 9 2 3" xfId="1564"/>
    <cellStyle name="Normal 9 3" xfId="1565"/>
    <cellStyle name="Normal 9 3 2" xfId="1566"/>
    <cellStyle name="Normal 9 3 3" xfId="1567"/>
    <cellStyle name="Normal 9 4" xfId="1568"/>
    <cellStyle name="Normal 9 5" xfId="1569"/>
    <cellStyle name="Normal 9 6" xfId="1570"/>
    <cellStyle name="Note 2" xfId="1571"/>
    <cellStyle name="Note 2 10" xfId="1572"/>
    <cellStyle name="Note 2 2" xfId="1573"/>
    <cellStyle name="Note 2 2 2" xfId="1574"/>
    <cellStyle name="Note 2 2 2 2" xfId="1575"/>
    <cellStyle name="Note 2 2 2 2 2" xfId="1576"/>
    <cellStyle name="Note 2 2 2 2 3" xfId="1577"/>
    <cellStyle name="Note 2 2 2 3" xfId="1578"/>
    <cellStyle name="Note 2 2 2 3 2" xfId="1579"/>
    <cellStyle name="Note 2 2 2 4" xfId="1580"/>
    <cellStyle name="Note 2 2 2 4 2" xfId="1581"/>
    <cellStyle name="Note 2 2 2 5" xfId="1582"/>
    <cellStyle name="Note 2 2 2 6" xfId="1583"/>
    <cellStyle name="Note 2 2 3" xfId="1584"/>
    <cellStyle name="Note 2 2 3 2" xfId="1585"/>
    <cellStyle name="Note 2 2 3 3" xfId="1586"/>
    <cellStyle name="Note 2 2 4" xfId="1587"/>
    <cellStyle name="Note 2 2 4 2" xfId="1588"/>
    <cellStyle name="Note 2 2 4 3" xfId="1589"/>
    <cellStyle name="Note 2 2 5" xfId="1590"/>
    <cellStyle name="Note 2 2 5 2" xfId="1591"/>
    <cellStyle name="Note 2 2 6" xfId="1592"/>
    <cellStyle name="Note 2 2 6 2" xfId="1593"/>
    <cellStyle name="Note 2 2 7" xfId="1594"/>
    <cellStyle name="Note 2 2 8" xfId="1595"/>
    <cellStyle name="Note 2 3" xfId="1596"/>
    <cellStyle name="Note 2 3 2" xfId="1597"/>
    <cellStyle name="Note 2 3 2 2" xfId="1598"/>
    <cellStyle name="Note 2 3 2 2 2" xfId="1599"/>
    <cellStyle name="Note 2 3 2 2 3" xfId="1600"/>
    <cellStyle name="Note 2 3 2 3" xfId="1601"/>
    <cellStyle name="Note 2 3 2 3 2" xfId="1602"/>
    <cellStyle name="Note 2 3 2 4" xfId="1603"/>
    <cellStyle name="Note 2 3 2 4 2" xfId="1604"/>
    <cellStyle name="Note 2 3 2 5" xfId="1605"/>
    <cellStyle name="Note 2 3 2 6" xfId="1606"/>
    <cellStyle name="Note 2 3 3" xfId="1607"/>
    <cellStyle name="Note 2 3 3 2" xfId="1608"/>
    <cellStyle name="Note 2 3 3 3" xfId="1609"/>
    <cellStyle name="Note 2 3 4" xfId="1610"/>
    <cellStyle name="Note 2 3 4 2" xfId="1611"/>
    <cellStyle name="Note 2 3 4 3" xfId="1612"/>
    <cellStyle name="Note 2 3 5" xfId="1613"/>
    <cellStyle name="Note 2 3 5 2" xfId="1614"/>
    <cellStyle name="Note 2 3 6" xfId="1615"/>
    <cellStyle name="Note 2 3 6 2" xfId="1616"/>
    <cellStyle name="Note 2 3 7" xfId="1617"/>
    <cellStyle name="Note 2 3 8" xfId="1618"/>
    <cellStyle name="Note 2 4" xfId="1619"/>
    <cellStyle name="Note 2 4 2" xfId="1620"/>
    <cellStyle name="Note 2 4 2 2" xfId="1621"/>
    <cellStyle name="Note 2 4 2 3" xfId="1622"/>
    <cellStyle name="Note 2 4 3" xfId="1623"/>
    <cellStyle name="Note 2 4 3 2" xfId="1624"/>
    <cellStyle name="Note 2 4 3 3" xfId="1625"/>
    <cellStyle name="Note 2 4 4" xfId="1626"/>
    <cellStyle name="Note 2 4 4 2" xfId="1627"/>
    <cellStyle name="Note 2 4 5" xfId="1628"/>
    <cellStyle name="Note 2 4 6" xfId="1629"/>
    <cellStyle name="Note 2 5" xfId="1630"/>
    <cellStyle name="Note 2 5 2" xfId="1631"/>
    <cellStyle name="Note 2 5 3" xfId="1632"/>
    <cellStyle name="Note 2 6" xfId="1633"/>
    <cellStyle name="Note 2 6 2" xfId="1634"/>
    <cellStyle name="Note 2 6 3" xfId="1635"/>
    <cellStyle name="Note 2 7" xfId="1636"/>
    <cellStyle name="Note 2 7 2" xfId="1637"/>
    <cellStyle name="Note 2 8" xfId="1638"/>
    <cellStyle name="Note 2 8 2" xfId="1639"/>
    <cellStyle name="Note 2 9" xfId="1640"/>
    <cellStyle name="Note 3" xfId="1641"/>
    <cellStyle name="Note 4" xfId="1642"/>
    <cellStyle name="Output 2" xfId="1643"/>
    <cellStyle name="Output 3" xfId="1644"/>
    <cellStyle name="Percent [2]" xfId="1645"/>
    <cellStyle name="Percent [2] 2" xfId="1646"/>
    <cellStyle name="Percent 10" xfId="5"/>
    <cellStyle name="Percent 10 2" xfId="1647"/>
    <cellStyle name="Percent 10 3" xfId="1648"/>
    <cellStyle name="Percent 11" xfId="1649"/>
    <cellStyle name="Percent 11 2" xfId="1650"/>
    <cellStyle name="Percent 11 3" xfId="1651"/>
    <cellStyle name="Percent 12" xfId="1652"/>
    <cellStyle name="Percent 12 2" xfId="1653"/>
    <cellStyle name="Percent 12 3" xfId="1654"/>
    <cellStyle name="Percent 13" xfId="1655"/>
    <cellStyle name="Percent 13 2" xfId="1656"/>
    <cellStyle name="Percent 13 3" xfId="1657"/>
    <cellStyle name="Percent 14" xfId="1658"/>
    <cellStyle name="Percent 14 2" xfId="1659"/>
    <cellStyle name="Percent 14 3" xfId="1660"/>
    <cellStyle name="Percent 15" xfId="1661"/>
    <cellStyle name="Percent 15 2" xfId="1662"/>
    <cellStyle name="Percent 15 3" xfId="1663"/>
    <cellStyle name="Percent 16" xfId="1664"/>
    <cellStyle name="Percent 16 2" xfId="1665"/>
    <cellStyle name="Percent 16 3" xfId="1666"/>
    <cellStyle name="Percent 17" xfId="1667"/>
    <cellStyle name="Percent 17 2" xfId="1668"/>
    <cellStyle name="Percent 17 3" xfId="1669"/>
    <cellStyle name="Percent 18" xfId="1670"/>
    <cellStyle name="Percent 18 2" xfId="1671"/>
    <cellStyle name="Percent 18 3" xfId="1672"/>
    <cellStyle name="Percent 19" xfId="1673"/>
    <cellStyle name="Percent 19 2" xfId="1674"/>
    <cellStyle name="Percent 19 3" xfId="1675"/>
    <cellStyle name="Percent 2" xfId="1676"/>
    <cellStyle name="Percent 2 2" xfId="1677"/>
    <cellStyle name="Percent 2 2 2" xfId="1678"/>
    <cellStyle name="Percent 2 3" xfId="1679"/>
    <cellStyle name="Percent 2 3 2" xfId="1680"/>
    <cellStyle name="Percent 2 4" xfId="1681"/>
    <cellStyle name="Percent 2 4 2" xfId="1682"/>
    <cellStyle name="Percent 2 4 3" xfId="1683"/>
    <cellStyle name="Percent 20" xfId="1684"/>
    <cellStyle name="Percent 20 2" xfId="1685"/>
    <cellStyle name="Percent 20 3" xfId="1686"/>
    <cellStyle name="Percent 21" xfId="1687"/>
    <cellStyle name="Percent 21 2" xfId="1688"/>
    <cellStyle name="Percent 21 3" xfId="1689"/>
    <cellStyle name="Percent 22" xfId="1690"/>
    <cellStyle name="Percent 22 2" xfId="1691"/>
    <cellStyle name="Percent 22 3" xfId="1692"/>
    <cellStyle name="Percent 23" xfId="1693"/>
    <cellStyle name="Percent 23 2" xfId="1694"/>
    <cellStyle name="Percent 23 3" xfId="1695"/>
    <cellStyle name="Percent 24" xfId="1696"/>
    <cellStyle name="Percent 25" xfId="1697"/>
    <cellStyle name="Percent 26" xfId="1698"/>
    <cellStyle name="Percent 27" xfId="1699"/>
    <cellStyle name="Percent 28" xfId="1700"/>
    <cellStyle name="Percent 29" xfId="1701"/>
    <cellStyle name="Percent 3" xfId="1702"/>
    <cellStyle name="Percent 3 2" xfId="1703"/>
    <cellStyle name="Percent 3 2 2" xfId="1704"/>
    <cellStyle name="Percent 3 3" xfId="1705"/>
    <cellStyle name="Percent 3 3 2" xfId="1706"/>
    <cellStyle name="Percent 3 4" xfId="1707"/>
    <cellStyle name="Percent 30" xfId="1708"/>
    <cellStyle name="Percent 31" xfId="1709"/>
    <cellStyle name="Percent 32" xfId="1710"/>
    <cellStyle name="Percent 33" xfId="1711"/>
    <cellStyle name="Percent 34" xfId="1712"/>
    <cellStyle name="Percent 35" xfId="1713"/>
    <cellStyle name="Percent 36" xfId="1714"/>
    <cellStyle name="Percent 37" xfId="1715"/>
    <cellStyle name="Percent 38" xfId="1716"/>
    <cellStyle name="Percent 39" xfId="1717"/>
    <cellStyle name="Percent 4" xfId="1718"/>
    <cellStyle name="Percent 4 2" xfId="1719"/>
    <cellStyle name="Percent 4 2 2" xfId="1720"/>
    <cellStyle name="Percent 4 2 2 2" xfId="1721"/>
    <cellStyle name="Percent 4 2 2 2 2" xfId="1722"/>
    <cellStyle name="Percent 4 2 2 2 3" xfId="1723"/>
    <cellStyle name="Percent 4 2 2 3" xfId="1724"/>
    <cellStyle name="Percent 4 2 2 3 2" xfId="1725"/>
    <cellStyle name="Percent 4 2 2 4" xfId="1726"/>
    <cellStyle name="Percent 4 2 2 4 2" xfId="1727"/>
    <cellStyle name="Percent 4 2 2 5" xfId="1728"/>
    <cellStyle name="Percent 4 2 2 6" xfId="1729"/>
    <cellStyle name="Percent 4 2 3" xfId="1730"/>
    <cellStyle name="Percent 4 2 3 2" xfId="1731"/>
    <cellStyle name="Percent 4 2 3 3" xfId="1732"/>
    <cellStyle name="Percent 4 2 4" xfId="1733"/>
    <cellStyle name="Percent 4 2 4 2" xfId="1734"/>
    <cellStyle name="Percent 4 2 4 3" xfId="1735"/>
    <cellStyle name="Percent 4 2 5" xfId="1736"/>
    <cellStyle name="Percent 4 2 5 2" xfId="1737"/>
    <cellStyle name="Percent 4 2 6" xfId="1738"/>
    <cellStyle name="Percent 4 2 7" xfId="1739"/>
    <cellStyle name="Percent 4 3" xfId="1740"/>
    <cellStyle name="Percent 4 4" xfId="1741"/>
    <cellStyle name="Percent 40" xfId="1742"/>
    <cellStyle name="Percent 41" xfId="1743"/>
    <cellStyle name="Percent 42" xfId="1744"/>
    <cellStyle name="Percent 43" xfId="1745"/>
    <cellStyle name="Percent 44" xfId="1746"/>
    <cellStyle name="Percent 45" xfId="1747"/>
    <cellStyle name="Percent 46" xfId="1748"/>
    <cellStyle name="Percent 47" xfId="1749"/>
    <cellStyle name="Percent 48" xfId="1750"/>
    <cellStyle name="Percent 49" xfId="1751"/>
    <cellStyle name="Percent 49 2" xfId="1752"/>
    <cellStyle name="Percent 5" xfId="1753"/>
    <cellStyle name="Percent 5 2" xfId="1754"/>
    <cellStyle name="Percent 50" xfId="1755"/>
    <cellStyle name="Percent 51" xfId="1756"/>
    <cellStyle name="Percent 52" xfId="1757"/>
    <cellStyle name="Percent 53" xfId="1758"/>
    <cellStyle name="Percent 54" xfId="1759"/>
    <cellStyle name="Percent 55" xfId="1760"/>
    <cellStyle name="Percent 56" xfId="1761"/>
    <cellStyle name="Percent 57" xfId="1762"/>
    <cellStyle name="Percent 58" xfId="1763"/>
    <cellStyle name="Percent 59" xfId="1764"/>
    <cellStyle name="Percent 6" xfId="1765"/>
    <cellStyle name="Percent 6 2" xfId="1766"/>
    <cellStyle name="Percent 60" xfId="1767"/>
    <cellStyle name="Percent 61" xfId="1768"/>
    <cellStyle name="Percent 62" xfId="1769"/>
    <cellStyle name="Percent 63" xfId="1770"/>
    <cellStyle name="Percent 64" xfId="1771"/>
    <cellStyle name="Percent 65" xfId="1772"/>
    <cellStyle name="Percent 66" xfId="1773"/>
    <cellStyle name="Percent 67" xfId="1774"/>
    <cellStyle name="Percent 7" xfId="1775"/>
    <cellStyle name="Percent 7 2" xfId="1776"/>
    <cellStyle name="Percent 7 2 2" xfId="1777"/>
    <cellStyle name="Percent 7 2 3" xfId="1778"/>
    <cellStyle name="Percent 7 2 4" xfId="1779"/>
    <cellStyle name="Percent 7 3" xfId="1780"/>
    <cellStyle name="Percent 7 3 2" xfId="1781"/>
    <cellStyle name="Percent 7 3 3" xfId="1782"/>
    <cellStyle name="Percent 7 4" xfId="1783"/>
    <cellStyle name="Percent 7 5" xfId="1784"/>
    <cellStyle name="Percent 7 6" xfId="1785"/>
    <cellStyle name="Percent 8" xfId="1786"/>
    <cellStyle name="Percent 8 2" xfId="1787"/>
    <cellStyle name="Percent 8 3" xfId="1788"/>
    <cellStyle name="Percent 9" xfId="1789"/>
    <cellStyle name="Percent 9 2" xfId="1790"/>
    <cellStyle name="Percent 9 3" xfId="1791"/>
    <cellStyle name="SAPBEXaggData" xfId="1792"/>
    <cellStyle name="SAPBEXaggDataEmph" xfId="1793"/>
    <cellStyle name="SAPBEXaggItem" xfId="1794"/>
    <cellStyle name="SAPBEXaggItemX" xfId="1795"/>
    <cellStyle name="SAPBEXchaText" xfId="1796"/>
    <cellStyle name="SAPBEXchaText 2" xfId="1797"/>
    <cellStyle name="SAPBEXchaText 2 2" xfId="1798"/>
    <cellStyle name="SAPBEXchaText 2 2 2" xfId="1799"/>
    <cellStyle name="SAPBEXchaText 2 2 3" xfId="1800"/>
    <cellStyle name="SAPBEXchaText 2 2 4" xfId="1801"/>
    <cellStyle name="SAPBEXchaText 2 3" xfId="1802"/>
    <cellStyle name="SAPBEXchaText 2 3 2" xfId="1803"/>
    <cellStyle name="SAPBEXchaText 2 4" xfId="1804"/>
    <cellStyle name="SAPBEXchaText 2 5" xfId="1805"/>
    <cellStyle name="SAPBEXchaText 2 6" xfId="1806"/>
    <cellStyle name="SAPBEXchaText 3" xfId="1807"/>
    <cellStyle name="SAPBEXchaText 3 2" xfId="1808"/>
    <cellStyle name="SAPBEXchaText 3 3" xfId="1809"/>
    <cellStyle name="SAPBEXchaText 3 4" xfId="1810"/>
    <cellStyle name="SAPBEXchaText 4" xfId="1811"/>
    <cellStyle name="SAPBEXchaText 4 2" xfId="1812"/>
    <cellStyle name="SAPBEXchaText 4 3" xfId="1813"/>
    <cellStyle name="SAPBEXchaText 4 4" xfId="1814"/>
    <cellStyle name="SAPBEXchaText 5" xfId="1815"/>
    <cellStyle name="SAPBEXchaText 5 2" xfId="1816"/>
    <cellStyle name="SAPBEXchaText 5 3" xfId="1817"/>
    <cellStyle name="SAPBEXchaText 5 4" xfId="1818"/>
    <cellStyle name="SAPBEXchaText 6" xfId="1819"/>
    <cellStyle name="SAPBEXchaText 7" xfId="1820"/>
    <cellStyle name="SAPBEXchaText 8" xfId="1821"/>
    <cellStyle name="SAPBEXexcBad7" xfId="1822"/>
    <cellStyle name="SAPBEXexcBad8" xfId="1823"/>
    <cellStyle name="SAPBEXexcBad9" xfId="1824"/>
    <cellStyle name="SAPBEXexcCritical4" xfId="1825"/>
    <cellStyle name="SAPBEXexcCritical5" xfId="1826"/>
    <cellStyle name="SAPBEXexcCritical6" xfId="1827"/>
    <cellStyle name="SAPBEXexcGood1" xfId="1828"/>
    <cellStyle name="SAPBEXexcGood2" xfId="1829"/>
    <cellStyle name="SAPBEXexcGood3" xfId="1830"/>
    <cellStyle name="SAPBEXfilterDrill" xfId="1831"/>
    <cellStyle name="SAPBEXfilterItem" xfId="1832"/>
    <cellStyle name="SAPBEXfilterText" xfId="1833"/>
    <cellStyle name="SAPBEXformats" xfId="1834"/>
    <cellStyle name="SAPBEXformats 2" xfId="1835"/>
    <cellStyle name="SAPBEXformats 2 2" xfId="1836"/>
    <cellStyle name="SAPBEXformats 2 2 2" xfId="1837"/>
    <cellStyle name="SAPBEXformats 2 2 3" xfId="1838"/>
    <cellStyle name="SAPBEXformats 2 2 4" xfId="1839"/>
    <cellStyle name="SAPBEXformats 2 3" xfId="1840"/>
    <cellStyle name="SAPBEXformats 2 3 2" xfId="1841"/>
    <cellStyle name="SAPBEXformats 2 4" xfId="1842"/>
    <cellStyle name="SAPBEXformats 2 5" xfId="1843"/>
    <cellStyle name="SAPBEXformats 2 6" xfId="1844"/>
    <cellStyle name="SAPBEXformats 3" xfId="1845"/>
    <cellStyle name="SAPBEXformats 3 2" xfId="1846"/>
    <cellStyle name="SAPBEXformats 3 3" xfId="1847"/>
    <cellStyle name="SAPBEXformats 3 4" xfId="1848"/>
    <cellStyle name="SAPBEXformats 4" xfId="1849"/>
    <cellStyle name="SAPBEXformats 4 2" xfId="1850"/>
    <cellStyle name="SAPBEXformats 4 3" xfId="1851"/>
    <cellStyle name="SAPBEXformats 4 4" xfId="1852"/>
    <cellStyle name="SAPBEXformats 5" xfId="1853"/>
    <cellStyle name="SAPBEXformats 5 2" xfId="1854"/>
    <cellStyle name="SAPBEXformats 5 3" xfId="1855"/>
    <cellStyle name="SAPBEXformats 5 4" xfId="1856"/>
    <cellStyle name="SAPBEXformats 6" xfId="1857"/>
    <cellStyle name="SAPBEXformats 7" xfId="1858"/>
    <cellStyle name="SAPBEXformats 8" xfId="1859"/>
    <cellStyle name="SAPBEXheaderItem" xfId="1860"/>
    <cellStyle name="SAPBEXheaderItem 2" xfId="1861"/>
    <cellStyle name="SAPBEXheaderText" xfId="1862"/>
    <cellStyle name="SAPBEXheaderText 2" xfId="1863"/>
    <cellStyle name="SAPBEXHLevel0" xfId="1864"/>
    <cellStyle name="SAPBEXHLevel0 2" xfId="1865"/>
    <cellStyle name="SAPBEXHLevel0 2 2" xfId="1866"/>
    <cellStyle name="SAPBEXHLevel0 2 2 2" xfId="1867"/>
    <cellStyle name="SAPBEXHLevel0 2 2 3" xfId="1868"/>
    <cellStyle name="SAPBEXHLevel0 2 2 4" xfId="1869"/>
    <cellStyle name="SAPBEXHLevel0 2 3" xfId="1870"/>
    <cellStyle name="SAPBEXHLevel0 2 3 2" xfId="1871"/>
    <cellStyle name="SAPBEXHLevel0 2 4" xfId="1872"/>
    <cellStyle name="SAPBEXHLevel0 2 5" xfId="1873"/>
    <cellStyle name="SAPBEXHLevel0 2 6" xfId="1874"/>
    <cellStyle name="SAPBEXHLevel0 3" xfId="1875"/>
    <cellStyle name="SAPBEXHLevel0 3 2" xfId="1876"/>
    <cellStyle name="SAPBEXHLevel0 3 3" xfId="1877"/>
    <cellStyle name="SAPBEXHLevel0 3 4" xfId="1878"/>
    <cellStyle name="SAPBEXHLevel0 4" xfId="1879"/>
    <cellStyle name="SAPBEXHLevel0 4 2" xfId="1880"/>
    <cellStyle name="SAPBEXHLevel0 4 3" xfId="1881"/>
    <cellStyle name="SAPBEXHLevel0 4 4" xfId="1882"/>
    <cellStyle name="SAPBEXHLevel0 5" xfId="1883"/>
    <cellStyle name="SAPBEXHLevel0 5 2" xfId="1884"/>
    <cellStyle name="SAPBEXHLevel0 5 3" xfId="1885"/>
    <cellStyle name="SAPBEXHLevel0 5 4" xfId="1886"/>
    <cellStyle name="SAPBEXHLevel0 6" xfId="1887"/>
    <cellStyle name="SAPBEXHLevel0 7" xfId="1888"/>
    <cellStyle name="SAPBEXHLevel0 8" xfId="1889"/>
    <cellStyle name="SAPBEXHLevel0X" xfId="1890"/>
    <cellStyle name="SAPBEXHLevel0X 2" xfId="1891"/>
    <cellStyle name="SAPBEXHLevel0X 2 2" xfId="1892"/>
    <cellStyle name="SAPBEXHLevel0X 2 2 2" xfId="1893"/>
    <cellStyle name="SAPBEXHLevel0X 2 2 3" xfId="1894"/>
    <cellStyle name="SAPBEXHLevel0X 2 2 4" xfId="1895"/>
    <cellStyle name="SAPBEXHLevel0X 2 3" xfId="1896"/>
    <cellStyle name="SAPBEXHLevel0X 2 3 2" xfId="1897"/>
    <cellStyle name="SAPBEXHLevel0X 2 4" xfId="1898"/>
    <cellStyle name="SAPBEXHLevel0X 2 5" xfId="1899"/>
    <cellStyle name="SAPBEXHLevel0X 2 6" xfId="1900"/>
    <cellStyle name="SAPBEXHLevel0X 3" xfId="1901"/>
    <cellStyle name="SAPBEXHLevel0X 3 2" xfId="1902"/>
    <cellStyle name="SAPBEXHLevel0X 3 3" xfId="1903"/>
    <cellStyle name="SAPBEXHLevel0X 3 4" xfId="1904"/>
    <cellStyle name="SAPBEXHLevel0X 4" xfId="1905"/>
    <cellStyle name="SAPBEXHLevel0X 4 2" xfId="1906"/>
    <cellStyle name="SAPBEXHLevel0X 4 3" xfId="1907"/>
    <cellStyle name="SAPBEXHLevel0X 4 4" xfId="1908"/>
    <cellStyle name="SAPBEXHLevel0X 5" xfId="1909"/>
    <cellStyle name="SAPBEXHLevel0X 5 2" xfId="1910"/>
    <cellStyle name="SAPBEXHLevel0X 5 3" xfId="1911"/>
    <cellStyle name="SAPBEXHLevel0X 5 4" xfId="1912"/>
    <cellStyle name="SAPBEXHLevel0X 6" xfId="1913"/>
    <cellStyle name="SAPBEXHLevel0X 7" xfId="1914"/>
    <cellStyle name="SAPBEXHLevel0X 8" xfId="1915"/>
    <cellStyle name="SAPBEXHLevel1" xfId="1916"/>
    <cellStyle name="SAPBEXHLevel1 2" xfId="1917"/>
    <cellStyle name="SAPBEXHLevel1 2 2" xfId="1918"/>
    <cellStyle name="SAPBEXHLevel1 2 2 2" xfId="1919"/>
    <cellStyle name="SAPBEXHLevel1 2 2 3" xfId="1920"/>
    <cellStyle name="SAPBEXHLevel1 2 2 4" xfId="1921"/>
    <cellStyle name="SAPBEXHLevel1 2 3" xfId="1922"/>
    <cellStyle name="SAPBEXHLevel1 2 3 2" xfId="1923"/>
    <cellStyle name="SAPBEXHLevel1 2 4" xfId="1924"/>
    <cellStyle name="SAPBEXHLevel1 2 5" xfId="1925"/>
    <cellStyle name="SAPBEXHLevel1 2 6" xfId="1926"/>
    <cellStyle name="SAPBEXHLevel1 3" xfId="1927"/>
    <cellStyle name="SAPBEXHLevel1 3 2" xfId="1928"/>
    <cellStyle name="SAPBEXHLevel1 3 3" xfId="1929"/>
    <cellStyle name="SAPBEXHLevel1 3 4" xfId="1930"/>
    <cellStyle name="SAPBEXHLevel1 4" xfId="1931"/>
    <cellStyle name="SAPBEXHLevel1 4 2" xfId="1932"/>
    <cellStyle name="SAPBEXHLevel1 4 3" xfId="1933"/>
    <cellStyle name="SAPBEXHLevel1 4 4" xfId="1934"/>
    <cellStyle name="SAPBEXHLevel1 5" xfId="1935"/>
    <cellStyle name="SAPBEXHLevel1 5 2" xfId="1936"/>
    <cellStyle name="SAPBEXHLevel1 5 3" xfId="1937"/>
    <cellStyle name="SAPBEXHLevel1 5 4" xfId="1938"/>
    <cellStyle name="SAPBEXHLevel1 6" xfId="1939"/>
    <cellStyle name="SAPBEXHLevel1 7" xfId="1940"/>
    <cellStyle name="SAPBEXHLevel1 8" xfId="1941"/>
    <cellStyle name="SAPBEXHLevel1X" xfId="1942"/>
    <cellStyle name="SAPBEXHLevel1X 2" xfId="1943"/>
    <cellStyle name="SAPBEXHLevel1X 2 2" xfId="1944"/>
    <cellStyle name="SAPBEXHLevel1X 2 2 2" xfId="1945"/>
    <cellStyle name="SAPBEXHLevel1X 2 2 3" xfId="1946"/>
    <cellStyle name="SAPBEXHLevel1X 2 2 4" xfId="1947"/>
    <cellStyle name="SAPBEXHLevel1X 2 3" xfId="1948"/>
    <cellStyle name="SAPBEXHLevel1X 2 3 2" xfId="1949"/>
    <cellStyle name="SAPBEXHLevel1X 2 4" xfId="1950"/>
    <cellStyle name="SAPBEXHLevel1X 2 5" xfId="1951"/>
    <cellStyle name="SAPBEXHLevel1X 2 6" xfId="1952"/>
    <cellStyle name="SAPBEXHLevel1X 3" xfId="1953"/>
    <cellStyle name="SAPBEXHLevel1X 3 2" xfId="1954"/>
    <cellStyle name="SAPBEXHLevel1X 3 3" xfId="1955"/>
    <cellStyle name="SAPBEXHLevel1X 3 4" xfId="1956"/>
    <cellStyle name="SAPBEXHLevel1X 4" xfId="1957"/>
    <cellStyle name="SAPBEXHLevel1X 4 2" xfId="1958"/>
    <cellStyle name="SAPBEXHLevel1X 4 3" xfId="1959"/>
    <cellStyle name="SAPBEXHLevel1X 4 4" xfId="1960"/>
    <cellStyle name="SAPBEXHLevel1X 5" xfId="1961"/>
    <cellStyle name="SAPBEXHLevel1X 5 2" xfId="1962"/>
    <cellStyle name="SAPBEXHLevel1X 5 3" xfId="1963"/>
    <cellStyle name="SAPBEXHLevel1X 5 4" xfId="1964"/>
    <cellStyle name="SAPBEXHLevel1X 6" xfId="1965"/>
    <cellStyle name="SAPBEXHLevel1X 7" xfId="1966"/>
    <cellStyle name="SAPBEXHLevel1X 8" xfId="1967"/>
    <cellStyle name="SAPBEXHLevel2" xfId="1968"/>
    <cellStyle name="SAPBEXHLevel2 2" xfId="1969"/>
    <cellStyle name="SAPBEXHLevel2 2 2" xfId="1970"/>
    <cellStyle name="SAPBEXHLevel2 2 2 2" xfId="1971"/>
    <cellStyle name="SAPBEXHLevel2 2 2 3" xfId="1972"/>
    <cellStyle name="SAPBEXHLevel2 2 2 4" xfId="1973"/>
    <cellStyle name="SAPBEXHLevel2 2 3" xfId="1974"/>
    <cellStyle name="SAPBEXHLevel2 2 3 2" xfId="1975"/>
    <cellStyle name="SAPBEXHLevel2 2 4" xfId="1976"/>
    <cellStyle name="SAPBEXHLevel2 2 5" xfId="1977"/>
    <cellStyle name="SAPBEXHLevel2 2 6" xfId="1978"/>
    <cellStyle name="SAPBEXHLevel2 3" xfId="1979"/>
    <cellStyle name="SAPBEXHLevel2 3 2" xfId="1980"/>
    <cellStyle name="SAPBEXHLevel2 3 3" xfId="1981"/>
    <cellStyle name="SAPBEXHLevel2 3 4" xfId="1982"/>
    <cellStyle name="SAPBEXHLevel2 4" xfId="1983"/>
    <cellStyle name="SAPBEXHLevel2 4 2" xfId="1984"/>
    <cellStyle name="SAPBEXHLevel2 4 3" xfId="1985"/>
    <cellStyle name="SAPBEXHLevel2 4 4" xfId="1986"/>
    <cellStyle name="SAPBEXHLevel2 5" xfId="1987"/>
    <cellStyle name="SAPBEXHLevel2 5 2" xfId="1988"/>
    <cellStyle name="SAPBEXHLevel2 5 3" xfId="1989"/>
    <cellStyle name="SAPBEXHLevel2 5 4" xfId="1990"/>
    <cellStyle name="SAPBEXHLevel2 6" xfId="1991"/>
    <cellStyle name="SAPBEXHLevel2 7" xfId="1992"/>
    <cellStyle name="SAPBEXHLevel2 8" xfId="1993"/>
    <cellStyle name="SAPBEXHLevel2X" xfId="1994"/>
    <cellStyle name="SAPBEXHLevel2X 2" xfId="1995"/>
    <cellStyle name="SAPBEXHLevel2X 2 2" xfId="1996"/>
    <cellStyle name="SAPBEXHLevel2X 2 2 2" xfId="1997"/>
    <cellStyle name="SAPBEXHLevel2X 2 2 3" xfId="1998"/>
    <cellStyle name="SAPBEXHLevel2X 2 2 4" xfId="1999"/>
    <cellStyle name="SAPBEXHLevel2X 2 3" xfId="2000"/>
    <cellStyle name="SAPBEXHLevel2X 2 3 2" xfId="2001"/>
    <cellStyle name="SAPBEXHLevel2X 2 4" xfId="2002"/>
    <cellStyle name="SAPBEXHLevel2X 2 5" xfId="2003"/>
    <cellStyle name="SAPBEXHLevel2X 2 6" xfId="2004"/>
    <cellStyle name="SAPBEXHLevel2X 3" xfId="2005"/>
    <cellStyle name="SAPBEXHLevel2X 3 2" xfId="2006"/>
    <cellStyle name="SAPBEXHLevel2X 3 3" xfId="2007"/>
    <cellStyle name="SAPBEXHLevel2X 3 4" xfId="2008"/>
    <cellStyle name="SAPBEXHLevel2X 4" xfId="2009"/>
    <cellStyle name="SAPBEXHLevel2X 4 2" xfId="2010"/>
    <cellStyle name="SAPBEXHLevel2X 4 3" xfId="2011"/>
    <cellStyle name="SAPBEXHLevel2X 4 4" xfId="2012"/>
    <cellStyle name="SAPBEXHLevel2X 5" xfId="2013"/>
    <cellStyle name="SAPBEXHLevel2X 5 2" xfId="2014"/>
    <cellStyle name="SAPBEXHLevel2X 5 3" xfId="2015"/>
    <cellStyle name="SAPBEXHLevel2X 5 4" xfId="2016"/>
    <cellStyle name="SAPBEXHLevel2X 6" xfId="2017"/>
    <cellStyle name="SAPBEXHLevel2X 7" xfId="2018"/>
    <cellStyle name="SAPBEXHLevel2X 8" xfId="2019"/>
    <cellStyle name="SAPBEXHLevel3" xfId="2020"/>
    <cellStyle name="SAPBEXHLevel3 2" xfId="2021"/>
    <cellStyle name="SAPBEXHLevel3 2 2" xfId="2022"/>
    <cellStyle name="SAPBEXHLevel3 2 2 2" xfId="2023"/>
    <cellStyle name="SAPBEXHLevel3 2 2 3" xfId="2024"/>
    <cellStyle name="SAPBEXHLevel3 2 2 4" xfId="2025"/>
    <cellStyle name="SAPBEXHLevel3 2 3" xfId="2026"/>
    <cellStyle name="SAPBEXHLevel3 2 3 2" xfId="2027"/>
    <cellStyle name="SAPBEXHLevel3 2 4" xfId="2028"/>
    <cellStyle name="SAPBEXHLevel3 2 5" xfId="2029"/>
    <cellStyle name="SAPBEXHLevel3 2 6" xfId="2030"/>
    <cellStyle name="SAPBEXHLevel3 3" xfId="2031"/>
    <cellStyle name="SAPBEXHLevel3 3 2" xfId="2032"/>
    <cellStyle name="SAPBEXHLevel3 3 3" xfId="2033"/>
    <cellStyle name="SAPBEXHLevel3 3 4" xfId="2034"/>
    <cellStyle name="SAPBEXHLevel3 4" xfId="2035"/>
    <cellStyle name="SAPBEXHLevel3 4 2" xfId="2036"/>
    <cellStyle name="SAPBEXHLevel3 4 3" xfId="2037"/>
    <cellStyle name="SAPBEXHLevel3 4 4" xfId="2038"/>
    <cellStyle name="SAPBEXHLevel3 5" xfId="2039"/>
    <cellStyle name="SAPBEXHLevel3 5 2" xfId="2040"/>
    <cellStyle name="SAPBEXHLevel3 5 3" xfId="2041"/>
    <cellStyle name="SAPBEXHLevel3 5 4" xfId="2042"/>
    <cellStyle name="SAPBEXHLevel3 6" xfId="2043"/>
    <cellStyle name="SAPBEXHLevel3 7" xfId="2044"/>
    <cellStyle name="SAPBEXHLevel3 8" xfId="2045"/>
    <cellStyle name="SAPBEXHLevel3X" xfId="2046"/>
    <cellStyle name="SAPBEXHLevel3X 2" xfId="2047"/>
    <cellStyle name="SAPBEXHLevel3X 2 2" xfId="2048"/>
    <cellStyle name="SAPBEXHLevel3X 2 2 2" xfId="2049"/>
    <cellStyle name="SAPBEXHLevel3X 2 2 3" xfId="2050"/>
    <cellStyle name="SAPBEXHLevel3X 2 2 4" xfId="2051"/>
    <cellStyle name="SAPBEXHLevel3X 2 3" xfId="2052"/>
    <cellStyle name="SAPBEXHLevel3X 2 3 2" xfId="2053"/>
    <cellStyle name="SAPBEXHLevel3X 2 4" xfId="2054"/>
    <cellStyle name="SAPBEXHLevel3X 2 5" xfId="2055"/>
    <cellStyle name="SAPBEXHLevel3X 2 6" xfId="2056"/>
    <cellStyle name="SAPBEXHLevel3X 3" xfId="2057"/>
    <cellStyle name="SAPBEXHLevel3X 3 2" xfId="2058"/>
    <cellStyle name="SAPBEXHLevel3X 3 3" xfId="2059"/>
    <cellStyle name="SAPBEXHLevel3X 3 4" xfId="2060"/>
    <cellStyle name="SAPBEXHLevel3X 4" xfId="2061"/>
    <cellStyle name="SAPBEXHLevel3X 4 2" xfId="2062"/>
    <cellStyle name="SAPBEXHLevel3X 4 3" xfId="2063"/>
    <cellStyle name="SAPBEXHLevel3X 4 4" xfId="2064"/>
    <cellStyle name="SAPBEXHLevel3X 5" xfId="2065"/>
    <cellStyle name="SAPBEXHLevel3X 5 2" xfId="2066"/>
    <cellStyle name="SAPBEXHLevel3X 5 3" xfId="2067"/>
    <cellStyle name="SAPBEXHLevel3X 5 4" xfId="2068"/>
    <cellStyle name="SAPBEXHLevel3X 6" xfId="2069"/>
    <cellStyle name="SAPBEXHLevel3X 7" xfId="2070"/>
    <cellStyle name="SAPBEXHLevel3X 8" xfId="2071"/>
    <cellStyle name="SAPBEXresData" xfId="2072"/>
    <cellStyle name="SAPBEXresDataEmph" xfId="2073"/>
    <cellStyle name="SAPBEXresItem" xfId="2074"/>
    <cellStyle name="SAPBEXresItemX" xfId="2075"/>
    <cellStyle name="SAPBEXstdData" xfId="2076"/>
    <cellStyle name="SAPBEXstdDataEmph" xfId="2077"/>
    <cellStyle name="SAPBEXstdItem" xfId="2078"/>
    <cellStyle name="SAPBEXstdItem 2" xfId="2079"/>
    <cellStyle name="SAPBEXstdItem 2 2" xfId="2080"/>
    <cellStyle name="SAPBEXstdItem 2 2 2" xfId="2081"/>
    <cellStyle name="SAPBEXstdItem 2 2 3" xfId="2082"/>
    <cellStyle name="SAPBEXstdItem 2 2 4" xfId="2083"/>
    <cellStyle name="SAPBEXstdItem 2 3" xfId="2084"/>
    <cellStyle name="SAPBEXstdItem 2 3 2" xfId="2085"/>
    <cellStyle name="SAPBEXstdItem 2 4" xfId="2086"/>
    <cellStyle name="SAPBEXstdItem 2 5" xfId="2087"/>
    <cellStyle name="SAPBEXstdItem 2 6" xfId="2088"/>
    <cellStyle name="SAPBEXstdItem 3" xfId="2089"/>
    <cellStyle name="SAPBEXstdItem 3 2" xfId="2090"/>
    <cellStyle name="SAPBEXstdItem 3 3" xfId="2091"/>
    <cellStyle name="SAPBEXstdItem 3 4" xfId="2092"/>
    <cellStyle name="SAPBEXstdItem 4" xfId="2093"/>
    <cellStyle name="SAPBEXstdItem 4 2" xfId="2094"/>
    <cellStyle name="SAPBEXstdItem 4 3" xfId="2095"/>
    <cellStyle name="SAPBEXstdItem 4 4" xfId="2096"/>
    <cellStyle name="SAPBEXstdItem 5" xfId="2097"/>
    <cellStyle name="SAPBEXstdItem 5 2" xfId="2098"/>
    <cellStyle name="SAPBEXstdItem 5 3" xfId="2099"/>
    <cellStyle name="SAPBEXstdItem 5 4" xfId="2100"/>
    <cellStyle name="SAPBEXstdItem 6" xfId="2101"/>
    <cellStyle name="SAPBEXstdItem 7" xfId="2102"/>
    <cellStyle name="SAPBEXstdItem 8" xfId="2103"/>
    <cellStyle name="SAPBEXstdItemX" xfId="2104"/>
    <cellStyle name="SAPBEXstdItemX 2" xfId="2105"/>
    <cellStyle name="SAPBEXstdItemX 2 2" xfId="2106"/>
    <cellStyle name="SAPBEXstdItemX 2 2 2" xfId="2107"/>
    <cellStyle name="SAPBEXstdItemX 2 2 3" xfId="2108"/>
    <cellStyle name="SAPBEXstdItemX 2 2 4" xfId="2109"/>
    <cellStyle name="SAPBEXstdItemX 2 3" xfId="2110"/>
    <cellStyle name="SAPBEXstdItemX 2 3 2" xfId="2111"/>
    <cellStyle name="SAPBEXstdItemX 2 4" xfId="2112"/>
    <cellStyle name="SAPBEXstdItemX 2 5" xfId="2113"/>
    <cellStyle name="SAPBEXstdItemX 2 6" xfId="2114"/>
    <cellStyle name="SAPBEXstdItemX 3" xfId="2115"/>
    <cellStyle name="SAPBEXstdItemX 3 2" xfId="2116"/>
    <cellStyle name="SAPBEXstdItemX 3 3" xfId="2117"/>
    <cellStyle name="SAPBEXstdItemX 3 4" xfId="2118"/>
    <cellStyle name="SAPBEXstdItemX 4" xfId="2119"/>
    <cellStyle name="SAPBEXstdItemX 4 2" xfId="2120"/>
    <cellStyle name="SAPBEXstdItemX 4 3" xfId="2121"/>
    <cellStyle name="SAPBEXstdItemX 4 4" xfId="2122"/>
    <cellStyle name="SAPBEXstdItemX 5" xfId="2123"/>
    <cellStyle name="SAPBEXstdItemX 5 2" xfId="2124"/>
    <cellStyle name="SAPBEXstdItemX 5 3" xfId="2125"/>
    <cellStyle name="SAPBEXstdItemX 5 4" xfId="2126"/>
    <cellStyle name="SAPBEXstdItemX 6" xfId="2127"/>
    <cellStyle name="SAPBEXstdItemX 7" xfId="2128"/>
    <cellStyle name="SAPBEXstdItemX 8" xfId="2129"/>
    <cellStyle name="SAPBEXtitle" xfId="2130"/>
    <cellStyle name="SAPBEXtitle 2" xfId="2131"/>
    <cellStyle name="SAPBEXtitle 3" xfId="2132"/>
    <cellStyle name="SAPBEXtitle 4" xfId="2133"/>
    <cellStyle name="SAPBEXundefined" xfId="2134"/>
    <cellStyle name="Style 23" xfId="2135"/>
    <cellStyle name="Style 23 2" xfId="2136"/>
    <cellStyle name="Title 2" xfId="2137"/>
    <cellStyle name="Title 3" xfId="2138"/>
    <cellStyle name="Total 2" xfId="2139"/>
    <cellStyle name="Total 3" xfId="2140"/>
    <cellStyle name="Warning Text 2" xfId="2141"/>
    <cellStyle name="Warning Text 3" xfId="21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2" lockText="1" noThreeD="1"/>
</file>

<file path=xl/ctrlProps/ctrlProp2.xml><?xml version="1.0" encoding="utf-8"?>
<formControlPr xmlns="http://schemas.microsoft.com/office/spreadsheetml/2009/9/main" objectType="CheckBox" checked="Checked" fmlaLink="C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126996</xdr:colOff>
      <xdr:row>0</xdr:row>
      <xdr:rowOff>0</xdr:rowOff>
    </xdr:from>
    <xdr:to>
      <xdr:col>3</xdr:col>
      <xdr:colOff>698496</xdr:colOff>
      <xdr:row>11</xdr:row>
      <xdr:rowOff>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26996" y="0"/>
          <a:ext cx="4991100" cy="1924050"/>
        </a:xfrm>
        <a:prstGeom prst="rect">
          <a:avLst/>
        </a:prstGeom>
        <a:ln>
          <a:noFill/>
        </a:ln>
        <a:effectLst>
          <a:softEdge rad="112500"/>
        </a:effectLst>
      </xdr:spPr>
    </xdr:pic>
    <xdr:clientData/>
  </xdr:twoCellAnchor>
  <xdr:twoCellAnchor>
    <xdr:from>
      <xdr:col>1</xdr:col>
      <xdr:colOff>71158</xdr:colOff>
      <xdr:row>4</xdr:row>
      <xdr:rowOff>14078</xdr:rowOff>
    </xdr:from>
    <xdr:to>
      <xdr:col>3</xdr:col>
      <xdr:colOff>400050</xdr:colOff>
      <xdr:row>7</xdr:row>
      <xdr:rowOff>12327</xdr:rowOff>
    </xdr:to>
    <xdr:sp macro="" textlink="">
      <xdr:nvSpPr>
        <xdr:cNvPr id="3" name="Rectangle 2"/>
        <xdr:cNvSpPr/>
      </xdr:nvSpPr>
      <xdr:spPr>
        <a:xfrm>
          <a:off x="71158" y="661778"/>
          <a:ext cx="4748492" cy="51259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rtl="0"/>
          <a:r>
            <a:rPr lang="en-CA" sz="2800" b="1" i="0" baseline="0">
              <a:effectLst>
                <a:outerShdw blurRad="50800" dist="38100" algn="tr" rotWithShape="0">
                  <a:prstClr val="black">
                    <a:alpha val="40000"/>
                  </a:prstClr>
                </a:outerShdw>
              </a:effectLst>
              <a:latin typeface="+mn-lt"/>
              <a:ea typeface="+mn-ea"/>
              <a:cs typeface="+mn-cs"/>
            </a:rPr>
            <a:t>Incentive Regulation Model for 2019 Filers</a:t>
          </a:r>
          <a:endParaRPr lang="en-CA" sz="2800" b="1">
            <a:effectLst>
              <a:outerShdw blurRad="50800" dist="38100" algn="tr" rotWithShape="0">
                <a:prstClr val="black">
                  <a:alpha val="40000"/>
                </a:prstClr>
              </a:outerShdw>
            </a:effectLst>
            <a:latin typeface="+mn-lt"/>
            <a:ea typeface="+mn-ea"/>
            <a:cs typeface="+mn-cs"/>
          </a:endParaRPr>
        </a:p>
      </xdr:txBody>
    </xdr:sp>
    <xdr:clientData/>
  </xdr:twoCellAnchor>
  <xdr:twoCellAnchor>
    <xdr:from>
      <xdr:col>1</xdr:col>
      <xdr:colOff>129624</xdr:colOff>
      <xdr:row>0</xdr:row>
      <xdr:rowOff>153177</xdr:rowOff>
    </xdr:from>
    <xdr:to>
      <xdr:col>2</xdr:col>
      <xdr:colOff>328406</xdr:colOff>
      <xdr:row>3</xdr:row>
      <xdr:rowOff>45547</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29624" y="15317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279671</xdr:colOff>
      <xdr:row>0</xdr:row>
      <xdr:rowOff>122923</xdr:rowOff>
    </xdr:from>
    <xdr:to>
      <xdr:col>2</xdr:col>
      <xdr:colOff>2862885</xdr:colOff>
      <xdr:row>2</xdr:row>
      <xdr:rowOff>144848</xdr:rowOff>
    </xdr:to>
    <xdr:sp macro="" textlink="">
      <xdr:nvSpPr>
        <xdr:cNvPr id="5" name="Rectangle 4"/>
        <xdr:cNvSpPr/>
      </xdr:nvSpPr>
      <xdr:spPr>
        <a:xfrm>
          <a:off x="470171" y="122923"/>
          <a:ext cx="2583214" cy="345775"/>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70</xdr:col>
      <xdr:colOff>504786</xdr:colOff>
      <xdr:row>11</xdr:row>
      <xdr:rowOff>255058</xdr:rowOff>
    </xdr:from>
    <xdr:to>
      <xdr:col>73</xdr:col>
      <xdr:colOff>160825</xdr:colOff>
      <xdr:row>14</xdr:row>
      <xdr:rowOff>683682</xdr:rowOff>
    </xdr:to>
    <xdr:sp macro="" textlink="">
      <xdr:nvSpPr>
        <xdr:cNvPr id="6" name="Rounded Rectangle 5"/>
        <xdr:cNvSpPr/>
      </xdr:nvSpPr>
      <xdr:spPr>
        <a:xfrm>
          <a:off x="79876611" y="2179108"/>
          <a:ext cx="5380564" cy="2447924"/>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r>
            <a:rPr lang="en-CA" sz="1200">
              <a:solidFill>
                <a:schemeClr val="dk1"/>
              </a:solidFill>
              <a:effectLst/>
              <a:latin typeface="Arial" panose="020B0604020202020204" pitchFamily="34" charset="0"/>
              <a:ea typeface="+mn-ea"/>
              <a:cs typeface="Arial" panose="020B0604020202020204" pitchFamily="34" charset="0"/>
            </a:rPr>
            <a:t>If you had</a:t>
          </a:r>
          <a:r>
            <a:rPr lang="en-CA" sz="1200" baseline="0">
              <a:solidFill>
                <a:schemeClr val="dk1"/>
              </a:solidFill>
              <a:effectLst/>
              <a:latin typeface="Arial" panose="020B0604020202020204" pitchFamily="34" charset="0"/>
              <a:ea typeface="+mn-ea"/>
              <a:cs typeface="Arial" panose="020B0604020202020204" pitchFamily="34" charset="0"/>
            </a:rPr>
            <a:t> any customers classified as Class A at any point during the period where Account 1580, sub-account CBR Class B balance accumulated (i.e. 2017 or 2017 to 2016 or 2015 to 2017), check off the checkbox.</a:t>
          </a:r>
          <a:endParaRPr lang="en-CA" sz="1200">
            <a:effectLst/>
            <a:latin typeface="Arial" panose="020B0604020202020204" pitchFamily="34" charset="0"/>
            <a:cs typeface="Arial" panose="020B0604020202020204" pitchFamily="34" charset="0"/>
          </a:endParaRPr>
        </a:p>
        <a:p>
          <a:pPr eaLnBrk="1" fontAlgn="auto" latinLnBrk="0" hangingPunct="1"/>
          <a:endParaRPr lang="en-CA" sz="12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200" b="0" i="0" baseline="0">
              <a:solidFill>
                <a:schemeClr val="dk1"/>
              </a:solidFill>
              <a:effectLst/>
              <a:latin typeface="Arial" panose="020B0604020202020204" pitchFamily="34" charset="0"/>
              <a:ea typeface="+mn-ea"/>
              <a:cs typeface="Arial" panose="020B0604020202020204" pitchFamily="34" charset="0"/>
            </a:rPr>
            <a:t>If you had Class A customer(s) during this period, Tab 6.2 will be generated. Account 1580, sub-account CBR Class B will be disposed through a separate rate rider calculated in Tab 6.2.</a:t>
          </a:r>
        </a:p>
        <a:p>
          <a:pPr eaLnBrk="1" fontAlgn="auto" latinLnBrk="0" hangingPunct="1"/>
          <a:endParaRPr lang="en-CA" sz="12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CA" sz="1200" b="0" i="0" baseline="0">
              <a:solidFill>
                <a:schemeClr val="dk1"/>
              </a:solidFill>
              <a:effectLst/>
              <a:latin typeface="Arial" panose="020B0604020202020204" pitchFamily="34" charset="0"/>
              <a:ea typeface="+mn-ea"/>
              <a:cs typeface="Arial" panose="020B0604020202020204" pitchFamily="34" charset="0"/>
            </a:rPr>
            <a:t>If you only had Class B customers during this period, the balance in 1580 sub-account CBR Class B will be allocated and disposed with Account 1580 WMS.</a:t>
          </a:r>
          <a:endParaRPr lang="en-CA" sz="1200">
            <a:effectLst/>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70</xdr:col>
          <xdr:colOff>1514475</xdr:colOff>
          <xdr:row>12</xdr:row>
          <xdr:rowOff>142875</xdr:rowOff>
        </xdr:from>
        <xdr:to>
          <xdr:col>70</xdr:col>
          <xdr:colOff>1514475</xdr:colOff>
          <xdr:row>13</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66</xdr:col>
      <xdr:colOff>857251</xdr:colOff>
      <xdr:row>11</xdr:row>
      <xdr:rowOff>265642</xdr:rowOff>
    </xdr:from>
    <xdr:to>
      <xdr:col>70</xdr:col>
      <xdr:colOff>171185</xdr:colOff>
      <xdr:row>14</xdr:row>
      <xdr:rowOff>28575</xdr:rowOff>
    </xdr:to>
    <xdr:sp macro="" textlink="">
      <xdr:nvSpPr>
        <xdr:cNvPr id="8" name="Rounded Rectangle 7"/>
        <xdr:cNvSpPr/>
      </xdr:nvSpPr>
      <xdr:spPr>
        <a:xfrm>
          <a:off x="74371201" y="2189692"/>
          <a:ext cx="5171809" cy="1782233"/>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n-CA" sz="1200">
            <a:solidFill>
              <a:schemeClr val="tx1"/>
            </a:solidFill>
            <a:latin typeface="Arial" pitchFamily="34" charset="0"/>
            <a:cs typeface="Arial" pitchFamily="34" charset="0"/>
          </a:endParaRPr>
        </a:p>
        <a:p>
          <a:pPr algn="l"/>
          <a:r>
            <a:rPr lang="en-CA" sz="1200">
              <a:solidFill>
                <a:schemeClr val="tx1"/>
              </a:solidFill>
              <a:latin typeface="Arial" pitchFamily="34" charset="0"/>
              <a:cs typeface="Arial" pitchFamily="34" charset="0"/>
            </a:rPr>
            <a:t>If you had any Class A customers at any point during the period that the Account 1589 GA balance accumulated (i.e. from the year the balance was last disposed to 2017), check off the checkbox.</a:t>
          </a:r>
        </a:p>
        <a:p>
          <a:pPr algn="l"/>
          <a:endParaRPr lang="en-CA" sz="1200" baseline="0">
            <a:solidFill>
              <a:schemeClr val="tx1"/>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CA" sz="1200" b="0" i="0" u="none" strike="noStrike" kern="0" cap="none" spc="0" normalizeH="0" baseline="0" noProof="0">
              <a:ln>
                <a:noFill/>
              </a:ln>
              <a:solidFill>
                <a:prstClr val="black"/>
              </a:solidFill>
              <a:effectLst/>
              <a:uLnTx/>
              <a:uFillTx/>
              <a:latin typeface="Arial" pitchFamily="34" charset="0"/>
              <a:cs typeface="Arial" pitchFamily="34" charset="0"/>
            </a:rPr>
            <a:t>If you had Class A customer(s) during this period, Tab 6 will be generated and applicants must complete the information pertaining to Class A customers.</a:t>
          </a:r>
        </a:p>
        <a:p>
          <a:pPr algn="l"/>
          <a:endParaRPr lang="en-CA" sz="1200" baseline="0">
            <a:solidFill>
              <a:schemeClr val="tx1"/>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69</xdr:col>
          <xdr:colOff>1104900</xdr:colOff>
          <xdr:row>12</xdr:row>
          <xdr:rowOff>76200</xdr:rowOff>
        </xdr:from>
        <xdr:to>
          <xdr:col>69</xdr:col>
          <xdr:colOff>1104900</xdr:colOff>
          <xdr:row>12</xdr:row>
          <xdr:rowOff>190500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3\..finance\Finance\Management\Financial%20Statements\Monthly%202009\09-SEP-2009\SFR%20Sept%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nance/Management/Budgets/2009%20Budget/Operating/E&amp;O%20Budget%202009%20-%20Revisions%20Sept%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agyj\Downloads\Centre%20Wellington_Filing_Req_Chapter2_Appendices_V1.1_201211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afety%20backup\2014%20IRM\LH%20CDM%20reports%20from%20MS\2006-2010%20Final%20OPA%20CDM%20Results.London%20Hydro%20Inc.%2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Management/Budgets/2013%20Budget/Revenue%20and%20Regulatory/Regulatory%20Accounts%20Balance%20Sheet%20and%20COP%202012%20&amp;%202013%20-%20CGAAP%20with%20SM%20disposi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nance/Regulatory%20files/Energy%20and%20Distribution%20Statistics/2012%20STATS/Year%202012%20Elec%20Sta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Regulatory%20files/Rate%20Applications/Year%202015%20IRM%20Rate%20Application/Submission%20-%20Sep%2026%202014/London_Hydro_2015_IRM_Rate_Generator%20-%20version%201.1_2014092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Management/Financial%20Statements/Monthly%202009/09-SEP-2009/SFR%20Sept%2020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E&amp;O%20Budget%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ile1.londonhydro.com\share\Finance\Management\99%20Budget\NEWCHARTOFACCOUN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Users\nagyj\Downloads\London_Hydro_2014%20Bill%20Split.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7%20Budget\Operating\E&amp;O%20Budget%2020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File1.londonhydro.com\share\Finance\Management\Budgets\2006%20Budget\Operating\FINANCE%20Budget%202006%20(Revised%20Dec%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row>
        <row r="2">
          <cell r="B2" t="str">
            <v xml:space="preserve">110 - Cash &amp; Equivalents            </v>
          </cell>
        </row>
        <row r="3">
          <cell r="B3" t="str">
            <v xml:space="preserve">110 - Cash &amp; Equivalents            </v>
          </cell>
        </row>
        <row r="4">
          <cell r="B4" t="str">
            <v xml:space="preserve">110 - Cash &amp; Equivalents            </v>
          </cell>
        </row>
        <row r="5">
          <cell r="B5" t="str">
            <v xml:space="preserve">110 - Cash &amp; Equivalents            </v>
          </cell>
        </row>
        <row r="6">
          <cell r="B6" t="str">
            <v xml:space="preserve">110 - Cash &amp; Equivalents            </v>
          </cell>
        </row>
        <row r="7">
          <cell r="B7" t="str">
            <v xml:space="preserve">120 - Accounts Receivable           </v>
          </cell>
        </row>
        <row r="8">
          <cell r="B8" t="str">
            <v xml:space="preserve">120 - Accounts Receivable           </v>
          </cell>
        </row>
        <row r="9">
          <cell r="B9" t="str">
            <v xml:space="preserve">120 - Accounts Receivable           </v>
          </cell>
        </row>
        <row r="10">
          <cell r="B10" t="str">
            <v xml:space="preserve">120 - Accounts Receivable           </v>
          </cell>
        </row>
        <row r="11">
          <cell r="B11" t="str">
            <v xml:space="preserve">120 - Accounts Receivable           </v>
          </cell>
        </row>
        <row r="12">
          <cell r="B12" t="str">
            <v xml:space="preserve">120 - Accounts Receivable           </v>
          </cell>
        </row>
        <row r="13">
          <cell r="B13" t="str">
            <v xml:space="preserve">120 - Accounts Receivable           </v>
          </cell>
        </row>
        <row r="14">
          <cell r="B14" t="str">
            <v xml:space="preserve">120 - Accounts Receivable           </v>
          </cell>
        </row>
        <row r="15">
          <cell r="B15" t="str">
            <v xml:space="preserve">120 - Accounts Receivable           </v>
          </cell>
        </row>
        <row r="16">
          <cell r="B16" t="str">
            <v xml:space="preserve">120 - Accounts Receivable           </v>
          </cell>
        </row>
        <row r="17">
          <cell r="B17" t="str">
            <v xml:space="preserve">120 - Accounts Receivable           </v>
          </cell>
        </row>
        <row r="18">
          <cell r="B18" t="str">
            <v xml:space="preserve">120 - Accounts Receivable           </v>
          </cell>
        </row>
        <row r="19">
          <cell r="B19" t="str">
            <v xml:space="preserve">120 - Accounts Receivable           </v>
          </cell>
        </row>
        <row r="20">
          <cell r="B20" t="str">
            <v xml:space="preserve">120 - Accounts Receivable           </v>
          </cell>
        </row>
        <row r="21">
          <cell r="B21" t="str">
            <v xml:space="preserve">120 - Accounts Receivable           </v>
          </cell>
        </row>
        <row r="22">
          <cell r="B22" t="str">
            <v xml:space="preserve">120 - Accounts Receivable           </v>
          </cell>
        </row>
        <row r="23">
          <cell r="B23" t="str">
            <v xml:space="preserve">120 - Accounts Receivable           </v>
          </cell>
        </row>
        <row r="24">
          <cell r="B24" t="str">
            <v xml:space="preserve">120 - Accounts Receivable           </v>
          </cell>
        </row>
        <row r="25">
          <cell r="B25" t="str">
            <v xml:space="preserve">120 - Accounts Receivable           </v>
          </cell>
        </row>
        <row r="26">
          <cell r="B26" t="str">
            <v xml:space="preserve">120 - Accounts Receivable           </v>
          </cell>
        </row>
        <row r="27">
          <cell r="B27" t="str">
            <v xml:space="preserve">120 - Accounts Receivable           </v>
          </cell>
        </row>
        <row r="28">
          <cell r="B28" t="str">
            <v xml:space="preserve">120 - Accounts Receivable           </v>
          </cell>
        </row>
        <row r="29">
          <cell r="B29" t="str">
            <v xml:space="preserve">120 - Accounts Receivable           </v>
          </cell>
        </row>
        <row r="30">
          <cell r="B30" t="str">
            <v xml:space="preserve">123 - Income Taxes Receivable       </v>
          </cell>
        </row>
        <row r="31">
          <cell r="B31" t="str">
            <v xml:space="preserve">130 - Inventory                     </v>
          </cell>
        </row>
        <row r="32">
          <cell r="B32" t="str">
            <v xml:space="preserve">130 - Inventory                     </v>
          </cell>
        </row>
        <row r="33">
          <cell r="B33" t="str">
            <v xml:space="preserve">130 - Inventory                     </v>
          </cell>
        </row>
        <row r="34">
          <cell r="B34" t="str">
            <v xml:space="preserve">130 - Inventory                     </v>
          </cell>
        </row>
        <row r="35">
          <cell r="B35" t="str">
            <v xml:space="preserve">130 - Inventory                     </v>
          </cell>
        </row>
        <row r="36">
          <cell r="B36" t="str">
            <v xml:space="preserve">130 - Inventory                     </v>
          </cell>
        </row>
        <row r="37">
          <cell r="B37" t="str">
            <v xml:space="preserve">130 - Inventory                     </v>
          </cell>
        </row>
        <row r="38">
          <cell r="B38" t="str">
            <v xml:space="preserve">130 - Inventory                     </v>
          </cell>
        </row>
        <row r="39">
          <cell r="B39" t="str">
            <v xml:space="preserve">130 - Inventory                     </v>
          </cell>
        </row>
        <row r="40">
          <cell r="B40" t="str">
            <v xml:space="preserve">130 - Inventory                     </v>
          </cell>
        </row>
        <row r="41">
          <cell r="B41" t="str">
            <v xml:space="preserve">130 - Inventory                     </v>
          </cell>
        </row>
        <row r="42">
          <cell r="B42" t="str">
            <v xml:space="preserve">130 - Inventory                     </v>
          </cell>
        </row>
        <row r="43">
          <cell r="B43" t="str">
            <v xml:space="preserve">130 - Inventory                     </v>
          </cell>
        </row>
        <row r="44">
          <cell r="B44" t="str">
            <v xml:space="preserve">130 - Inventory                     </v>
          </cell>
        </row>
        <row r="45">
          <cell r="B45" t="str">
            <v xml:space="preserve">140 - Prepaid Expenses              </v>
          </cell>
        </row>
        <row r="46">
          <cell r="B46" t="str">
            <v xml:space="preserve">140 - Prepaid Expenses              </v>
          </cell>
        </row>
        <row r="47">
          <cell r="B47" t="str">
            <v xml:space="preserve">140 - Prepaid Expenses              </v>
          </cell>
        </row>
        <row r="48">
          <cell r="B48" t="str">
            <v xml:space="preserve">140 - Prepaid Expenses              </v>
          </cell>
        </row>
        <row r="49">
          <cell r="B49" t="str">
            <v xml:space="preserve">140 - Prepaid Expenses              </v>
          </cell>
        </row>
        <row r="50">
          <cell r="B50" t="str">
            <v xml:space="preserve">140 - Prepaid Expenses              </v>
          </cell>
        </row>
        <row r="51">
          <cell r="B51" t="str">
            <v xml:space="preserve">125 - Regulatory Amts Recov - Cur   </v>
          </cell>
        </row>
        <row r="52">
          <cell r="B52" t="str">
            <v xml:space="preserve">160 - Regulatory Amts Recov - LT    </v>
          </cell>
        </row>
        <row r="53">
          <cell r="B53" t="str">
            <v xml:space="preserve">160 - Regulatory Amts Recov - LT    </v>
          </cell>
        </row>
        <row r="54">
          <cell r="B54" t="str">
            <v xml:space="preserve">160 - Regulatory Amts Recov - LT    </v>
          </cell>
        </row>
        <row r="55">
          <cell r="B55" t="str">
            <v xml:space="preserve">160 - Regulatory Amts Recov - LT    </v>
          </cell>
        </row>
        <row r="56">
          <cell r="B56" t="str">
            <v xml:space="preserve">160 - Regulatory Amts Recov - LT    </v>
          </cell>
        </row>
        <row r="57">
          <cell r="B57" t="str">
            <v xml:space="preserve">160 - Regulatory Amts Recov - LT    </v>
          </cell>
        </row>
        <row r="58">
          <cell r="B58" t="str">
            <v xml:space="preserve">160 - Regulatory Amts Recov - LT    </v>
          </cell>
        </row>
        <row r="59">
          <cell r="B59" t="str">
            <v xml:space="preserve">160 - Regulatory Amts Recov - LT    </v>
          </cell>
        </row>
        <row r="60">
          <cell r="B60" t="str">
            <v xml:space="preserve">160 - Regulatory Amts Recov - LT    </v>
          </cell>
        </row>
        <row r="61">
          <cell r="B61" t="str">
            <v xml:space="preserve">160 - Regulatory Amts Recov - LT    </v>
          </cell>
        </row>
        <row r="62">
          <cell r="B62" t="str">
            <v xml:space="preserve">160 - Regulatory Amts Recov - LT    </v>
          </cell>
        </row>
        <row r="63">
          <cell r="B63" t="str">
            <v xml:space="preserve">160 - Regulatory Amts Recov - LT    </v>
          </cell>
        </row>
        <row r="64">
          <cell r="B64" t="str">
            <v xml:space="preserve">165 - Future Income Taxes           </v>
          </cell>
        </row>
        <row r="65">
          <cell r="B65" t="str">
            <v xml:space="preserve">200 - Capital Assets                </v>
          </cell>
        </row>
        <row r="66">
          <cell r="B66" t="str">
            <v xml:space="preserve">200 - Capital Assets                </v>
          </cell>
        </row>
        <row r="67">
          <cell r="B67" t="str">
            <v xml:space="preserve">200 - Capital Assets                </v>
          </cell>
        </row>
        <row r="68">
          <cell r="B68" t="str">
            <v xml:space="preserve">200 - Capital Assets                </v>
          </cell>
        </row>
        <row r="69">
          <cell r="B69" t="str">
            <v xml:space="preserve">200 - Capital Assets                </v>
          </cell>
        </row>
        <row r="70">
          <cell r="B70" t="str">
            <v xml:space="preserve">200 - Capital Assets                </v>
          </cell>
        </row>
        <row r="71">
          <cell r="B71" t="str">
            <v xml:space="preserve">200 - Capital Assets                </v>
          </cell>
        </row>
        <row r="72">
          <cell r="B72" t="str">
            <v xml:space="preserve">200 - Capital Assets                </v>
          </cell>
        </row>
        <row r="73">
          <cell r="B73" t="str">
            <v xml:space="preserve">200 - Capital Assets                </v>
          </cell>
        </row>
        <row r="74">
          <cell r="B74" t="str">
            <v xml:space="preserve">200 - Capital Assets                </v>
          </cell>
        </row>
        <row r="75">
          <cell r="B75" t="str">
            <v xml:space="preserve">200 - Capital Assets                </v>
          </cell>
        </row>
        <row r="76">
          <cell r="B76" t="str">
            <v xml:space="preserve">200 - Capital Assets                </v>
          </cell>
        </row>
        <row r="77">
          <cell r="B77" t="str">
            <v xml:space="preserve">200 - Capital Assets                </v>
          </cell>
        </row>
        <row r="78">
          <cell r="B78" t="str">
            <v xml:space="preserve">200 - Capital Assets                </v>
          </cell>
        </row>
        <row r="79">
          <cell r="B79" t="str">
            <v xml:space="preserve">200 - Capital Assets                </v>
          </cell>
        </row>
        <row r="80">
          <cell r="B80" t="str">
            <v xml:space="preserve">200 - Capital Assets                </v>
          </cell>
        </row>
        <row r="81">
          <cell r="B81" t="str">
            <v xml:space="preserve">200 - Capital Assets                </v>
          </cell>
        </row>
        <row r="82">
          <cell r="B82" t="str">
            <v xml:space="preserve">200 - Capital Assets                </v>
          </cell>
        </row>
        <row r="83">
          <cell r="B83" t="str">
            <v xml:space="preserve">200 - Capital Assets                </v>
          </cell>
        </row>
        <row r="84">
          <cell r="B84" t="str">
            <v xml:space="preserve">200 - Capital Assets                </v>
          </cell>
        </row>
        <row r="85">
          <cell r="B85" t="str">
            <v xml:space="preserve">200 - Capital Assets                </v>
          </cell>
        </row>
        <row r="86">
          <cell r="B86" t="str">
            <v xml:space="preserve">200 - Capital Assets                </v>
          </cell>
        </row>
        <row r="87">
          <cell r="B87" t="str">
            <v xml:space="preserve">200 - Capital Assets                </v>
          </cell>
        </row>
        <row r="88">
          <cell r="B88" t="str">
            <v xml:space="preserve">200 - Capital Assets                </v>
          </cell>
        </row>
        <row r="89">
          <cell r="B89" t="str">
            <v xml:space="preserve">200 - Capital Assets                </v>
          </cell>
        </row>
        <row r="90">
          <cell r="B90" t="str">
            <v xml:space="preserve">200 - Capital Assets                </v>
          </cell>
        </row>
        <row r="91">
          <cell r="B91" t="str">
            <v xml:space="preserve">200 - Capital Assets                </v>
          </cell>
        </row>
        <row r="92">
          <cell r="B92" t="str">
            <v xml:space="preserve">200 - Capital Assets                </v>
          </cell>
        </row>
        <row r="93">
          <cell r="B93" t="str">
            <v xml:space="preserve">200 - Capital Assets                </v>
          </cell>
        </row>
        <row r="94">
          <cell r="B94" t="str">
            <v xml:space="preserve">200 - Capital Assets                </v>
          </cell>
        </row>
        <row r="95">
          <cell r="B95" t="str">
            <v xml:space="preserve">200 - Capital Assets                </v>
          </cell>
        </row>
        <row r="96">
          <cell r="B96" t="str">
            <v xml:space="preserve">200 - Capital Assets                </v>
          </cell>
        </row>
        <row r="97">
          <cell r="B97" t="str">
            <v xml:space="preserve">200 - Capital Assets                </v>
          </cell>
        </row>
        <row r="98">
          <cell r="B98" t="str">
            <v xml:space="preserve">200 - Capital Assets                </v>
          </cell>
        </row>
        <row r="99">
          <cell r="B99" t="str">
            <v xml:space="preserve">200 - Capital Assets                </v>
          </cell>
        </row>
        <row r="100">
          <cell r="B100" t="str">
            <v xml:space="preserve">200 - Capital Assets                </v>
          </cell>
        </row>
        <row r="101">
          <cell r="B101" t="str">
            <v xml:space="preserve">200 - Capital Assets                </v>
          </cell>
        </row>
        <row r="102">
          <cell r="B102" t="str">
            <v xml:space="preserve">200 - Capital Assets                </v>
          </cell>
          <cell r="F102" t="str">
            <v>E</v>
          </cell>
        </row>
        <row r="103">
          <cell r="B103" t="str">
            <v xml:space="preserve">200 - Capital Assets                </v>
          </cell>
          <cell r="F103" t="str">
            <v>F</v>
          </cell>
        </row>
        <row r="104">
          <cell r="B104" t="str">
            <v xml:space="preserve">250 - Work-In-Progress              </v>
          </cell>
          <cell r="F104" t="str">
            <v>A</v>
          </cell>
        </row>
        <row r="105">
          <cell r="B105" t="str">
            <v xml:space="preserve">250 - Work-In-Progress              </v>
          </cell>
          <cell r="F105" t="str">
            <v>B</v>
          </cell>
        </row>
        <row r="106">
          <cell r="B106" t="str">
            <v xml:space="preserve">250 - Work-In-Progress              </v>
          </cell>
          <cell r="F106" t="str">
            <v>C</v>
          </cell>
        </row>
        <row r="107">
          <cell r="B107" t="str">
            <v xml:space="preserve">250 - Work-In-Progress              </v>
          </cell>
          <cell r="F107" t="str">
            <v>D</v>
          </cell>
        </row>
        <row r="108">
          <cell r="B108" t="str">
            <v xml:space="preserve">250 - Work-In-Progress              </v>
          </cell>
          <cell r="F108" t="str">
            <v>E</v>
          </cell>
        </row>
        <row r="109">
          <cell r="B109" t="str">
            <v xml:space="preserve">250 - Work-In-Progress              </v>
          </cell>
          <cell r="F109" t="str">
            <v>F</v>
          </cell>
        </row>
        <row r="110">
          <cell r="B110" t="str">
            <v xml:space="preserve">250 - Work-In-Progress              </v>
          </cell>
          <cell r="F110" t="str">
            <v>G</v>
          </cell>
        </row>
        <row r="111">
          <cell r="B111" t="str">
            <v xml:space="preserve">250 - Work-In-Progress              </v>
          </cell>
          <cell r="F111" t="str">
            <v>H</v>
          </cell>
        </row>
        <row r="112">
          <cell r="B112" t="str">
            <v xml:space="preserve">250 - Work-In-Progress              </v>
          </cell>
          <cell r="F112" t="str">
            <v>L</v>
          </cell>
        </row>
        <row r="113">
          <cell r="B113" t="str">
            <v xml:space="preserve">250 - Work-In-Progress              </v>
          </cell>
          <cell r="F113" t="str">
            <v>M</v>
          </cell>
        </row>
        <row r="114">
          <cell r="B114" t="str">
            <v xml:space="preserve">250 - Work-In-Progress              </v>
          </cell>
          <cell r="F114" t="str">
            <v>MM</v>
          </cell>
        </row>
        <row r="115">
          <cell r="B115" t="str">
            <v xml:space="preserve">250 - Work-In-Progress              </v>
          </cell>
          <cell r="F115" t="str">
            <v>N</v>
          </cell>
        </row>
        <row r="116">
          <cell r="B116" t="str">
            <v xml:space="preserve">250 - Work-In-Progress              </v>
          </cell>
          <cell r="F116" t="str">
            <v>O</v>
          </cell>
        </row>
        <row r="117">
          <cell r="B117" t="str">
            <v xml:space="preserve">250 - Work-In-Progress              </v>
          </cell>
          <cell r="F117" t="str">
            <v>Q</v>
          </cell>
        </row>
        <row r="118">
          <cell r="B118" t="str">
            <v xml:space="preserve">250 - Work-In-Progress              </v>
          </cell>
          <cell r="F118" t="str">
            <v>R</v>
          </cell>
        </row>
        <row r="119">
          <cell r="B119" t="str">
            <v xml:space="preserve">250 - Work-In-Progress              </v>
          </cell>
          <cell r="F119" t="str">
            <v>T</v>
          </cell>
        </row>
        <row r="120">
          <cell r="B120" t="str">
            <v xml:space="preserve">250 - Work-In-Progress              </v>
          </cell>
          <cell r="F120" t="str">
            <v>V</v>
          </cell>
        </row>
        <row r="121">
          <cell r="B121" t="str">
            <v xml:space="preserve">250 - Work-In-Progress              </v>
          </cell>
          <cell r="F121" t="str">
            <v>W</v>
          </cell>
        </row>
        <row r="122">
          <cell r="B122" t="str">
            <v xml:space="preserve">200 - Capital Assets                </v>
          </cell>
        </row>
        <row r="123">
          <cell r="B123" t="str">
            <v xml:space="preserve">200 - Capital Assets                </v>
          </cell>
          <cell r="F123" t="str">
            <v>A</v>
          </cell>
        </row>
        <row r="124">
          <cell r="B124" t="str">
            <v xml:space="preserve">200 - Capital Assets                </v>
          </cell>
          <cell r="F124" t="str">
            <v>B</v>
          </cell>
        </row>
        <row r="125">
          <cell r="B125" t="str">
            <v xml:space="preserve">200 - Capital Assets                </v>
          </cell>
          <cell r="F125" t="str">
            <v>C</v>
          </cell>
        </row>
        <row r="126">
          <cell r="B126" t="str">
            <v xml:space="preserve">200 - Capital Assets                </v>
          </cell>
          <cell r="F126" t="str">
            <v>CC</v>
          </cell>
        </row>
        <row r="127">
          <cell r="B127" t="str">
            <v xml:space="preserve">200 - Capital Assets                </v>
          </cell>
          <cell r="F127" t="str">
            <v>D</v>
          </cell>
        </row>
        <row r="128">
          <cell r="B128" t="str">
            <v xml:space="preserve">200 - Capital Assets                </v>
          </cell>
          <cell r="F128" t="str">
            <v>E</v>
          </cell>
        </row>
        <row r="129">
          <cell r="B129" t="str">
            <v xml:space="preserve">200 - Capital Assets                </v>
          </cell>
          <cell r="F129" t="str">
            <v>F</v>
          </cell>
        </row>
        <row r="130">
          <cell r="B130" t="str">
            <v xml:space="preserve">200 - Capital Assets                </v>
          </cell>
          <cell r="F130" t="str">
            <v>G</v>
          </cell>
        </row>
        <row r="131">
          <cell r="B131" t="str">
            <v xml:space="preserve">200 - Capital Assets                </v>
          </cell>
          <cell r="F131" t="str">
            <v>H</v>
          </cell>
        </row>
        <row r="132">
          <cell r="B132" t="str">
            <v xml:space="preserve">200 - Capital Assets                </v>
          </cell>
          <cell r="F132" t="str">
            <v>I</v>
          </cell>
        </row>
        <row r="133">
          <cell r="B133" t="str">
            <v xml:space="preserve">200 - Capital Assets                </v>
          </cell>
          <cell r="F133" t="str">
            <v>L</v>
          </cell>
        </row>
        <row r="134">
          <cell r="B134" t="str">
            <v xml:space="preserve">200 - Capital Assets                </v>
          </cell>
          <cell r="F134" t="str">
            <v>M</v>
          </cell>
        </row>
        <row r="135">
          <cell r="B135" t="str">
            <v xml:space="preserve">200 - Capital Assets                </v>
          </cell>
          <cell r="F135" t="str">
            <v>MM</v>
          </cell>
        </row>
        <row r="136">
          <cell r="B136" t="str">
            <v xml:space="preserve">200 - Capital Assets                </v>
          </cell>
          <cell r="F136" t="str">
            <v>Q</v>
          </cell>
        </row>
        <row r="137">
          <cell r="B137" t="str">
            <v xml:space="preserve">200 - Capital Assets                </v>
          </cell>
          <cell r="F137" t="str">
            <v>R</v>
          </cell>
        </row>
        <row r="138">
          <cell r="B138" t="str">
            <v xml:space="preserve">200 - Capital Assets                </v>
          </cell>
          <cell r="F138" t="str">
            <v>T</v>
          </cell>
        </row>
        <row r="139">
          <cell r="B139" t="str">
            <v xml:space="preserve">200 - Capital Assets                </v>
          </cell>
          <cell r="F139" t="str">
            <v>V</v>
          </cell>
        </row>
        <row r="140">
          <cell r="B140" t="str">
            <v xml:space="preserve">200 - Capital Assets                </v>
          </cell>
          <cell r="F140" t="str">
            <v>W</v>
          </cell>
        </row>
        <row r="141">
          <cell r="B141" t="str">
            <v xml:space="preserve">200 - Capital Assets                </v>
          </cell>
          <cell r="F141" t="str">
            <v>X</v>
          </cell>
        </row>
        <row r="142">
          <cell r="B142" t="str">
            <v xml:space="preserve">200 - Capital Assets                </v>
          </cell>
          <cell r="F142" t="str">
            <v>ZZ</v>
          </cell>
        </row>
        <row r="143">
          <cell r="B143" t="str">
            <v xml:space="preserve">200 - Capital Assets                </v>
          </cell>
        </row>
        <row r="144">
          <cell r="B144" t="str">
            <v xml:space="preserve">200 - Capital Assets                </v>
          </cell>
          <cell r="F144" t="str">
            <v>A</v>
          </cell>
        </row>
        <row r="145">
          <cell r="B145" t="str">
            <v xml:space="preserve">200 - Capital Assets                </v>
          </cell>
          <cell r="F145" t="str">
            <v>B</v>
          </cell>
        </row>
        <row r="146">
          <cell r="B146" t="str">
            <v xml:space="preserve">200 - Capital Assets                </v>
          </cell>
          <cell r="F146" t="str">
            <v>C</v>
          </cell>
        </row>
        <row r="147">
          <cell r="B147" t="str">
            <v xml:space="preserve">200 - Capital Assets                </v>
          </cell>
          <cell r="F147" t="str">
            <v>CC</v>
          </cell>
        </row>
        <row r="148">
          <cell r="B148" t="str">
            <v xml:space="preserve">200 - Capital Assets                </v>
          </cell>
          <cell r="F148" t="str">
            <v>D</v>
          </cell>
        </row>
        <row r="149">
          <cell r="B149" t="str">
            <v xml:space="preserve">200 - Capital Assets                </v>
          </cell>
          <cell r="F149" t="str">
            <v>E</v>
          </cell>
        </row>
        <row r="150">
          <cell r="B150" t="str">
            <v xml:space="preserve">200 - Capital Assets                </v>
          </cell>
          <cell r="F150" t="str">
            <v>F</v>
          </cell>
        </row>
        <row r="151">
          <cell r="B151" t="str">
            <v xml:space="preserve">200 - Capital Assets                </v>
          </cell>
          <cell r="F151" t="str">
            <v>G</v>
          </cell>
        </row>
        <row r="152">
          <cell r="B152" t="str">
            <v xml:space="preserve">200 - Capital Assets                </v>
          </cell>
          <cell r="F152" t="str">
            <v>H</v>
          </cell>
        </row>
        <row r="153">
          <cell r="B153" t="str">
            <v xml:space="preserve">200 - Capital Assets                </v>
          </cell>
          <cell r="F153" t="str">
            <v>L</v>
          </cell>
        </row>
        <row r="154">
          <cell r="B154" t="str">
            <v xml:space="preserve">200 - Capital Assets                </v>
          </cell>
          <cell r="F154" t="str">
            <v>M</v>
          </cell>
        </row>
        <row r="155">
          <cell r="B155" t="str">
            <v xml:space="preserve">200 - Capital Assets                </v>
          </cell>
          <cell r="F155" t="str">
            <v>T</v>
          </cell>
        </row>
        <row r="156">
          <cell r="B156" t="str">
            <v xml:space="preserve">200 - Capital Assets                </v>
          </cell>
          <cell r="F156" t="str">
            <v>W</v>
          </cell>
        </row>
        <row r="157">
          <cell r="B157" t="str">
            <v xml:space="preserve">200 - Capital Assets                </v>
          </cell>
          <cell r="F157" t="str">
            <v>ZZ</v>
          </cell>
        </row>
        <row r="158">
          <cell r="B158" t="str">
            <v xml:space="preserve">200 - Capital Assets                </v>
          </cell>
        </row>
        <row r="159">
          <cell r="B159" t="str">
            <v xml:space="preserve">200 - Capital Assets                </v>
          </cell>
          <cell r="F159" t="str">
            <v>A</v>
          </cell>
        </row>
        <row r="160">
          <cell r="B160" t="str">
            <v xml:space="preserve">200 - Capital Assets                </v>
          </cell>
          <cell r="F160" t="str">
            <v>B</v>
          </cell>
        </row>
        <row r="161">
          <cell r="B161" t="str">
            <v xml:space="preserve">200 - Capital Assets                </v>
          </cell>
          <cell r="F161" t="str">
            <v>C</v>
          </cell>
        </row>
        <row r="162">
          <cell r="B162" t="str">
            <v xml:space="preserve">200 - Capital Assets                </v>
          </cell>
          <cell r="F162" t="str">
            <v>CC</v>
          </cell>
        </row>
        <row r="163">
          <cell r="B163" t="str">
            <v xml:space="preserve">200 - Capital Assets                </v>
          </cell>
          <cell r="F163" t="str">
            <v>D</v>
          </cell>
        </row>
        <row r="164">
          <cell r="B164" t="str">
            <v xml:space="preserve">200 - Capital Assets                </v>
          </cell>
          <cell r="F164" t="str">
            <v>E</v>
          </cell>
        </row>
        <row r="165">
          <cell r="B165" t="str">
            <v xml:space="preserve">200 - Capital Assets                </v>
          </cell>
          <cell r="F165" t="str">
            <v>F</v>
          </cell>
        </row>
        <row r="166">
          <cell r="B166" t="str">
            <v xml:space="preserve">200 - Capital Assets                </v>
          </cell>
          <cell r="F166" t="str">
            <v>G</v>
          </cell>
        </row>
        <row r="167">
          <cell r="B167" t="str">
            <v xml:space="preserve">200 - Capital Assets                </v>
          </cell>
          <cell r="F167" t="str">
            <v>H</v>
          </cell>
        </row>
        <row r="168">
          <cell r="B168" t="str">
            <v xml:space="preserve">200 - Capital Assets                </v>
          </cell>
          <cell r="F168" t="str">
            <v>L</v>
          </cell>
        </row>
        <row r="169">
          <cell r="B169" t="str">
            <v xml:space="preserve">200 - Capital Assets                </v>
          </cell>
          <cell r="F169" t="str">
            <v>M</v>
          </cell>
        </row>
        <row r="170">
          <cell r="B170" t="str">
            <v xml:space="preserve">200 - Capital Assets                </v>
          </cell>
          <cell r="F170" t="str">
            <v>R</v>
          </cell>
        </row>
        <row r="171">
          <cell r="B171" t="str">
            <v xml:space="preserve">200 - Capital Assets                </v>
          </cell>
          <cell r="F171" t="str">
            <v>W</v>
          </cell>
        </row>
        <row r="172">
          <cell r="B172" t="str">
            <v xml:space="preserve">200 - Capital Assets                </v>
          </cell>
          <cell r="F172" t="str">
            <v>ZZ</v>
          </cell>
        </row>
        <row r="173">
          <cell r="B173" t="str">
            <v xml:space="preserve">200 - Capital Assets                </v>
          </cell>
        </row>
        <row r="174">
          <cell r="B174" t="str">
            <v xml:space="preserve">200 - Capital Assets                </v>
          </cell>
          <cell r="F174" t="str">
            <v>A</v>
          </cell>
        </row>
        <row r="175">
          <cell r="B175" t="str">
            <v xml:space="preserve">200 - Capital Assets                </v>
          </cell>
          <cell r="F175" t="str">
            <v>B</v>
          </cell>
        </row>
        <row r="176">
          <cell r="B176" t="str">
            <v xml:space="preserve">200 - Capital Assets                </v>
          </cell>
          <cell r="F176" t="str">
            <v>C</v>
          </cell>
        </row>
        <row r="177">
          <cell r="B177" t="str">
            <v xml:space="preserve">200 - Capital Assets                </v>
          </cell>
          <cell r="F177" t="str">
            <v>D</v>
          </cell>
        </row>
        <row r="178">
          <cell r="B178" t="str">
            <v xml:space="preserve">200 - Capital Assets                </v>
          </cell>
          <cell r="F178" t="str">
            <v>E</v>
          </cell>
        </row>
        <row r="179">
          <cell r="B179" t="str">
            <v xml:space="preserve">200 - Capital Assets                </v>
          </cell>
          <cell r="F179" t="str">
            <v>F</v>
          </cell>
        </row>
        <row r="180">
          <cell r="B180" t="str">
            <v xml:space="preserve">200 - Capital Assets                </v>
          </cell>
          <cell r="F180" t="str">
            <v>G</v>
          </cell>
        </row>
        <row r="181">
          <cell r="B181" t="str">
            <v xml:space="preserve">200 - Capital Assets                </v>
          </cell>
          <cell r="F181" t="str">
            <v>H</v>
          </cell>
        </row>
        <row r="182">
          <cell r="B182" t="str">
            <v xml:space="preserve">200 - Capital Assets                </v>
          </cell>
          <cell r="F182" t="str">
            <v>L</v>
          </cell>
        </row>
        <row r="183">
          <cell r="B183" t="str">
            <v xml:space="preserve">200 - Capital Assets                </v>
          </cell>
          <cell r="F183" t="str">
            <v>M</v>
          </cell>
        </row>
        <row r="184">
          <cell r="B184" t="str">
            <v xml:space="preserve">200 - Capital Assets                </v>
          </cell>
          <cell r="F184" t="str">
            <v>W</v>
          </cell>
        </row>
        <row r="185">
          <cell r="B185" t="str">
            <v xml:space="preserve">200 - Capital Assets                </v>
          </cell>
          <cell r="F185" t="str">
            <v>ZZ</v>
          </cell>
        </row>
        <row r="186">
          <cell r="B186" t="str">
            <v xml:space="preserve">200 - Capital Assets                </v>
          </cell>
        </row>
        <row r="187">
          <cell r="B187" t="str">
            <v xml:space="preserve">200 - Capital Assets                </v>
          </cell>
          <cell r="F187" t="str">
            <v>E</v>
          </cell>
        </row>
        <row r="188">
          <cell r="B188" t="str">
            <v xml:space="preserve">200 - Capital Assets                </v>
          </cell>
          <cell r="F188" t="str">
            <v>M</v>
          </cell>
        </row>
        <row r="189">
          <cell r="B189" t="str">
            <v xml:space="preserve">200 - Capital Assets                </v>
          </cell>
          <cell r="F189" t="str">
            <v>ZZ</v>
          </cell>
        </row>
        <row r="190">
          <cell r="B190" t="str">
            <v xml:space="preserve">200 - Capital Assets                </v>
          </cell>
        </row>
        <row r="191">
          <cell r="B191" t="str">
            <v xml:space="preserve">200 - Capital Assets                </v>
          </cell>
          <cell r="F191" t="str">
            <v>A</v>
          </cell>
        </row>
        <row r="192">
          <cell r="B192" t="str">
            <v xml:space="preserve">200 - Capital Assets                </v>
          </cell>
          <cell r="F192" t="str">
            <v>B</v>
          </cell>
        </row>
        <row r="193">
          <cell r="B193" t="str">
            <v xml:space="preserve">200 - Capital Assets                </v>
          </cell>
          <cell r="F193" t="str">
            <v>C</v>
          </cell>
        </row>
        <row r="194">
          <cell r="B194" t="str">
            <v xml:space="preserve">200 - Capital Assets                </v>
          </cell>
          <cell r="F194" t="str">
            <v>CC</v>
          </cell>
        </row>
        <row r="195">
          <cell r="B195" t="str">
            <v xml:space="preserve">200 - Capital Assets                </v>
          </cell>
          <cell r="F195" t="str">
            <v>D</v>
          </cell>
        </row>
        <row r="196">
          <cell r="B196" t="str">
            <v xml:space="preserve">200 - Capital Assets                </v>
          </cell>
          <cell r="F196" t="str">
            <v>E</v>
          </cell>
        </row>
        <row r="197">
          <cell r="B197" t="str">
            <v xml:space="preserve">200 - Capital Assets                </v>
          </cell>
          <cell r="F197" t="str">
            <v>F</v>
          </cell>
        </row>
        <row r="198">
          <cell r="B198" t="str">
            <v xml:space="preserve">200 - Capital Assets                </v>
          </cell>
          <cell r="F198" t="str">
            <v>G</v>
          </cell>
        </row>
        <row r="199">
          <cell r="B199" t="str">
            <v xml:space="preserve">200 - Capital Assets                </v>
          </cell>
          <cell r="F199" t="str">
            <v>H</v>
          </cell>
        </row>
        <row r="200">
          <cell r="B200" t="str">
            <v xml:space="preserve">200 - Capital Assets                </v>
          </cell>
          <cell r="F200" t="str">
            <v>I</v>
          </cell>
        </row>
        <row r="201">
          <cell r="B201" t="str">
            <v xml:space="preserve">200 - Capital Assets                </v>
          </cell>
          <cell r="F201" t="str">
            <v>L</v>
          </cell>
        </row>
        <row r="202">
          <cell r="B202" t="str">
            <v xml:space="preserve">200 - Capital Assets                </v>
          </cell>
          <cell r="F202" t="str">
            <v>M</v>
          </cell>
        </row>
        <row r="203">
          <cell r="B203" t="str">
            <v xml:space="preserve">200 - Capital Assets                </v>
          </cell>
          <cell r="F203" t="str">
            <v>MM</v>
          </cell>
        </row>
        <row r="204">
          <cell r="B204" t="str">
            <v xml:space="preserve">200 - Capital Assets                </v>
          </cell>
          <cell r="F204" t="str">
            <v>Q</v>
          </cell>
        </row>
        <row r="205">
          <cell r="B205" t="str">
            <v xml:space="preserve">200 - Capital Assets                </v>
          </cell>
          <cell r="F205" t="str">
            <v>R</v>
          </cell>
        </row>
        <row r="206">
          <cell r="B206" t="str">
            <v xml:space="preserve">200 - Capital Assets                </v>
          </cell>
          <cell r="F206" t="str">
            <v>T</v>
          </cell>
        </row>
        <row r="207">
          <cell r="B207" t="str">
            <v xml:space="preserve">200 - Capital Assets                </v>
          </cell>
          <cell r="F207" t="str">
            <v>V</v>
          </cell>
        </row>
        <row r="208">
          <cell r="B208" t="str">
            <v xml:space="preserve">200 - Capital Assets                </v>
          </cell>
          <cell r="F208" t="str">
            <v>W</v>
          </cell>
        </row>
        <row r="209">
          <cell r="B209" t="str">
            <v xml:space="preserve">200 - Capital Assets                </v>
          </cell>
          <cell r="F209" t="str">
            <v>X</v>
          </cell>
        </row>
        <row r="210">
          <cell r="B210" t="str">
            <v xml:space="preserve">200 - Capital Assets                </v>
          </cell>
          <cell r="F210" t="str">
            <v>ZZ</v>
          </cell>
        </row>
        <row r="211">
          <cell r="B211" t="str">
            <v xml:space="preserve">200 - Capital Assets                </v>
          </cell>
        </row>
        <row r="212">
          <cell r="B212" t="str">
            <v xml:space="preserve">200 - Capital Assets                </v>
          </cell>
          <cell r="F212" t="str">
            <v>A</v>
          </cell>
        </row>
        <row r="213">
          <cell r="B213" t="str">
            <v xml:space="preserve">200 - Capital Assets                </v>
          </cell>
          <cell r="F213" t="str">
            <v>B</v>
          </cell>
        </row>
        <row r="214">
          <cell r="B214" t="str">
            <v xml:space="preserve">200 - Capital Assets                </v>
          </cell>
          <cell r="F214" t="str">
            <v>C</v>
          </cell>
        </row>
        <row r="215">
          <cell r="B215" t="str">
            <v xml:space="preserve">200 - Capital Assets                </v>
          </cell>
          <cell r="F215" t="str">
            <v>CC</v>
          </cell>
        </row>
        <row r="216">
          <cell r="B216" t="str">
            <v xml:space="preserve">200 - Capital Assets                </v>
          </cell>
          <cell r="F216" t="str">
            <v>D</v>
          </cell>
        </row>
        <row r="217">
          <cell r="B217" t="str">
            <v xml:space="preserve">200 - Capital Assets                </v>
          </cell>
          <cell r="F217" t="str">
            <v>E</v>
          </cell>
        </row>
        <row r="218">
          <cell r="B218" t="str">
            <v xml:space="preserve">200 - Capital Assets                </v>
          </cell>
          <cell r="F218" t="str">
            <v>F</v>
          </cell>
        </row>
        <row r="219">
          <cell r="B219" t="str">
            <v xml:space="preserve">200 - Capital Assets                </v>
          </cell>
          <cell r="F219" t="str">
            <v>G</v>
          </cell>
        </row>
        <row r="220">
          <cell r="B220" t="str">
            <v xml:space="preserve">200 - Capital Assets                </v>
          </cell>
          <cell r="F220" t="str">
            <v>H</v>
          </cell>
        </row>
        <row r="221">
          <cell r="B221" t="str">
            <v xml:space="preserve">200 - Capital Assets                </v>
          </cell>
          <cell r="F221" t="str">
            <v>L</v>
          </cell>
        </row>
        <row r="222">
          <cell r="B222" t="str">
            <v xml:space="preserve">200 - Capital Assets                </v>
          </cell>
          <cell r="F222" t="str">
            <v>M</v>
          </cell>
        </row>
        <row r="223">
          <cell r="B223" t="str">
            <v xml:space="preserve">200 - Capital Assets                </v>
          </cell>
          <cell r="F223" t="str">
            <v>W</v>
          </cell>
        </row>
        <row r="224">
          <cell r="B224" t="str">
            <v xml:space="preserve">200 - Capital Assets                </v>
          </cell>
        </row>
        <row r="225">
          <cell r="B225" t="str">
            <v xml:space="preserve">200 - Capital Assets                </v>
          </cell>
          <cell r="F225" t="str">
            <v>A</v>
          </cell>
        </row>
        <row r="226">
          <cell r="B226" t="str">
            <v xml:space="preserve">200 - Capital Assets                </v>
          </cell>
          <cell r="F226" t="str">
            <v>C</v>
          </cell>
        </row>
        <row r="227">
          <cell r="B227" t="str">
            <v xml:space="preserve">200 - Capital Assets                </v>
          </cell>
          <cell r="F227" t="str">
            <v>D</v>
          </cell>
        </row>
        <row r="228">
          <cell r="B228" t="str">
            <v xml:space="preserve">200 - Capital Assets                </v>
          </cell>
          <cell r="F228" t="str">
            <v>E</v>
          </cell>
        </row>
        <row r="229">
          <cell r="B229" t="str">
            <v xml:space="preserve">200 - Capital Assets                </v>
          </cell>
          <cell r="F229" t="str">
            <v>F</v>
          </cell>
        </row>
        <row r="230">
          <cell r="B230" t="str">
            <v xml:space="preserve">200 - Capital Assets                </v>
          </cell>
          <cell r="F230" t="str">
            <v>H</v>
          </cell>
        </row>
        <row r="231">
          <cell r="B231" t="str">
            <v xml:space="preserve">200 - Capital Assets                </v>
          </cell>
          <cell r="F231" t="str">
            <v>L</v>
          </cell>
        </row>
        <row r="232">
          <cell r="B232" t="str">
            <v xml:space="preserve">200 - Capital Assets                </v>
          </cell>
          <cell r="F232" t="str">
            <v>M</v>
          </cell>
        </row>
        <row r="233">
          <cell r="B233" t="str">
            <v xml:space="preserve">200 - Capital Assets                </v>
          </cell>
          <cell r="F233" t="str">
            <v>N</v>
          </cell>
        </row>
        <row r="234">
          <cell r="B234" t="str">
            <v xml:space="preserve">200 - Capital Assets                </v>
          </cell>
          <cell r="F234" t="str">
            <v>O</v>
          </cell>
        </row>
        <row r="235">
          <cell r="B235" t="str">
            <v xml:space="preserve">200 - Capital Assets                </v>
          </cell>
          <cell r="F235" t="str">
            <v>Q</v>
          </cell>
        </row>
        <row r="236">
          <cell r="B236" t="str">
            <v xml:space="preserve">200 - Capital Assets                </v>
          </cell>
          <cell r="F236" t="str">
            <v>R</v>
          </cell>
        </row>
        <row r="237">
          <cell r="B237" t="str">
            <v xml:space="preserve">200 - Capital Assets                </v>
          </cell>
          <cell r="F237" t="str">
            <v>T</v>
          </cell>
        </row>
        <row r="238">
          <cell r="B238" t="str">
            <v xml:space="preserve">200 - Capital Assets                </v>
          </cell>
          <cell r="F238" t="str">
            <v>V</v>
          </cell>
        </row>
        <row r="239">
          <cell r="B239" t="str">
            <v xml:space="preserve">200 - Capital Assets                </v>
          </cell>
        </row>
        <row r="240">
          <cell r="B240" t="str">
            <v xml:space="preserve">200 - Capital Assets                </v>
          </cell>
          <cell r="F240" t="str">
            <v>H</v>
          </cell>
        </row>
        <row r="241">
          <cell r="B241" t="str">
            <v xml:space="preserve">200 - Capital Assets                </v>
          </cell>
          <cell r="F241" t="str">
            <v>L</v>
          </cell>
        </row>
        <row r="242">
          <cell r="B242" t="str">
            <v xml:space="preserve">200 - Capital Assets                </v>
          </cell>
          <cell r="F242" t="str">
            <v>M</v>
          </cell>
        </row>
        <row r="243">
          <cell r="B243" t="str">
            <v xml:space="preserve">200 - Capital Assets                </v>
          </cell>
          <cell r="F243" t="str">
            <v>N</v>
          </cell>
        </row>
        <row r="244">
          <cell r="B244" t="str">
            <v xml:space="preserve">200 - Capital Assets                </v>
          </cell>
          <cell r="F244" t="str">
            <v>R</v>
          </cell>
        </row>
        <row r="245">
          <cell r="B245" t="str">
            <v xml:space="preserve">200 - Capital Assets                </v>
          </cell>
          <cell r="F245" t="str">
            <v>T</v>
          </cell>
        </row>
        <row r="246">
          <cell r="B246" t="str">
            <v xml:space="preserve">200 - Capital Assets                </v>
          </cell>
          <cell r="F246" t="str">
            <v>V</v>
          </cell>
        </row>
        <row r="247">
          <cell r="B247" t="str">
            <v xml:space="preserve">200 - Capital Assets                </v>
          </cell>
          <cell r="F247" t="str">
            <v>W</v>
          </cell>
        </row>
        <row r="248">
          <cell r="B248" t="str">
            <v xml:space="preserve">200 - Capital Assets                </v>
          </cell>
        </row>
        <row r="249">
          <cell r="B249" t="str">
            <v xml:space="preserve">200 - Capital Assets                </v>
          </cell>
          <cell r="F249" t="str">
            <v>C</v>
          </cell>
        </row>
        <row r="250">
          <cell r="B250" t="str">
            <v xml:space="preserve">200 - Capital Assets                </v>
          </cell>
          <cell r="F250" t="str">
            <v>H</v>
          </cell>
        </row>
        <row r="251">
          <cell r="B251" t="str">
            <v xml:space="preserve">200 - Capital Assets                </v>
          </cell>
          <cell r="F251" t="str">
            <v>I</v>
          </cell>
        </row>
        <row r="252">
          <cell r="B252" t="str">
            <v xml:space="preserve">200 - Capital Assets                </v>
          </cell>
          <cell r="F252" t="str">
            <v>L</v>
          </cell>
        </row>
        <row r="253">
          <cell r="B253" t="str">
            <v xml:space="preserve">200 - Capital Assets                </v>
          </cell>
          <cell r="F253" t="str">
            <v>R</v>
          </cell>
        </row>
        <row r="254">
          <cell r="B254" t="str">
            <v xml:space="preserve">200 - Capital Assets                </v>
          </cell>
          <cell r="F254" t="str">
            <v>T</v>
          </cell>
        </row>
        <row r="255">
          <cell r="B255" t="str">
            <v xml:space="preserve">200 - Capital Assets                </v>
          </cell>
          <cell r="F255" t="str">
            <v>V</v>
          </cell>
        </row>
        <row r="256">
          <cell r="B256" t="str">
            <v xml:space="preserve">200 - Capital Assets                </v>
          </cell>
          <cell r="F256" t="str">
            <v>W</v>
          </cell>
        </row>
        <row r="257">
          <cell r="B257" t="str">
            <v xml:space="preserve">200 - Capital Assets                </v>
          </cell>
        </row>
        <row r="258">
          <cell r="B258" t="str">
            <v xml:space="preserve">200 - Capital Assets                </v>
          </cell>
          <cell r="F258" t="str">
            <v>A</v>
          </cell>
        </row>
        <row r="259">
          <cell r="B259" t="str">
            <v xml:space="preserve">200 - Capital Assets                </v>
          </cell>
          <cell r="F259" t="str">
            <v>B</v>
          </cell>
        </row>
        <row r="260">
          <cell r="B260" t="str">
            <v xml:space="preserve">200 - Capital Assets                </v>
          </cell>
          <cell r="F260" t="str">
            <v>C</v>
          </cell>
        </row>
        <row r="261">
          <cell r="B261" t="str">
            <v xml:space="preserve">200 - Capital Assets                </v>
          </cell>
          <cell r="F261" t="str">
            <v>CC</v>
          </cell>
        </row>
        <row r="262">
          <cell r="B262" t="str">
            <v xml:space="preserve">200 - Capital Assets                </v>
          </cell>
          <cell r="F262" t="str">
            <v>D</v>
          </cell>
        </row>
        <row r="263">
          <cell r="B263" t="str">
            <v xml:space="preserve">200 - Capital Assets                </v>
          </cell>
          <cell r="F263" t="str">
            <v>E</v>
          </cell>
        </row>
        <row r="264">
          <cell r="B264" t="str">
            <v xml:space="preserve">200 - Capital Assets                </v>
          </cell>
          <cell r="F264" t="str">
            <v>F</v>
          </cell>
        </row>
        <row r="265">
          <cell r="B265" t="str">
            <v xml:space="preserve">200 - Capital Assets                </v>
          </cell>
          <cell r="F265" t="str">
            <v>G</v>
          </cell>
        </row>
        <row r="266">
          <cell r="B266" t="str">
            <v xml:space="preserve">200 - Capital Assets                </v>
          </cell>
          <cell r="F266" t="str">
            <v>H</v>
          </cell>
        </row>
        <row r="267">
          <cell r="B267" t="str">
            <v xml:space="preserve">200 - Capital Assets                </v>
          </cell>
          <cell r="F267" t="str">
            <v>I</v>
          </cell>
        </row>
        <row r="268">
          <cell r="B268" t="str">
            <v xml:space="preserve">200 - Capital Assets                </v>
          </cell>
          <cell r="F268" t="str">
            <v>L</v>
          </cell>
        </row>
        <row r="269">
          <cell r="B269" t="str">
            <v xml:space="preserve">200 - Capital Assets                </v>
          </cell>
          <cell r="F269" t="str">
            <v>M</v>
          </cell>
        </row>
        <row r="270">
          <cell r="B270" t="str">
            <v xml:space="preserve">200 - Capital Assets                </v>
          </cell>
          <cell r="F270" t="str">
            <v>MM</v>
          </cell>
        </row>
        <row r="271">
          <cell r="B271" t="str">
            <v xml:space="preserve">200 - Capital Assets                </v>
          </cell>
          <cell r="F271" t="str">
            <v>N</v>
          </cell>
        </row>
        <row r="272">
          <cell r="B272" t="str">
            <v xml:space="preserve">200 - Capital Assets                </v>
          </cell>
          <cell r="F272" t="str">
            <v>O</v>
          </cell>
        </row>
        <row r="273">
          <cell r="B273" t="str">
            <v xml:space="preserve">200 - Capital Assets                </v>
          </cell>
          <cell r="F273" t="str">
            <v>Q</v>
          </cell>
        </row>
        <row r="274">
          <cell r="B274" t="str">
            <v xml:space="preserve">200 - Capital Assets                </v>
          </cell>
          <cell r="F274" t="str">
            <v>R</v>
          </cell>
        </row>
        <row r="275">
          <cell r="B275" t="str">
            <v xml:space="preserve">200 - Capital Assets                </v>
          </cell>
          <cell r="F275" t="str">
            <v>T</v>
          </cell>
        </row>
        <row r="276">
          <cell r="B276" t="str">
            <v xml:space="preserve">200 - Capital Assets                </v>
          </cell>
          <cell r="F276" t="str">
            <v>V</v>
          </cell>
        </row>
        <row r="277">
          <cell r="B277" t="str">
            <v xml:space="preserve">200 - Capital Assets                </v>
          </cell>
          <cell r="F277" t="str">
            <v>W</v>
          </cell>
        </row>
        <row r="278">
          <cell r="B278" t="str">
            <v xml:space="preserve">200 - Capital Assets                </v>
          </cell>
          <cell r="F278" t="str">
            <v>X</v>
          </cell>
        </row>
        <row r="279">
          <cell r="B279" t="str">
            <v xml:space="preserve">200 - Capital Assets                </v>
          </cell>
          <cell r="F279" t="str">
            <v>ZZ</v>
          </cell>
        </row>
        <row r="280">
          <cell r="B280" t="str">
            <v xml:space="preserve">200 - Capital Assets                </v>
          </cell>
        </row>
        <row r="281">
          <cell r="B281" t="str">
            <v xml:space="preserve">200 - Capital Assets                </v>
          </cell>
          <cell r="F281" t="str">
            <v>A</v>
          </cell>
        </row>
        <row r="282">
          <cell r="B282" t="str">
            <v xml:space="preserve">200 - Capital Assets                </v>
          </cell>
          <cell r="F282" t="str">
            <v>C</v>
          </cell>
        </row>
        <row r="283">
          <cell r="B283" t="str">
            <v xml:space="preserve">200 - Capital Assets                </v>
          </cell>
          <cell r="F283" t="str">
            <v>CC</v>
          </cell>
        </row>
        <row r="284">
          <cell r="B284" t="str">
            <v xml:space="preserve">200 - Capital Assets                </v>
          </cell>
          <cell r="F284" t="str">
            <v>E</v>
          </cell>
        </row>
        <row r="285">
          <cell r="B285" t="str">
            <v xml:space="preserve">200 - Capital Assets                </v>
          </cell>
          <cell r="F285" t="str">
            <v>F</v>
          </cell>
        </row>
        <row r="286">
          <cell r="B286" t="str">
            <v xml:space="preserve">200 - Capital Assets                </v>
          </cell>
          <cell r="F286" t="str">
            <v>G</v>
          </cell>
        </row>
        <row r="287">
          <cell r="B287" t="str">
            <v xml:space="preserve">200 - Capital Assets                </v>
          </cell>
          <cell r="F287" t="str">
            <v>H</v>
          </cell>
        </row>
        <row r="288">
          <cell r="B288" t="str">
            <v xml:space="preserve">200 - Capital Assets                </v>
          </cell>
          <cell r="F288" t="str">
            <v>L</v>
          </cell>
        </row>
        <row r="289">
          <cell r="B289" t="str">
            <v xml:space="preserve">200 - Capital Assets                </v>
          </cell>
          <cell r="F289" t="str">
            <v>M</v>
          </cell>
        </row>
        <row r="290">
          <cell r="B290" t="str">
            <v xml:space="preserve">200 - Capital Assets                </v>
          </cell>
        </row>
        <row r="291">
          <cell r="B291" t="str">
            <v xml:space="preserve">200 - Capital Assets                </v>
          </cell>
          <cell r="F291" t="str">
            <v>A</v>
          </cell>
        </row>
        <row r="292">
          <cell r="B292" t="str">
            <v xml:space="preserve">200 - Capital Assets                </v>
          </cell>
          <cell r="F292" t="str">
            <v>B</v>
          </cell>
        </row>
        <row r="293">
          <cell r="B293" t="str">
            <v xml:space="preserve">200 - Capital Assets                </v>
          </cell>
          <cell r="F293" t="str">
            <v>C</v>
          </cell>
        </row>
        <row r="294">
          <cell r="B294" t="str">
            <v xml:space="preserve">200 - Capital Assets                </v>
          </cell>
          <cell r="F294" t="str">
            <v>CC</v>
          </cell>
        </row>
        <row r="295">
          <cell r="B295" t="str">
            <v xml:space="preserve">200 - Capital Assets                </v>
          </cell>
          <cell r="F295" t="str">
            <v>D</v>
          </cell>
        </row>
        <row r="296">
          <cell r="B296" t="str">
            <v xml:space="preserve">200 - Capital Assets                </v>
          </cell>
          <cell r="F296" t="str">
            <v>E</v>
          </cell>
        </row>
        <row r="297">
          <cell r="B297" t="str">
            <v xml:space="preserve">200 - Capital Assets                </v>
          </cell>
          <cell r="F297" t="str">
            <v>F</v>
          </cell>
        </row>
        <row r="298">
          <cell r="B298" t="str">
            <v xml:space="preserve">200 - Capital Assets                </v>
          </cell>
          <cell r="F298" t="str">
            <v>G</v>
          </cell>
        </row>
        <row r="299">
          <cell r="B299" t="str">
            <v xml:space="preserve">200 - Capital Assets                </v>
          </cell>
          <cell r="F299" t="str">
            <v>H</v>
          </cell>
        </row>
        <row r="300">
          <cell r="B300" t="str">
            <v xml:space="preserve">200 - Capital Assets                </v>
          </cell>
          <cell r="F300" t="str">
            <v>L</v>
          </cell>
        </row>
        <row r="301">
          <cell r="B301" t="str">
            <v xml:space="preserve">200 - Capital Assets                </v>
          </cell>
          <cell r="F301" t="str">
            <v>W</v>
          </cell>
        </row>
        <row r="302">
          <cell r="B302" t="str">
            <v xml:space="preserve">200 - Capital Assets                </v>
          </cell>
        </row>
        <row r="303">
          <cell r="B303" t="str">
            <v xml:space="preserve">200 - Capital Assets                </v>
          </cell>
          <cell r="F303" t="str">
            <v>C</v>
          </cell>
        </row>
        <row r="304">
          <cell r="B304" t="str">
            <v xml:space="preserve">200 - Capital Assets                </v>
          </cell>
          <cell r="F304" t="str">
            <v>E</v>
          </cell>
        </row>
        <row r="305">
          <cell r="B305" t="str">
            <v xml:space="preserve">200 - Capital Assets                </v>
          </cell>
          <cell r="F305" t="str">
            <v>G</v>
          </cell>
        </row>
        <row r="306">
          <cell r="B306" t="str">
            <v xml:space="preserve">200 - Capital Assets                </v>
          </cell>
        </row>
        <row r="307">
          <cell r="B307" t="str">
            <v xml:space="preserve">200 - Capital Assets                </v>
          </cell>
          <cell r="F307" t="str">
            <v>A</v>
          </cell>
        </row>
        <row r="308">
          <cell r="B308" t="str">
            <v xml:space="preserve">200 - Capital Assets                </v>
          </cell>
          <cell r="F308" t="str">
            <v>B</v>
          </cell>
        </row>
        <row r="309">
          <cell r="B309" t="str">
            <v xml:space="preserve">200 - Capital Assets                </v>
          </cell>
          <cell r="F309" t="str">
            <v>C</v>
          </cell>
        </row>
        <row r="310">
          <cell r="B310" t="str">
            <v xml:space="preserve">200 - Capital Assets                </v>
          </cell>
          <cell r="F310" t="str">
            <v>CC</v>
          </cell>
        </row>
        <row r="311">
          <cell r="B311" t="str">
            <v xml:space="preserve">200 - Capital Assets                </v>
          </cell>
          <cell r="F311" t="str">
            <v>D</v>
          </cell>
        </row>
        <row r="312">
          <cell r="B312" t="str">
            <v xml:space="preserve">200 - Capital Assets                </v>
          </cell>
          <cell r="F312" t="str">
            <v>E</v>
          </cell>
        </row>
        <row r="313">
          <cell r="B313" t="str">
            <v xml:space="preserve">200 - Capital Assets                </v>
          </cell>
          <cell r="F313" t="str">
            <v>F</v>
          </cell>
        </row>
        <row r="314">
          <cell r="B314" t="str">
            <v xml:space="preserve">200 - Capital Assets                </v>
          </cell>
          <cell r="F314" t="str">
            <v>G</v>
          </cell>
        </row>
        <row r="315">
          <cell r="B315" t="str">
            <v xml:space="preserve">200 - Capital Assets                </v>
          </cell>
          <cell r="F315" t="str">
            <v>H</v>
          </cell>
        </row>
        <row r="316">
          <cell r="B316" t="str">
            <v xml:space="preserve">200 - Capital Assets                </v>
          </cell>
          <cell r="F316" t="str">
            <v>L</v>
          </cell>
        </row>
        <row r="317">
          <cell r="B317" t="str">
            <v xml:space="preserve">200 - Capital Assets                </v>
          </cell>
          <cell r="F317" t="str">
            <v>W</v>
          </cell>
        </row>
        <row r="318">
          <cell r="B318" t="str">
            <v xml:space="preserve">200 - Capital Assets                </v>
          </cell>
          <cell r="F318" t="str">
            <v>ZZ</v>
          </cell>
        </row>
        <row r="319">
          <cell r="B319" t="str">
            <v xml:space="preserve">200 - Capital Assets                </v>
          </cell>
        </row>
        <row r="320">
          <cell r="B320" t="str">
            <v xml:space="preserve">200 - Capital Assets                </v>
          </cell>
          <cell r="F320" t="str">
            <v>A</v>
          </cell>
        </row>
        <row r="321">
          <cell r="B321" t="str">
            <v xml:space="preserve">200 - Capital Assets                </v>
          </cell>
          <cell r="F321" t="str">
            <v>B</v>
          </cell>
        </row>
        <row r="322">
          <cell r="B322" t="str">
            <v xml:space="preserve">200 - Capital Assets                </v>
          </cell>
          <cell r="F322" t="str">
            <v>C</v>
          </cell>
        </row>
        <row r="323">
          <cell r="B323" t="str">
            <v xml:space="preserve">200 - Capital Assets                </v>
          </cell>
          <cell r="F323" t="str">
            <v>CC</v>
          </cell>
        </row>
        <row r="324">
          <cell r="B324" t="str">
            <v xml:space="preserve">200 - Capital Assets                </v>
          </cell>
          <cell r="F324" t="str">
            <v>D</v>
          </cell>
        </row>
        <row r="325">
          <cell r="B325" t="str">
            <v xml:space="preserve">200 - Capital Assets                </v>
          </cell>
          <cell r="F325" t="str">
            <v>E</v>
          </cell>
        </row>
        <row r="326">
          <cell r="B326" t="str">
            <v xml:space="preserve">200 - Capital Assets                </v>
          </cell>
          <cell r="F326" t="str">
            <v>F</v>
          </cell>
        </row>
        <row r="327">
          <cell r="B327" t="str">
            <v xml:space="preserve">200 - Capital Assets                </v>
          </cell>
          <cell r="F327" t="str">
            <v>G</v>
          </cell>
        </row>
        <row r="328">
          <cell r="B328" t="str">
            <v xml:space="preserve">200 - Capital Assets                </v>
          </cell>
          <cell r="F328" t="str">
            <v>H</v>
          </cell>
        </row>
        <row r="329">
          <cell r="B329" t="str">
            <v xml:space="preserve">200 - Capital Assets                </v>
          </cell>
          <cell r="F329" t="str">
            <v>L</v>
          </cell>
        </row>
        <row r="330">
          <cell r="B330" t="str">
            <v xml:space="preserve">200 - Capital Assets                </v>
          </cell>
          <cell r="F330" t="str">
            <v>R</v>
          </cell>
        </row>
        <row r="331">
          <cell r="B331" t="str">
            <v xml:space="preserve">200 - Capital Assets                </v>
          </cell>
          <cell r="F331" t="str">
            <v>W</v>
          </cell>
        </row>
        <row r="332">
          <cell r="B332" t="str">
            <v xml:space="preserve">200 - Capital Assets                </v>
          </cell>
        </row>
        <row r="333">
          <cell r="B333" t="str">
            <v xml:space="preserve">200 - Capital Assets                </v>
          </cell>
          <cell r="F333" t="str">
            <v>A</v>
          </cell>
        </row>
        <row r="334">
          <cell r="B334" t="str">
            <v xml:space="preserve">200 - Capital Assets                </v>
          </cell>
          <cell r="F334" t="str">
            <v>B</v>
          </cell>
        </row>
        <row r="335">
          <cell r="B335" t="str">
            <v xml:space="preserve">200 - Capital Assets                </v>
          </cell>
          <cell r="F335" t="str">
            <v>C</v>
          </cell>
        </row>
        <row r="336">
          <cell r="B336" t="str">
            <v xml:space="preserve">200 - Capital Assets                </v>
          </cell>
          <cell r="F336" t="str">
            <v>D</v>
          </cell>
        </row>
        <row r="337">
          <cell r="B337" t="str">
            <v xml:space="preserve">200 - Capital Assets                </v>
          </cell>
          <cell r="F337" t="str">
            <v>E</v>
          </cell>
        </row>
        <row r="338">
          <cell r="B338" t="str">
            <v xml:space="preserve">200 - Capital Assets                </v>
          </cell>
          <cell r="F338" t="str">
            <v>F</v>
          </cell>
        </row>
        <row r="339">
          <cell r="B339" t="str">
            <v xml:space="preserve">200 - Capital Assets                </v>
          </cell>
          <cell r="F339" t="str">
            <v>G</v>
          </cell>
        </row>
        <row r="340">
          <cell r="B340" t="str">
            <v xml:space="preserve">200 - Capital Assets                </v>
          </cell>
          <cell r="F340" t="str">
            <v>H</v>
          </cell>
        </row>
        <row r="341">
          <cell r="B341" t="str">
            <v xml:space="preserve">200 - Capital Assets                </v>
          </cell>
          <cell r="F341" t="str">
            <v>L</v>
          </cell>
        </row>
        <row r="342">
          <cell r="B342" t="str">
            <v xml:space="preserve">200 - Capital Assets                </v>
          </cell>
          <cell r="F342" t="str">
            <v>M</v>
          </cell>
        </row>
        <row r="343">
          <cell r="B343" t="str">
            <v xml:space="preserve">200 - Capital Assets                </v>
          </cell>
          <cell r="F343" t="str">
            <v>R</v>
          </cell>
        </row>
        <row r="344">
          <cell r="B344" t="str">
            <v xml:space="preserve">200 - Capital Assets                </v>
          </cell>
          <cell r="F344" t="str">
            <v>W</v>
          </cell>
        </row>
        <row r="345">
          <cell r="B345" t="str">
            <v xml:space="preserve">200 - Capital Assets                </v>
          </cell>
          <cell r="F345" t="str">
            <v>ZZ</v>
          </cell>
        </row>
        <row r="346">
          <cell r="B346" t="str">
            <v xml:space="preserve">200 - Capital Assets                </v>
          </cell>
        </row>
        <row r="347">
          <cell r="B347" t="str">
            <v xml:space="preserve">200 - Capital Assets                </v>
          </cell>
          <cell r="F347" t="str">
            <v>A</v>
          </cell>
        </row>
        <row r="348">
          <cell r="B348" t="str">
            <v xml:space="preserve">200 - Capital Assets                </v>
          </cell>
          <cell r="F348" t="str">
            <v>B</v>
          </cell>
        </row>
        <row r="349">
          <cell r="B349" t="str">
            <v xml:space="preserve">200 - Capital Assets                </v>
          </cell>
          <cell r="F349" t="str">
            <v>C</v>
          </cell>
        </row>
        <row r="350">
          <cell r="B350" t="str">
            <v xml:space="preserve">200 - Capital Assets                </v>
          </cell>
          <cell r="F350" t="str">
            <v>CC</v>
          </cell>
        </row>
        <row r="351">
          <cell r="B351" t="str">
            <v xml:space="preserve">200 - Capital Assets                </v>
          </cell>
          <cell r="F351" t="str">
            <v>D</v>
          </cell>
        </row>
        <row r="352">
          <cell r="B352" t="str">
            <v xml:space="preserve">200 - Capital Assets                </v>
          </cell>
          <cell r="F352" t="str">
            <v>E</v>
          </cell>
        </row>
        <row r="353">
          <cell r="B353" t="str">
            <v xml:space="preserve">200 - Capital Assets                </v>
          </cell>
          <cell r="F353" t="str">
            <v>F</v>
          </cell>
        </row>
        <row r="354">
          <cell r="B354" t="str">
            <v xml:space="preserve">200 - Capital Assets                </v>
          </cell>
          <cell r="F354" t="str">
            <v>G</v>
          </cell>
        </row>
        <row r="355">
          <cell r="B355" t="str">
            <v xml:space="preserve">200 - Capital Assets                </v>
          </cell>
          <cell r="F355" t="str">
            <v>H</v>
          </cell>
        </row>
        <row r="356">
          <cell r="B356" t="str">
            <v xml:space="preserve">200 - Capital Assets                </v>
          </cell>
          <cell r="F356" t="str">
            <v>L</v>
          </cell>
        </row>
        <row r="357">
          <cell r="B357" t="str">
            <v xml:space="preserve">200 - Capital Assets                </v>
          </cell>
          <cell r="F357" t="str">
            <v>M</v>
          </cell>
        </row>
        <row r="358">
          <cell r="B358" t="str">
            <v xml:space="preserve">200 - Capital Assets                </v>
          </cell>
          <cell r="F358" t="str">
            <v>O</v>
          </cell>
        </row>
        <row r="359">
          <cell r="B359" t="str">
            <v xml:space="preserve">200 - Capital Assets                </v>
          </cell>
          <cell r="F359" t="str">
            <v>ZZ</v>
          </cell>
        </row>
        <row r="360">
          <cell r="B360" t="str">
            <v xml:space="preserve">200 - Capital Assets                </v>
          </cell>
        </row>
        <row r="361">
          <cell r="B361" t="str">
            <v xml:space="preserve">200 - Capital Assets                </v>
          </cell>
          <cell r="F361" t="str">
            <v>A</v>
          </cell>
        </row>
        <row r="362">
          <cell r="B362" t="str">
            <v xml:space="preserve">200 - Capital Assets                </v>
          </cell>
          <cell r="F362" t="str">
            <v>B</v>
          </cell>
        </row>
        <row r="363">
          <cell r="B363" t="str">
            <v xml:space="preserve">200 - Capital Assets                </v>
          </cell>
          <cell r="F363" t="str">
            <v>C</v>
          </cell>
        </row>
        <row r="364">
          <cell r="B364" t="str">
            <v xml:space="preserve">200 - Capital Assets                </v>
          </cell>
          <cell r="F364" t="str">
            <v>CC</v>
          </cell>
        </row>
        <row r="365">
          <cell r="B365" t="str">
            <v xml:space="preserve">200 - Capital Assets                </v>
          </cell>
          <cell r="F365" t="str">
            <v>D</v>
          </cell>
        </row>
        <row r="366">
          <cell r="B366" t="str">
            <v xml:space="preserve">200 - Capital Assets                </v>
          </cell>
          <cell r="F366" t="str">
            <v>E</v>
          </cell>
        </row>
        <row r="367">
          <cell r="B367" t="str">
            <v xml:space="preserve">200 - Capital Assets                </v>
          </cell>
          <cell r="F367" t="str">
            <v>F</v>
          </cell>
        </row>
        <row r="368">
          <cell r="B368" t="str">
            <v xml:space="preserve">200 - Capital Assets                </v>
          </cell>
          <cell r="F368" t="str">
            <v>G</v>
          </cell>
        </row>
        <row r="369">
          <cell r="B369" t="str">
            <v xml:space="preserve">200 - Capital Assets                </v>
          </cell>
          <cell r="F369" t="str">
            <v>H</v>
          </cell>
        </row>
        <row r="370">
          <cell r="B370" t="str">
            <v xml:space="preserve">200 - Capital Assets                </v>
          </cell>
          <cell r="F370" t="str">
            <v>L</v>
          </cell>
        </row>
        <row r="371">
          <cell r="B371" t="str">
            <v xml:space="preserve">200 - Capital Assets                </v>
          </cell>
          <cell r="F371" t="str">
            <v>M</v>
          </cell>
        </row>
        <row r="372">
          <cell r="B372" t="str">
            <v xml:space="preserve">200 - Capital Assets                </v>
          </cell>
          <cell r="F372" t="str">
            <v>R</v>
          </cell>
        </row>
        <row r="373">
          <cell r="B373" t="str">
            <v xml:space="preserve">200 - Capital Assets                </v>
          </cell>
          <cell r="F373" t="str">
            <v>ZZ</v>
          </cell>
        </row>
        <row r="374">
          <cell r="B374" t="str">
            <v xml:space="preserve">200 - Capital Assets                </v>
          </cell>
        </row>
        <row r="375">
          <cell r="B375" t="str">
            <v xml:space="preserve">200 - Capital Assets                </v>
          </cell>
          <cell r="F375" t="str">
            <v>A</v>
          </cell>
        </row>
        <row r="376">
          <cell r="B376" t="str">
            <v xml:space="preserve">200 - Capital Assets                </v>
          </cell>
          <cell r="F376" t="str">
            <v>B</v>
          </cell>
        </row>
        <row r="377">
          <cell r="B377" t="str">
            <v xml:space="preserve">200 - Capital Assets                </v>
          </cell>
          <cell r="F377" t="str">
            <v>C</v>
          </cell>
        </row>
        <row r="378">
          <cell r="B378" t="str">
            <v xml:space="preserve">200 - Capital Assets                </v>
          </cell>
          <cell r="F378" t="str">
            <v>CC</v>
          </cell>
        </row>
        <row r="379">
          <cell r="B379" t="str">
            <v xml:space="preserve">200 - Capital Assets                </v>
          </cell>
          <cell r="F379" t="str">
            <v>D</v>
          </cell>
        </row>
        <row r="380">
          <cell r="B380" t="str">
            <v xml:space="preserve">200 - Capital Assets                </v>
          </cell>
          <cell r="F380" t="str">
            <v>E</v>
          </cell>
        </row>
        <row r="381">
          <cell r="B381" t="str">
            <v xml:space="preserve">200 - Capital Assets                </v>
          </cell>
          <cell r="F381" t="str">
            <v>F</v>
          </cell>
        </row>
        <row r="382">
          <cell r="B382" t="str">
            <v xml:space="preserve">200 - Capital Assets                </v>
          </cell>
          <cell r="F382" t="str">
            <v>G</v>
          </cell>
        </row>
        <row r="383">
          <cell r="B383" t="str">
            <v xml:space="preserve">200 - Capital Assets                </v>
          </cell>
          <cell r="F383" t="str">
            <v>H</v>
          </cell>
        </row>
        <row r="384">
          <cell r="B384" t="str">
            <v xml:space="preserve">200 - Capital Assets                </v>
          </cell>
          <cell r="F384" t="str">
            <v>L</v>
          </cell>
        </row>
        <row r="385">
          <cell r="B385" t="str">
            <v xml:space="preserve">200 - Capital Assets                </v>
          </cell>
          <cell r="F385" t="str">
            <v>ZZ</v>
          </cell>
        </row>
        <row r="386">
          <cell r="B386" t="str">
            <v xml:space="preserve">200 - Capital Assets                </v>
          </cell>
        </row>
        <row r="387">
          <cell r="B387" t="str">
            <v xml:space="preserve">200 - Capital Assets                </v>
          </cell>
          <cell r="F387" t="str">
            <v>A</v>
          </cell>
        </row>
        <row r="388">
          <cell r="B388" t="str">
            <v xml:space="preserve">200 - Capital Assets                </v>
          </cell>
          <cell r="F388" t="str">
            <v>B</v>
          </cell>
        </row>
        <row r="389">
          <cell r="B389" t="str">
            <v xml:space="preserve">200 - Capital Assets                </v>
          </cell>
          <cell r="F389" t="str">
            <v>C</v>
          </cell>
        </row>
        <row r="390">
          <cell r="B390" t="str">
            <v xml:space="preserve">200 - Capital Assets                </v>
          </cell>
          <cell r="F390" t="str">
            <v>D</v>
          </cell>
        </row>
        <row r="391">
          <cell r="B391" t="str">
            <v xml:space="preserve">200 - Capital Assets                </v>
          </cell>
          <cell r="F391" t="str">
            <v>E</v>
          </cell>
        </row>
        <row r="392">
          <cell r="B392" t="str">
            <v xml:space="preserve">200 - Capital Assets                </v>
          </cell>
          <cell r="F392" t="str">
            <v>F</v>
          </cell>
        </row>
        <row r="393">
          <cell r="B393" t="str">
            <v xml:space="preserve">200 - Capital Assets                </v>
          </cell>
          <cell r="F393" t="str">
            <v>G</v>
          </cell>
        </row>
        <row r="394">
          <cell r="B394" t="str">
            <v xml:space="preserve">200 - Capital Assets                </v>
          </cell>
          <cell r="F394" t="str">
            <v>L</v>
          </cell>
        </row>
        <row r="395">
          <cell r="B395" t="str">
            <v xml:space="preserve">200 - Capital Assets                </v>
          </cell>
          <cell r="F395" t="str">
            <v>ZZ</v>
          </cell>
        </row>
        <row r="396">
          <cell r="B396" t="str">
            <v xml:space="preserve">200 - Capital Assets                </v>
          </cell>
        </row>
        <row r="397">
          <cell r="B397" t="str">
            <v xml:space="preserve">200 - Capital Assets                </v>
          </cell>
          <cell r="F397" t="str">
            <v>A</v>
          </cell>
        </row>
        <row r="398">
          <cell r="B398" t="str">
            <v xml:space="preserve">200 - Capital Assets                </v>
          </cell>
          <cell r="F398" t="str">
            <v>B</v>
          </cell>
        </row>
        <row r="399">
          <cell r="B399" t="str">
            <v xml:space="preserve">200 - Capital Assets                </v>
          </cell>
          <cell r="F399" t="str">
            <v>C</v>
          </cell>
        </row>
        <row r="400">
          <cell r="B400" t="str">
            <v xml:space="preserve">200 - Capital Assets                </v>
          </cell>
          <cell r="F400" t="str">
            <v>CC</v>
          </cell>
        </row>
        <row r="401">
          <cell r="B401" t="str">
            <v xml:space="preserve">200 - Capital Assets                </v>
          </cell>
          <cell r="F401" t="str">
            <v>D</v>
          </cell>
        </row>
        <row r="402">
          <cell r="B402" t="str">
            <v xml:space="preserve">200 - Capital Assets                </v>
          </cell>
          <cell r="F402" t="str">
            <v>E</v>
          </cell>
        </row>
        <row r="403">
          <cell r="B403" t="str">
            <v xml:space="preserve">200 - Capital Assets                </v>
          </cell>
          <cell r="F403" t="str">
            <v>F</v>
          </cell>
        </row>
        <row r="404">
          <cell r="B404" t="str">
            <v xml:space="preserve">200 - Capital Assets                </v>
          </cell>
          <cell r="F404" t="str">
            <v>G</v>
          </cell>
        </row>
        <row r="405">
          <cell r="B405" t="str">
            <v xml:space="preserve">200 - Capital Assets                </v>
          </cell>
          <cell r="F405" t="str">
            <v>H</v>
          </cell>
        </row>
        <row r="406">
          <cell r="B406" t="str">
            <v xml:space="preserve">200 - Capital Assets                </v>
          </cell>
          <cell r="F406" t="str">
            <v>L</v>
          </cell>
        </row>
        <row r="407">
          <cell r="B407" t="str">
            <v xml:space="preserve">200 - Capital Assets                </v>
          </cell>
          <cell r="F407" t="str">
            <v>M</v>
          </cell>
        </row>
        <row r="408">
          <cell r="B408" t="str">
            <v xml:space="preserve">200 - Capital Assets                </v>
          </cell>
          <cell r="F408" t="str">
            <v>ZZ</v>
          </cell>
        </row>
        <row r="409">
          <cell r="B409" t="str">
            <v xml:space="preserve">200 - Capital Assets                </v>
          </cell>
        </row>
        <row r="410">
          <cell r="B410" t="str">
            <v xml:space="preserve">200 - Capital Assets                </v>
          </cell>
          <cell r="F410" t="str">
            <v>A</v>
          </cell>
        </row>
        <row r="411">
          <cell r="B411" t="str">
            <v xml:space="preserve">200 - Capital Assets                </v>
          </cell>
          <cell r="F411" t="str">
            <v>B</v>
          </cell>
        </row>
        <row r="412">
          <cell r="B412" t="str">
            <v xml:space="preserve">200 - Capital Assets                </v>
          </cell>
          <cell r="F412" t="str">
            <v>C</v>
          </cell>
        </row>
        <row r="413">
          <cell r="B413" t="str">
            <v xml:space="preserve">200 - Capital Assets                </v>
          </cell>
          <cell r="F413" t="str">
            <v>CC</v>
          </cell>
        </row>
        <row r="414">
          <cell r="B414" t="str">
            <v xml:space="preserve">200 - Capital Assets                </v>
          </cell>
          <cell r="F414" t="str">
            <v>D</v>
          </cell>
        </row>
        <row r="415">
          <cell r="B415" t="str">
            <v xml:space="preserve">200 - Capital Assets                </v>
          </cell>
          <cell r="F415" t="str">
            <v>E</v>
          </cell>
        </row>
        <row r="416">
          <cell r="B416" t="str">
            <v xml:space="preserve">200 - Capital Assets                </v>
          </cell>
          <cell r="F416" t="str">
            <v>F</v>
          </cell>
        </row>
        <row r="417">
          <cell r="B417" t="str">
            <v xml:space="preserve">200 - Capital Assets                </v>
          </cell>
          <cell r="F417" t="str">
            <v>G</v>
          </cell>
        </row>
        <row r="418">
          <cell r="B418" t="str">
            <v xml:space="preserve">200 - Capital Assets                </v>
          </cell>
          <cell r="F418" t="str">
            <v>H</v>
          </cell>
        </row>
        <row r="419">
          <cell r="B419" t="str">
            <v xml:space="preserve">200 - Capital Assets                </v>
          </cell>
          <cell r="F419" t="str">
            <v>L</v>
          </cell>
        </row>
        <row r="420">
          <cell r="B420" t="str">
            <v xml:space="preserve">200 - Capital Assets                </v>
          </cell>
          <cell r="F420" t="str">
            <v>M</v>
          </cell>
        </row>
        <row r="421">
          <cell r="B421" t="str">
            <v xml:space="preserve">200 - Capital Assets                </v>
          </cell>
          <cell r="F421" t="str">
            <v>O</v>
          </cell>
        </row>
        <row r="422">
          <cell r="B422" t="str">
            <v xml:space="preserve">200 - Capital Assets                </v>
          </cell>
          <cell r="F422" t="str">
            <v>R</v>
          </cell>
        </row>
        <row r="423">
          <cell r="B423" t="str">
            <v xml:space="preserve">200 - Capital Assets                </v>
          </cell>
          <cell r="F423" t="str">
            <v>T</v>
          </cell>
        </row>
        <row r="424">
          <cell r="B424" t="str">
            <v xml:space="preserve">200 - Capital Assets                </v>
          </cell>
          <cell r="F424" t="str">
            <v>ZZ</v>
          </cell>
        </row>
        <row r="425">
          <cell r="B425" t="str">
            <v xml:space="preserve">200 - Capital Assets                </v>
          </cell>
        </row>
        <row r="426">
          <cell r="B426" t="str">
            <v xml:space="preserve">200 - Capital Assets                </v>
          </cell>
          <cell r="F426" t="str">
            <v>A</v>
          </cell>
        </row>
        <row r="427">
          <cell r="B427" t="str">
            <v xml:space="preserve">200 - Capital Assets                </v>
          </cell>
          <cell r="F427" t="str">
            <v>B</v>
          </cell>
        </row>
        <row r="428">
          <cell r="B428" t="str">
            <v xml:space="preserve">200 - Capital Assets                </v>
          </cell>
          <cell r="F428" t="str">
            <v>C</v>
          </cell>
        </row>
        <row r="429">
          <cell r="B429" t="str">
            <v xml:space="preserve">200 - Capital Assets                </v>
          </cell>
          <cell r="F429" t="str">
            <v>CC</v>
          </cell>
        </row>
        <row r="430">
          <cell r="B430" t="str">
            <v xml:space="preserve">200 - Capital Assets                </v>
          </cell>
          <cell r="F430" t="str">
            <v>D</v>
          </cell>
        </row>
        <row r="431">
          <cell r="B431" t="str">
            <v xml:space="preserve">200 - Capital Assets                </v>
          </cell>
          <cell r="F431" t="str">
            <v>E</v>
          </cell>
        </row>
        <row r="432">
          <cell r="B432" t="str">
            <v xml:space="preserve">200 - Capital Assets                </v>
          </cell>
          <cell r="F432" t="str">
            <v>F</v>
          </cell>
        </row>
        <row r="433">
          <cell r="B433" t="str">
            <v xml:space="preserve">200 - Capital Assets                </v>
          </cell>
          <cell r="F433" t="str">
            <v>G</v>
          </cell>
        </row>
        <row r="434">
          <cell r="B434" t="str">
            <v xml:space="preserve">200 - Capital Assets                </v>
          </cell>
          <cell r="F434" t="str">
            <v>H</v>
          </cell>
        </row>
        <row r="435">
          <cell r="B435" t="str">
            <v xml:space="preserve">200 - Capital Assets                </v>
          </cell>
          <cell r="F435" t="str">
            <v>L</v>
          </cell>
        </row>
        <row r="436">
          <cell r="B436" t="str">
            <v xml:space="preserve">200 - Capital Assets                </v>
          </cell>
          <cell r="F436" t="str">
            <v>M</v>
          </cell>
        </row>
        <row r="437">
          <cell r="B437" t="str">
            <v xml:space="preserve">200 - Capital Assets                </v>
          </cell>
          <cell r="F437" t="str">
            <v>O</v>
          </cell>
        </row>
        <row r="438">
          <cell r="B438" t="str">
            <v xml:space="preserve">200 - Capital Assets                </v>
          </cell>
          <cell r="F438" t="str">
            <v>Q</v>
          </cell>
        </row>
        <row r="439">
          <cell r="B439" t="str">
            <v xml:space="preserve">200 - Capital Assets                </v>
          </cell>
          <cell r="F439" t="str">
            <v>R</v>
          </cell>
        </row>
        <row r="440">
          <cell r="B440" t="str">
            <v xml:space="preserve">200 - Capital Assets                </v>
          </cell>
          <cell r="F440" t="str">
            <v>V</v>
          </cell>
        </row>
        <row r="441">
          <cell r="B441" t="str">
            <v xml:space="preserve">200 - Capital Assets                </v>
          </cell>
          <cell r="F441" t="str">
            <v>ZZ</v>
          </cell>
        </row>
        <row r="442">
          <cell r="B442" t="str">
            <v xml:space="preserve">200 - Capital Assets                </v>
          </cell>
        </row>
        <row r="443">
          <cell r="B443" t="str">
            <v xml:space="preserve">200 - Capital Assets                </v>
          </cell>
          <cell r="F443" t="str">
            <v>A</v>
          </cell>
        </row>
        <row r="444">
          <cell r="B444" t="str">
            <v xml:space="preserve">200 - Capital Assets                </v>
          </cell>
          <cell r="F444" t="str">
            <v>B</v>
          </cell>
        </row>
        <row r="445">
          <cell r="B445" t="str">
            <v xml:space="preserve">200 - Capital Assets                </v>
          </cell>
          <cell r="F445" t="str">
            <v>C</v>
          </cell>
        </row>
        <row r="446">
          <cell r="B446" t="str">
            <v xml:space="preserve">200 - Capital Assets                </v>
          </cell>
          <cell r="F446" t="str">
            <v>CC</v>
          </cell>
        </row>
        <row r="447">
          <cell r="B447" t="str">
            <v xml:space="preserve">200 - Capital Assets                </v>
          </cell>
          <cell r="F447" t="str">
            <v>D</v>
          </cell>
        </row>
        <row r="448">
          <cell r="B448" t="str">
            <v xml:space="preserve">200 - Capital Assets                </v>
          </cell>
          <cell r="F448" t="str">
            <v>E</v>
          </cell>
        </row>
        <row r="449">
          <cell r="B449" t="str">
            <v xml:space="preserve">200 - Capital Assets                </v>
          </cell>
          <cell r="F449" t="str">
            <v>F</v>
          </cell>
        </row>
        <row r="450">
          <cell r="B450" t="str">
            <v xml:space="preserve">200 - Capital Assets                </v>
          </cell>
          <cell r="F450" t="str">
            <v>G</v>
          </cell>
        </row>
        <row r="451">
          <cell r="B451" t="str">
            <v xml:space="preserve">200 - Capital Assets                </v>
          </cell>
          <cell r="F451" t="str">
            <v>H</v>
          </cell>
        </row>
        <row r="452">
          <cell r="B452" t="str">
            <v xml:space="preserve">200 - Capital Assets                </v>
          </cell>
          <cell r="F452" t="str">
            <v>L</v>
          </cell>
        </row>
        <row r="453">
          <cell r="B453" t="str">
            <v xml:space="preserve">200 - Capital Assets                </v>
          </cell>
        </row>
        <row r="454">
          <cell r="B454" t="str">
            <v xml:space="preserve">200 - Capital Assets                </v>
          </cell>
          <cell r="F454" t="str">
            <v>A</v>
          </cell>
        </row>
        <row r="455">
          <cell r="B455" t="str">
            <v xml:space="preserve">200 - Capital Assets                </v>
          </cell>
          <cell r="F455" t="str">
            <v>B</v>
          </cell>
        </row>
        <row r="456">
          <cell r="B456" t="str">
            <v xml:space="preserve">200 - Capital Assets                </v>
          </cell>
          <cell r="F456" t="str">
            <v>C</v>
          </cell>
        </row>
        <row r="457">
          <cell r="B457" t="str">
            <v xml:space="preserve">200 - Capital Assets                </v>
          </cell>
          <cell r="F457" t="str">
            <v>CC</v>
          </cell>
        </row>
        <row r="458">
          <cell r="B458" t="str">
            <v xml:space="preserve">200 - Capital Assets                </v>
          </cell>
          <cell r="F458" t="str">
            <v>D</v>
          </cell>
        </row>
        <row r="459">
          <cell r="B459" t="str">
            <v xml:space="preserve">200 - Capital Assets                </v>
          </cell>
          <cell r="F459" t="str">
            <v>E</v>
          </cell>
        </row>
        <row r="460">
          <cell r="B460" t="str">
            <v xml:space="preserve">200 - Capital Assets                </v>
          </cell>
          <cell r="F460" t="str">
            <v>F</v>
          </cell>
        </row>
        <row r="461">
          <cell r="B461" t="str">
            <v xml:space="preserve">200 - Capital Assets                </v>
          </cell>
          <cell r="F461" t="str">
            <v>G</v>
          </cell>
        </row>
        <row r="462">
          <cell r="B462" t="str">
            <v xml:space="preserve">200 - Capital Assets                </v>
          </cell>
          <cell r="F462" t="str">
            <v>H</v>
          </cell>
        </row>
        <row r="463">
          <cell r="B463" t="str">
            <v xml:space="preserve">200 - Capital Assets                </v>
          </cell>
          <cell r="F463" t="str">
            <v>M</v>
          </cell>
        </row>
        <row r="464">
          <cell r="B464" t="str">
            <v xml:space="preserve">200 - Capital Assets                </v>
          </cell>
          <cell r="F464" t="str">
            <v>ZZ</v>
          </cell>
        </row>
        <row r="465">
          <cell r="B465" t="str">
            <v xml:space="preserve">200 - Capital Assets                </v>
          </cell>
        </row>
        <row r="466">
          <cell r="B466" t="str">
            <v xml:space="preserve">200 - Capital Assets                </v>
          </cell>
          <cell r="F466" t="str">
            <v>L</v>
          </cell>
        </row>
        <row r="467">
          <cell r="B467" t="str">
            <v xml:space="preserve">200 - Capital Assets                </v>
          </cell>
          <cell r="F467" t="str">
            <v>M</v>
          </cell>
        </row>
        <row r="468">
          <cell r="B468" t="str">
            <v xml:space="preserve">200 - Capital Assets                </v>
          </cell>
          <cell r="F468" t="str">
            <v>T</v>
          </cell>
        </row>
        <row r="469">
          <cell r="B469" t="str">
            <v xml:space="preserve">200 - Capital Assets                </v>
          </cell>
        </row>
        <row r="470">
          <cell r="B470" t="str">
            <v xml:space="preserve">200 - Capital Assets                </v>
          </cell>
        </row>
        <row r="471">
          <cell r="B471" t="str">
            <v xml:space="preserve">200 - Capital Assets                </v>
          </cell>
          <cell r="F471" t="str">
            <v>A</v>
          </cell>
        </row>
        <row r="472">
          <cell r="B472" t="str">
            <v xml:space="preserve">200 - Capital Assets                </v>
          </cell>
          <cell r="F472" t="str">
            <v>B</v>
          </cell>
        </row>
        <row r="473">
          <cell r="B473" t="str">
            <v xml:space="preserve">200 - Capital Assets                </v>
          </cell>
          <cell r="F473" t="str">
            <v>C</v>
          </cell>
        </row>
        <row r="474">
          <cell r="B474" t="str">
            <v xml:space="preserve">200 - Capital Assets                </v>
          </cell>
          <cell r="F474" t="str">
            <v>CC</v>
          </cell>
        </row>
        <row r="475">
          <cell r="B475" t="str">
            <v xml:space="preserve">200 - Capital Assets                </v>
          </cell>
          <cell r="F475" t="str">
            <v>D</v>
          </cell>
        </row>
        <row r="476">
          <cell r="B476" t="str">
            <v xml:space="preserve">200 - Capital Assets                </v>
          </cell>
          <cell r="F476" t="str">
            <v>E</v>
          </cell>
        </row>
        <row r="477">
          <cell r="B477" t="str">
            <v xml:space="preserve">200 - Capital Assets                </v>
          </cell>
          <cell r="F477" t="str">
            <v>F</v>
          </cell>
        </row>
        <row r="478">
          <cell r="B478" t="str">
            <v xml:space="preserve">200 - Capital Assets                </v>
          </cell>
          <cell r="F478" t="str">
            <v>G</v>
          </cell>
        </row>
        <row r="479">
          <cell r="B479" t="str">
            <v xml:space="preserve">200 - Capital Assets                </v>
          </cell>
          <cell r="F479" t="str">
            <v>H</v>
          </cell>
        </row>
        <row r="480">
          <cell r="B480" t="str">
            <v xml:space="preserve">200 - Capital Assets                </v>
          </cell>
          <cell r="F480" t="str">
            <v>L</v>
          </cell>
        </row>
        <row r="481">
          <cell r="B481" t="str">
            <v xml:space="preserve">200 - Capital Assets                </v>
          </cell>
          <cell r="F481" t="str">
            <v>M</v>
          </cell>
        </row>
        <row r="482">
          <cell r="B482" t="str">
            <v xml:space="preserve">200 - Capital Assets                </v>
          </cell>
          <cell r="F482" t="str">
            <v>R</v>
          </cell>
        </row>
        <row r="483">
          <cell r="B483" t="str">
            <v xml:space="preserve">200 - Capital Assets                </v>
          </cell>
          <cell r="F483" t="str">
            <v>ZZ</v>
          </cell>
        </row>
        <row r="484">
          <cell r="B484" t="str">
            <v xml:space="preserve">200 - Capital Assets                </v>
          </cell>
        </row>
        <row r="485">
          <cell r="B485" t="str">
            <v xml:space="preserve">200 - Capital Assets                </v>
          </cell>
          <cell r="F485" t="str">
            <v>A</v>
          </cell>
        </row>
        <row r="486">
          <cell r="B486" t="str">
            <v xml:space="preserve">200 - Capital Assets                </v>
          </cell>
          <cell r="F486" t="str">
            <v>B</v>
          </cell>
        </row>
        <row r="487">
          <cell r="B487" t="str">
            <v xml:space="preserve">200 - Capital Assets                </v>
          </cell>
          <cell r="F487" t="str">
            <v>C</v>
          </cell>
        </row>
        <row r="488">
          <cell r="B488" t="str">
            <v xml:space="preserve">200 - Capital Assets                </v>
          </cell>
          <cell r="F488" t="str">
            <v>CC</v>
          </cell>
        </row>
        <row r="489">
          <cell r="B489" t="str">
            <v xml:space="preserve">200 - Capital Assets                </v>
          </cell>
          <cell r="F489" t="str">
            <v>D</v>
          </cell>
        </row>
        <row r="490">
          <cell r="B490" t="str">
            <v xml:space="preserve">200 - Capital Assets                </v>
          </cell>
          <cell r="F490" t="str">
            <v>E</v>
          </cell>
        </row>
        <row r="491">
          <cell r="B491" t="str">
            <v xml:space="preserve">200 - Capital Assets                </v>
          </cell>
          <cell r="F491" t="str">
            <v>F</v>
          </cell>
        </row>
        <row r="492">
          <cell r="B492" t="str">
            <v xml:space="preserve">200 - Capital Assets                </v>
          </cell>
          <cell r="F492" t="str">
            <v>G</v>
          </cell>
        </row>
        <row r="493">
          <cell r="B493" t="str">
            <v xml:space="preserve">200 - Capital Assets                </v>
          </cell>
          <cell r="F493" t="str">
            <v>H</v>
          </cell>
        </row>
        <row r="494">
          <cell r="B494" t="str">
            <v xml:space="preserve">200 - Capital Assets                </v>
          </cell>
          <cell r="F494" t="str">
            <v>L</v>
          </cell>
        </row>
        <row r="495">
          <cell r="B495" t="str">
            <v xml:space="preserve">200 - Capital Assets                </v>
          </cell>
          <cell r="F495" t="str">
            <v>M</v>
          </cell>
        </row>
        <row r="496">
          <cell r="B496" t="str">
            <v xml:space="preserve">200 - Capital Assets                </v>
          </cell>
          <cell r="F496" t="str">
            <v>MM</v>
          </cell>
        </row>
        <row r="497">
          <cell r="B497" t="str">
            <v xml:space="preserve">200 - Capital Assets                </v>
          </cell>
          <cell r="F497" t="str">
            <v>Q</v>
          </cell>
        </row>
        <row r="498">
          <cell r="B498" t="str">
            <v xml:space="preserve">200 - Capital Assets                </v>
          </cell>
          <cell r="F498" t="str">
            <v>T</v>
          </cell>
        </row>
        <row r="499">
          <cell r="B499" t="str">
            <v xml:space="preserve">200 - Capital Assets                </v>
          </cell>
          <cell r="F499" t="str">
            <v>W</v>
          </cell>
        </row>
        <row r="500">
          <cell r="B500" t="str">
            <v xml:space="preserve">200 - Capital Assets                </v>
          </cell>
          <cell r="F500" t="str">
            <v>ZZ</v>
          </cell>
        </row>
        <row r="501">
          <cell r="B501" t="str">
            <v xml:space="preserve">200 - Capital Assets                </v>
          </cell>
        </row>
        <row r="502">
          <cell r="B502" t="str">
            <v xml:space="preserve">200 - Capital Assets                </v>
          </cell>
          <cell r="F502" t="str">
            <v>A</v>
          </cell>
        </row>
        <row r="503">
          <cell r="B503" t="str">
            <v xml:space="preserve">200 - Capital Assets                </v>
          </cell>
          <cell r="F503" t="str">
            <v>B</v>
          </cell>
        </row>
        <row r="504">
          <cell r="B504" t="str">
            <v xml:space="preserve">200 - Capital Assets                </v>
          </cell>
          <cell r="F504" t="str">
            <v>C</v>
          </cell>
        </row>
        <row r="505">
          <cell r="B505" t="str">
            <v xml:space="preserve">200 - Capital Assets                </v>
          </cell>
          <cell r="F505" t="str">
            <v>CC</v>
          </cell>
        </row>
        <row r="506">
          <cell r="B506" t="str">
            <v xml:space="preserve">200 - Capital Assets                </v>
          </cell>
          <cell r="F506" t="str">
            <v>D</v>
          </cell>
        </row>
        <row r="507">
          <cell r="B507" t="str">
            <v xml:space="preserve">200 - Capital Assets                </v>
          </cell>
          <cell r="F507" t="str">
            <v>E</v>
          </cell>
        </row>
        <row r="508">
          <cell r="B508" t="str">
            <v xml:space="preserve">200 - Capital Assets                </v>
          </cell>
          <cell r="F508" t="str">
            <v>F</v>
          </cell>
        </row>
        <row r="509">
          <cell r="B509" t="str">
            <v xml:space="preserve">200 - Capital Assets                </v>
          </cell>
          <cell r="F509" t="str">
            <v>G</v>
          </cell>
        </row>
        <row r="510">
          <cell r="B510" t="str">
            <v xml:space="preserve">200 - Capital Assets                </v>
          </cell>
          <cell r="F510" t="str">
            <v>H</v>
          </cell>
        </row>
        <row r="511">
          <cell r="B511" t="str">
            <v xml:space="preserve">200 - Capital Assets                </v>
          </cell>
          <cell r="F511" t="str">
            <v>L</v>
          </cell>
        </row>
        <row r="512">
          <cell r="B512" t="str">
            <v xml:space="preserve">200 - Capital Assets                </v>
          </cell>
          <cell r="F512" t="str">
            <v>M</v>
          </cell>
        </row>
        <row r="513">
          <cell r="B513" t="str">
            <v xml:space="preserve">200 - Capital Assets                </v>
          </cell>
          <cell r="F513" t="str">
            <v>ZZ</v>
          </cell>
        </row>
        <row r="514">
          <cell r="B514" t="str">
            <v xml:space="preserve">200 - Capital Assets                </v>
          </cell>
        </row>
        <row r="515">
          <cell r="B515" t="str">
            <v xml:space="preserve">200 - Capital Assets                </v>
          </cell>
        </row>
        <row r="516">
          <cell r="B516" t="str">
            <v xml:space="preserve">200 - Capital Assets                </v>
          </cell>
          <cell r="F516" t="str">
            <v>A</v>
          </cell>
        </row>
        <row r="517">
          <cell r="B517" t="str">
            <v xml:space="preserve">200 - Capital Assets                </v>
          </cell>
          <cell r="F517" t="str">
            <v>B</v>
          </cell>
        </row>
        <row r="518">
          <cell r="B518" t="str">
            <v xml:space="preserve">200 - Capital Assets                </v>
          </cell>
          <cell r="F518" t="str">
            <v>C</v>
          </cell>
        </row>
        <row r="519">
          <cell r="B519" t="str">
            <v xml:space="preserve">200 - Capital Assets                </v>
          </cell>
          <cell r="F519" t="str">
            <v>CC</v>
          </cell>
        </row>
        <row r="520">
          <cell r="B520" t="str">
            <v xml:space="preserve">200 - Capital Assets                </v>
          </cell>
          <cell r="F520" t="str">
            <v>D</v>
          </cell>
        </row>
        <row r="521">
          <cell r="B521" t="str">
            <v xml:space="preserve">200 - Capital Assets                </v>
          </cell>
          <cell r="F521" t="str">
            <v>E</v>
          </cell>
        </row>
        <row r="522">
          <cell r="B522" t="str">
            <v xml:space="preserve">200 - Capital Assets                </v>
          </cell>
          <cell r="F522" t="str">
            <v>F</v>
          </cell>
        </row>
        <row r="523">
          <cell r="B523" t="str">
            <v xml:space="preserve">200 - Capital Assets                </v>
          </cell>
          <cell r="F523" t="str">
            <v>G</v>
          </cell>
        </row>
        <row r="524">
          <cell r="B524" t="str">
            <v xml:space="preserve">200 - Capital Assets                </v>
          </cell>
          <cell r="F524" t="str">
            <v>H</v>
          </cell>
        </row>
        <row r="525">
          <cell r="B525" t="str">
            <v xml:space="preserve">200 - Capital Assets                </v>
          </cell>
          <cell r="F525" t="str">
            <v>M</v>
          </cell>
        </row>
        <row r="526">
          <cell r="B526" t="str">
            <v xml:space="preserve">200 - Capital Assets                </v>
          </cell>
          <cell r="F526" t="str">
            <v>R</v>
          </cell>
        </row>
        <row r="527">
          <cell r="B527" t="str">
            <v xml:space="preserve">200 - Capital Assets                </v>
          </cell>
          <cell r="F527" t="str">
            <v>W</v>
          </cell>
        </row>
        <row r="528">
          <cell r="B528" t="str">
            <v xml:space="preserve">200 - Capital Assets                </v>
          </cell>
          <cell r="F528" t="str">
            <v>ZZ</v>
          </cell>
        </row>
        <row r="529">
          <cell r="B529" t="str">
            <v xml:space="preserve">200 - Capital Assets                </v>
          </cell>
        </row>
        <row r="530">
          <cell r="B530" t="str">
            <v xml:space="preserve">200 - Capital Assets                </v>
          </cell>
          <cell r="F530" t="str">
            <v>A</v>
          </cell>
        </row>
        <row r="531">
          <cell r="B531" t="str">
            <v xml:space="preserve">200 - Capital Assets                </v>
          </cell>
          <cell r="F531" t="str">
            <v>B</v>
          </cell>
        </row>
        <row r="532">
          <cell r="B532" t="str">
            <v xml:space="preserve">200 - Capital Assets                </v>
          </cell>
          <cell r="F532" t="str">
            <v>C</v>
          </cell>
        </row>
        <row r="533">
          <cell r="B533" t="str">
            <v xml:space="preserve">200 - Capital Assets                </v>
          </cell>
          <cell r="F533" t="str">
            <v>CC</v>
          </cell>
        </row>
        <row r="534">
          <cell r="B534" t="str">
            <v xml:space="preserve">200 - Capital Assets                </v>
          </cell>
          <cell r="F534" t="str">
            <v>D</v>
          </cell>
        </row>
        <row r="535">
          <cell r="B535" t="str">
            <v xml:space="preserve">200 - Capital Assets                </v>
          </cell>
          <cell r="F535" t="str">
            <v>E</v>
          </cell>
        </row>
        <row r="536">
          <cell r="B536" t="str">
            <v xml:space="preserve">200 - Capital Assets                </v>
          </cell>
          <cell r="F536" t="str">
            <v>F</v>
          </cell>
        </row>
        <row r="537">
          <cell r="B537" t="str">
            <v xml:space="preserve">200 - Capital Assets                </v>
          </cell>
          <cell r="F537" t="str">
            <v>G</v>
          </cell>
        </row>
        <row r="538">
          <cell r="B538" t="str">
            <v xml:space="preserve">200 - Capital Assets                </v>
          </cell>
          <cell r="F538" t="str">
            <v>H</v>
          </cell>
        </row>
        <row r="539">
          <cell r="B539" t="str">
            <v xml:space="preserve">200 - Capital Assets                </v>
          </cell>
          <cell r="F539" t="str">
            <v>I</v>
          </cell>
        </row>
        <row r="540">
          <cell r="B540" t="str">
            <v xml:space="preserve">200 - Capital Assets                </v>
          </cell>
          <cell r="F540" t="str">
            <v>L</v>
          </cell>
        </row>
        <row r="541">
          <cell r="B541" t="str">
            <v xml:space="preserve">200 - Capital Assets                </v>
          </cell>
          <cell r="F541" t="str">
            <v>M</v>
          </cell>
        </row>
        <row r="542">
          <cell r="B542" t="str">
            <v xml:space="preserve">200 - Capital Assets                </v>
          </cell>
          <cell r="F542" t="str">
            <v>MM</v>
          </cell>
        </row>
        <row r="543">
          <cell r="B543" t="str">
            <v xml:space="preserve">200 - Capital Assets                </v>
          </cell>
          <cell r="F543" t="str">
            <v>N</v>
          </cell>
        </row>
        <row r="544">
          <cell r="B544" t="str">
            <v xml:space="preserve">200 - Capital Assets                </v>
          </cell>
          <cell r="F544" t="str">
            <v>O</v>
          </cell>
        </row>
        <row r="545">
          <cell r="B545" t="str">
            <v xml:space="preserve">200 - Capital Assets                </v>
          </cell>
          <cell r="F545" t="str">
            <v>Q</v>
          </cell>
        </row>
        <row r="546">
          <cell r="B546" t="str">
            <v xml:space="preserve">200 - Capital Assets                </v>
          </cell>
          <cell r="F546" t="str">
            <v>R</v>
          </cell>
        </row>
        <row r="547">
          <cell r="B547" t="str">
            <v xml:space="preserve">200 - Capital Assets                </v>
          </cell>
          <cell r="F547" t="str">
            <v>T</v>
          </cell>
        </row>
        <row r="548">
          <cell r="B548" t="str">
            <v xml:space="preserve">200 - Capital Assets                </v>
          </cell>
          <cell r="F548" t="str">
            <v>V</v>
          </cell>
        </row>
        <row r="549">
          <cell r="B549" t="str">
            <v xml:space="preserve">200 - Capital Assets                </v>
          </cell>
          <cell r="F549" t="str">
            <v>W</v>
          </cell>
        </row>
        <row r="550">
          <cell r="B550" t="str">
            <v xml:space="preserve">200 - Capital Assets                </v>
          </cell>
          <cell r="F550" t="str">
            <v>X</v>
          </cell>
        </row>
        <row r="551">
          <cell r="B551" t="str">
            <v xml:space="preserve">200 - Capital Assets                </v>
          </cell>
          <cell r="F551" t="str">
            <v>ZZ</v>
          </cell>
        </row>
        <row r="552">
          <cell r="B552" t="str">
            <v xml:space="preserve">200 - Capital Assets                </v>
          </cell>
        </row>
        <row r="553">
          <cell r="B553" t="str">
            <v xml:space="preserve">200 - Capital Assets                </v>
          </cell>
        </row>
        <row r="554">
          <cell r="B554" t="str">
            <v xml:space="preserve">200 - Capital Assets                </v>
          </cell>
        </row>
        <row r="555">
          <cell r="B555" t="str">
            <v xml:space="preserve">200 - Capital Assets                </v>
          </cell>
        </row>
        <row r="556">
          <cell r="B556" t="str">
            <v xml:space="preserve">200 - Capital Assets                </v>
          </cell>
        </row>
        <row r="557">
          <cell r="B557" t="str">
            <v xml:space="preserve">200 - Capital Assets                </v>
          </cell>
        </row>
        <row r="558">
          <cell r="B558" t="str">
            <v xml:space="preserve">200 - Capital Assets                </v>
          </cell>
        </row>
        <row r="559">
          <cell r="B559" t="str">
            <v xml:space="preserve">200 - Capital Assets                </v>
          </cell>
        </row>
        <row r="560">
          <cell r="B560" t="str">
            <v xml:space="preserve">200 - Capital Assets                </v>
          </cell>
        </row>
        <row r="561">
          <cell r="B561" t="str">
            <v xml:space="preserve">200 - Capital Assets                </v>
          </cell>
        </row>
        <row r="562">
          <cell r="B562" t="str">
            <v xml:space="preserve">200 - Capital Assets                </v>
          </cell>
        </row>
        <row r="563">
          <cell r="B563" t="str">
            <v xml:space="preserve">200 - Capital Assets                </v>
          </cell>
        </row>
        <row r="564">
          <cell r="B564" t="str">
            <v xml:space="preserve">200 - Capital Assets                </v>
          </cell>
        </row>
        <row r="565">
          <cell r="B565" t="str">
            <v xml:space="preserve">200 - Capital Assets                </v>
          </cell>
        </row>
        <row r="566">
          <cell r="B566" t="str">
            <v xml:space="preserve">200 - Capital Assets                </v>
          </cell>
        </row>
        <row r="567">
          <cell r="B567" t="str">
            <v xml:space="preserve">200 - Capital Assets                </v>
          </cell>
        </row>
        <row r="568">
          <cell r="B568" t="str">
            <v xml:space="preserve">200 - Capital Assets                </v>
          </cell>
        </row>
        <row r="569">
          <cell r="B569" t="str">
            <v xml:space="preserve">200 - Capital Assets                </v>
          </cell>
        </row>
        <row r="570">
          <cell r="B570" t="str">
            <v xml:space="preserve">200 - Capital Assets                </v>
          </cell>
        </row>
        <row r="571">
          <cell r="B571" t="str">
            <v xml:space="preserve">200 - Capital Assets                </v>
          </cell>
        </row>
        <row r="572">
          <cell r="B572" t="str">
            <v xml:space="preserve">200 - Capital Assets                </v>
          </cell>
        </row>
        <row r="573">
          <cell r="B573" t="str">
            <v xml:space="preserve">200 - Capital Assets                </v>
          </cell>
        </row>
        <row r="574">
          <cell r="B574" t="str">
            <v xml:space="preserve">200 - Capital Assets                </v>
          </cell>
        </row>
        <row r="575">
          <cell r="B575" t="str">
            <v xml:space="preserve">305 - A/P -Trade                    </v>
          </cell>
        </row>
        <row r="576">
          <cell r="B576" t="str">
            <v xml:space="preserve">305 - A/P -Trade                    </v>
          </cell>
        </row>
        <row r="577">
          <cell r="B577" t="str">
            <v xml:space="preserve">305 - A/P -Trade                    </v>
          </cell>
        </row>
        <row r="578">
          <cell r="B578" t="str">
            <v xml:space="preserve">305 - A/P -Trade                    </v>
          </cell>
        </row>
        <row r="579">
          <cell r="B579" t="str">
            <v xml:space="preserve">305 - A/P -Trade                    </v>
          </cell>
        </row>
        <row r="580">
          <cell r="B580" t="str">
            <v xml:space="preserve">302 - Due to IESO                   </v>
          </cell>
        </row>
        <row r="581">
          <cell r="B581" t="str">
            <v xml:space="preserve">305 - A/P -Trade                    </v>
          </cell>
        </row>
        <row r="582">
          <cell r="B582" t="str">
            <v xml:space="preserve">310 - Due to Related Parties        </v>
          </cell>
        </row>
        <row r="583">
          <cell r="B583" t="str">
            <v xml:space="preserve">310 - Due to Related Parties        </v>
          </cell>
        </row>
        <row r="584">
          <cell r="B584" t="str">
            <v xml:space="preserve">305 - A/P -Trade                    </v>
          </cell>
        </row>
        <row r="585">
          <cell r="B585" t="str">
            <v xml:space="preserve">305 - A/P -Trade                    </v>
          </cell>
        </row>
        <row r="586">
          <cell r="B586" t="str">
            <v xml:space="preserve">305 - A/P -Trade                    </v>
          </cell>
        </row>
        <row r="587">
          <cell r="B587" t="str">
            <v xml:space="preserve">305 - A/P -Trade                    </v>
          </cell>
        </row>
        <row r="588">
          <cell r="B588" t="str">
            <v xml:space="preserve">305 - A/P -Trade                    </v>
          </cell>
        </row>
        <row r="589">
          <cell r="B589" t="str">
            <v xml:space="preserve">305 - A/P -Trade                    </v>
          </cell>
        </row>
        <row r="590">
          <cell r="B590" t="str">
            <v xml:space="preserve">305 - A/P -Trade                    </v>
          </cell>
        </row>
        <row r="591">
          <cell r="B591" t="str">
            <v xml:space="preserve">305 - A/P -Trade                    </v>
          </cell>
        </row>
        <row r="592">
          <cell r="B592" t="str">
            <v xml:space="preserve">305 - A/P -Trade                    </v>
          </cell>
        </row>
        <row r="593">
          <cell r="B593" t="str">
            <v xml:space="preserve">305 - A/P -Trade                    </v>
          </cell>
        </row>
        <row r="594">
          <cell r="B594" t="str">
            <v xml:space="preserve">305 - A/P -Trade                    </v>
          </cell>
        </row>
        <row r="595">
          <cell r="B595" t="str">
            <v xml:space="preserve">305 - A/P -Trade                    </v>
          </cell>
        </row>
        <row r="596">
          <cell r="B596" t="str">
            <v xml:space="preserve">305 - A/P -Trade                    </v>
          </cell>
        </row>
        <row r="597">
          <cell r="B597" t="str">
            <v xml:space="preserve">305 - A/P -Trade                    </v>
          </cell>
        </row>
        <row r="598">
          <cell r="B598" t="str">
            <v xml:space="preserve">305 - A/P -Trade                    </v>
          </cell>
        </row>
        <row r="599">
          <cell r="B599" t="str">
            <v xml:space="preserve">305 - A/P -Trade                    </v>
          </cell>
        </row>
        <row r="600">
          <cell r="B600" t="str">
            <v xml:space="preserve">305 - A/P -Trade                    </v>
          </cell>
        </row>
        <row r="601">
          <cell r="B601" t="str">
            <v xml:space="preserve">305 - A/P -Trade                    </v>
          </cell>
        </row>
        <row r="602">
          <cell r="B602" t="str">
            <v xml:space="preserve">305 - A/P -Trade                    </v>
          </cell>
        </row>
        <row r="603">
          <cell r="B603" t="str">
            <v xml:space="preserve">315 - Income Taxes Payable          </v>
          </cell>
        </row>
        <row r="604">
          <cell r="B604" t="str">
            <v xml:space="preserve">315 - Income Taxes Payable          </v>
          </cell>
        </row>
        <row r="605">
          <cell r="B605" t="str">
            <v xml:space="preserve">330 - Future Income Taxes           </v>
          </cell>
        </row>
        <row r="606">
          <cell r="B606" t="str">
            <v xml:space="preserve">325 - Customer &amp; Other Deposits     </v>
          </cell>
        </row>
        <row r="607">
          <cell r="B607" t="str">
            <v xml:space="preserve">325 - Customer &amp; Other Deposits     </v>
          </cell>
        </row>
        <row r="608">
          <cell r="B608" t="str">
            <v xml:space="preserve">325 - Customer &amp; Other Deposits     </v>
          </cell>
        </row>
        <row r="609">
          <cell r="B609" t="str">
            <v xml:space="preserve">325 - Customer &amp; Other Deposits     </v>
          </cell>
        </row>
        <row r="610">
          <cell r="B610" t="str">
            <v xml:space="preserve">325 - Customer &amp; Other Deposits     </v>
          </cell>
        </row>
        <row r="611">
          <cell r="B611" t="str">
            <v xml:space="preserve">325 - Customer &amp; Other Deposits     </v>
          </cell>
        </row>
        <row r="612">
          <cell r="B612" t="str">
            <v xml:space="preserve">312 - Regulatory Liabilities        </v>
          </cell>
        </row>
        <row r="613">
          <cell r="B613" t="str">
            <v xml:space="preserve">305 - A/P -Trade                    </v>
          </cell>
        </row>
        <row r="614">
          <cell r="B614" t="str">
            <v xml:space="preserve">305 - A/P -Trade                    </v>
          </cell>
        </row>
        <row r="615">
          <cell r="B615" t="str">
            <v xml:space="preserve">305 - A/P -Trade                    </v>
          </cell>
        </row>
        <row r="616">
          <cell r="B616" t="str">
            <v xml:space="preserve">305 - A/P -Trade                    </v>
          </cell>
        </row>
        <row r="617">
          <cell r="B617" t="str">
            <v xml:space="preserve">312 - Regulatory Liabilities        </v>
          </cell>
        </row>
        <row r="618">
          <cell r="B618" t="str">
            <v xml:space="preserve">305 - A/P -Trade                    </v>
          </cell>
        </row>
        <row r="619">
          <cell r="B619" t="str">
            <v xml:space="preserve">310 - Due to Related Parties        </v>
          </cell>
        </row>
        <row r="620">
          <cell r="B620" t="str">
            <v xml:space="preserve">320 - Dividends Payable             </v>
          </cell>
        </row>
        <row r="621">
          <cell r="B621" t="str">
            <v xml:space="preserve">350 - Regulatory Liabilities - LT   </v>
          </cell>
        </row>
        <row r="622">
          <cell r="B622" t="str">
            <v xml:space="preserve">355 - Customer Deposits Payable     </v>
          </cell>
        </row>
        <row r="623">
          <cell r="B623" t="str">
            <v xml:space="preserve">355 - Customer Deposits Payable     </v>
          </cell>
        </row>
        <row r="624">
          <cell r="B624" t="str">
            <v xml:space="preserve">355 - Customer Deposits Payable     </v>
          </cell>
        </row>
        <row r="625">
          <cell r="B625" t="str">
            <v xml:space="preserve">355 - Customer Deposits Payable     </v>
          </cell>
        </row>
        <row r="626">
          <cell r="B626" t="str">
            <v xml:space="preserve">355 - Customer Deposits Payable     </v>
          </cell>
        </row>
        <row r="627">
          <cell r="B627" t="str">
            <v xml:space="preserve">355 - Customer Deposits Payable     </v>
          </cell>
        </row>
        <row r="628">
          <cell r="B628" t="str">
            <v xml:space="preserve">365 - Post Retirement Provision     </v>
          </cell>
        </row>
        <row r="629">
          <cell r="B629" t="str">
            <v xml:space="preserve">360 - Dividends Payable LT          </v>
          </cell>
        </row>
        <row r="630">
          <cell r="B630" t="str">
            <v xml:space="preserve">370 - LT Debt due to Shareholder    </v>
          </cell>
        </row>
        <row r="631">
          <cell r="B631" t="str">
            <v xml:space="preserve">405 - Share Capital                 </v>
          </cell>
        </row>
        <row r="632">
          <cell r="B632" t="str">
            <v xml:space="preserve">405 - Share Capital                 </v>
          </cell>
        </row>
        <row r="633">
          <cell r="B633" t="str">
            <v xml:space="preserve">405 - Share Capital                 </v>
          </cell>
        </row>
        <row r="634">
          <cell r="B634" t="str">
            <v xml:space="preserve">407 - Retained Earnings             </v>
          </cell>
        </row>
        <row r="635">
          <cell r="B635" t="str">
            <v xml:space="preserve">407 - Retained Earnings             </v>
          </cell>
        </row>
        <row r="636">
          <cell r="B636" t="str">
            <v xml:space="preserve">407 - Retained Earnings             </v>
          </cell>
          <cell r="C636" t="str">
            <v xml:space="preserve">DR - Distribution Revenue          </v>
          </cell>
        </row>
        <row r="637">
          <cell r="B637" t="str">
            <v xml:space="preserve">407 - Retained Earnings             </v>
          </cell>
          <cell r="C637" t="str">
            <v xml:space="preserve">DR - Distribution Revenue          </v>
          </cell>
        </row>
        <row r="638">
          <cell r="B638" t="str">
            <v xml:space="preserve">407 - Retained Earnings             </v>
          </cell>
          <cell r="C638" t="str">
            <v xml:space="preserve">DR - Distribution Revenue          </v>
          </cell>
        </row>
        <row r="639">
          <cell r="B639" t="str">
            <v xml:space="preserve">407 - Retained Earnings             </v>
          </cell>
          <cell r="C639" t="str">
            <v xml:space="preserve">DR - Distribution Revenue          </v>
          </cell>
        </row>
        <row r="640">
          <cell r="B640" t="str">
            <v xml:space="preserve">407 - Retained Earnings             </v>
          </cell>
          <cell r="C640" t="str">
            <v xml:space="preserve">DR - Distribution Revenue          </v>
          </cell>
        </row>
        <row r="641">
          <cell r="B641" t="str">
            <v xml:space="preserve">407 - Retained Earnings             </v>
          </cell>
          <cell r="C641" t="str">
            <v xml:space="preserve">DR - Distribution Revenue          </v>
          </cell>
        </row>
        <row r="642">
          <cell r="B642" t="str">
            <v xml:space="preserve">407 - Retained Earnings             </v>
          </cell>
          <cell r="C642" t="str">
            <v xml:space="preserve">DR - Distribution Revenue          </v>
          </cell>
        </row>
        <row r="643">
          <cell r="B643" t="str">
            <v xml:space="preserve">407 - Retained Earnings             </v>
          </cell>
          <cell r="C643" t="str">
            <v xml:space="preserve">DR - Distribution Revenue          </v>
          </cell>
        </row>
        <row r="644">
          <cell r="B644" t="str">
            <v xml:space="preserve">407 - Retained Earnings             </v>
          </cell>
          <cell r="C644" t="str">
            <v xml:space="preserve">DR - Distribution Revenue          </v>
          </cell>
        </row>
        <row r="645">
          <cell r="B645" t="str">
            <v xml:space="preserve">407 - Retained Earnings             </v>
          </cell>
          <cell r="C645" t="str">
            <v xml:space="preserve">DR - Distribution Revenue          </v>
          </cell>
        </row>
        <row r="646">
          <cell r="B646" t="str">
            <v xml:space="preserve">407 - Retained Earnings             </v>
          </cell>
          <cell r="C646" t="str">
            <v xml:space="preserve">DR - Distribution Revenue          </v>
          </cell>
        </row>
        <row r="647">
          <cell r="B647" t="str">
            <v xml:space="preserve">407 - Retained Earnings             </v>
          </cell>
          <cell r="C647" t="str">
            <v xml:space="preserve">DR - Distribution Revenue          </v>
          </cell>
        </row>
        <row r="648">
          <cell r="B648" t="str">
            <v xml:space="preserve">407 - Retained Earnings             </v>
          </cell>
          <cell r="C648" t="str">
            <v xml:space="preserve">DR - Distribution Revenue          </v>
          </cell>
        </row>
        <row r="649">
          <cell r="B649" t="str">
            <v xml:space="preserve">407 - Retained Earnings             </v>
          </cell>
          <cell r="C649" t="str">
            <v xml:space="preserve">DR - Distribution Revenue          </v>
          </cell>
        </row>
        <row r="650">
          <cell r="B650" t="str">
            <v xml:space="preserve">407 - Retained Earnings             </v>
          </cell>
          <cell r="C650" t="str">
            <v xml:space="preserve">DR - Distribution Revenue          </v>
          </cell>
        </row>
        <row r="651">
          <cell r="B651" t="str">
            <v xml:space="preserve">407 - Retained Earnings             </v>
          </cell>
          <cell r="C651" t="str">
            <v xml:space="preserve">DR - Distribution Revenue          </v>
          </cell>
        </row>
        <row r="652">
          <cell r="B652" t="str">
            <v xml:space="preserve">407 - Retained Earnings             </v>
          </cell>
          <cell r="C652" t="str">
            <v xml:space="preserve">DR - Distribution Revenue          </v>
          </cell>
        </row>
        <row r="653">
          <cell r="B653" t="str">
            <v xml:space="preserve">407 - Retained Earnings             </v>
          </cell>
          <cell r="C653" t="str">
            <v xml:space="preserve">ORV - Other Revenue                 </v>
          </cell>
        </row>
        <row r="654">
          <cell r="B654" t="str">
            <v xml:space="preserve">407 - Retained Earnings             </v>
          </cell>
          <cell r="C654" t="str">
            <v xml:space="preserve">ORV - Other Revenue                 </v>
          </cell>
        </row>
        <row r="655">
          <cell r="B655" t="str">
            <v xml:space="preserve">407 - Retained Earnings             </v>
          </cell>
          <cell r="C655" t="str">
            <v xml:space="preserve">ORV - Other Revenue                 </v>
          </cell>
        </row>
        <row r="656">
          <cell r="B656" t="str">
            <v xml:space="preserve">407 - Retained Earnings             </v>
          </cell>
          <cell r="C656" t="str">
            <v xml:space="preserve">ORV - Other Revenue                 </v>
          </cell>
        </row>
        <row r="657">
          <cell r="B657" t="str">
            <v xml:space="preserve">407 - Retained Earnings             </v>
          </cell>
          <cell r="C657" t="str">
            <v xml:space="preserve">ORV - Other Revenue                 </v>
          </cell>
        </row>
        <row r="658">
          <cell r="B658" t="str">
            <v xml:space="preserve">407 - Retained Earnings             </v>
          </cell>
          <cell r="C658" t="str">
            <v xml:space="preserve">DR - Distribution Revenue          </v>
          </cell>
        </row>
        <row r="659">
          <cell r="B659" t="str">
            <v xml:space="preserve">407 - Retained Earnings             </v>
          </cell>
          <cell r="C659" t="str">
            <v xml:space="preserve">DR - Distribution Revenue          </v>
          </cell>
        </row>
        <row r="660">
          <cell r="B660" t="str">
            <v xml:space="preserve">407 - Retained Earnings             </v>
          </cell>
          <cell r="C660" t="str">
            <v xml:space="preserve">DR - Distribution Revenue          </v>
          </cell>
        </row>
        <row r="661">
          <cell r="B661" t="str">
            <v xml:space="preserve">407 - Retained Earnings             </v>
          </cell>
          <cell r="C661" t="str">
            <v xml:space="preserve">RGA - Regulatory Adjustments        </v>
          </cell>
        </row>
        <row r="662">
          <cell r="B662" t="str">
            <v xml:space="preserve">407 - Retained Earnings             </v>
          </cell>
          <cell r="C662" t="str">
            <v xml:space="preserve">DR - Distribution Revenue          </v>
          </cell>
        </row>
        <row r="663">
          <cell r="B663" t="str">
            <v xml:space="preserve">407 - Retained Earnings             </v>
          </cell>
          <cell r="C663" t="str">
            <v xml:space="preserve">DR - Distribution Revenue          </v>
          </cell>
        </row>
        <row r="664">
          <cell r="B664" t="str">
            <v xml:space="preserve">407 - Retained Earnings             </v>
          </cell>
          <cell r="C664" t="str">
            <v xml:space="preserve">DR - Distribution Revenue          </v>
          </cell>
        </row>
        <row r="665">
          <cell r="B665" t="str">
            <v xml:space="preserve">407 - Retained Earnings             </v>
          </cell>
          <cell r="C665" t="str">
            <v xml:space="preserve">ORV - Other Revenue                 </v>
          </cell>
        </row>
        <row r="666">
          <cell r="B666" t="str">
            <v xml:space="preserve">407 - Retained Earnings             </v>
          </cell>
          <cell r="C666" t="str">
            <v xml:space="preserve">ORV - Other Revenue                 </v>
          </cell>
        </row>
        <row r="667">
          <cell r="B667" t="str">
            <v xml:space="preserve">407 - Retained Earnings             </v>
          </cell>
          <cell r="C667" t="str">
            <v xml:space="preserve">ORV - Other Revenue                 </v>
          </cell>
        </row>
        <row r="668">
          <cell r="B668" t="str">
            <v xml:space="preserve">407 - Retained Earnings             </v>
          </cell>
          <cell r="C668" t="str">
            <v xml:space="preserve">ORV - Other Revenue                 </v>
          </cell>
        </row>
        <row r="669">
          <cell r="B669" t="str">
            <v xml:space="preserve">407 - Retained Earnings             </v>
          </cell>
          <cell r="C669" t="str">
            <v xml:space="preserve">ORV - Other Revenue                 </v>
          </cell>
        </row>
        <row r="670">
          <cell r="B670" t="str">
            <v xml:space="preserve">407 - Retained Earnings             </v>
          </cell>
          <cell r="C670" t="str">
            <v xml:space="preserve">ORV - Other Revenue                 </v>
          </cell>
        </row>
        <row r="671">
          <cell r="B671" t="str">
            <v xml:space="preserve">407 - Retained Earnings             </v>
          </cell>
          <cell r="C671" t="str">
            <v xml:space="preserve">ORV - Other Revenue                 </v>
          </cell>
        </row>
        <row r="672">
          <cell r="B672" t="str">
            <v xml:space="preserve">407 - Retained Earnings             </v>
          </cell>
          <cell r="C672" t="str">
            <v xml:space="preserve">ORV - Other Revenue                 </v>
          </cell>
        </row>
        <row r="673">
          <cell r="B673" t="str">
            <v xml:space="preserve">407 - Retained Earnings             </v>
          </cell>
          <cell r="C673" t="str">
            <v xml:space="preserve">ORV - Other Revenue                 </v>
          </cell>
        </row>
        <row r="674">
          <cell r="B674" t="str">
            <v xml:space="preserve">407 - Retained Earnings             </v>
          </cell>
          <cell r="C674" t="str">
            <v xml:space="preserve">ORV - Other Revenue                 </v>
          </cell>
        </row>
        <row r="675">
          <cell r="B675" t="str">
            <v xml:space="preserve">407 - Retained Earnings             </v>
          </cell>
          <cell r="C675" t="str">
            <v xml:space="preserve">ORV - Other Revenue                 </v>
          </cell>
        </row>
        <row r="676">
          <cell r="B676" t="str">
            <v xml:space="preserve">407 - Retained Earnings             </v>
          </cell>
          <cell r="C676" t="str">
            <v xml:space="preserve">ORV - Other Revenue                 </v>
          </cell>
        </row>
        <row r="677">
          <cell r="B677" t="str">
            <v xml:space="preserve">407 - Retained Earnings             </v>
          </cell>
          <cell r="C677" t="str">
            <v xml:space="preserve">ORV - Other Revenue                 </v>
          </cell>
        </row>
        <row r="678">
          <cell r="B678" t="str">
            <v xml:space="preserve">407 - Retained Earnings             </v>
          </cell>
          <cell r="C678" t="str">
            <v xml:space="preserve">ORV - Other Revenue                 </v>
          </cell>
        </row>
        <row r="679">
          <cell r="B679" t="str">
            <v xml:space="preserve">407 - Retained Earnings             </v>
          </cell>
          <cell r="C679" t="str">
            <v xml:space="preserve">ORV - Other Revenue                 </v>
          </cell>
        </row>
        <row r="680">
          <cell r="B680" t="str">
            <v xml:space="preserve">407 - Retained Earnings             </v>
          </cell>
          <cell r="C680" t="str">
            <v xml:space="preserve">ORV - Other Revenue                 </v>
          </cell>
        </row>
        <row r="681">
          <cell r="B681" t="str">
            <v xml:space="preserve">407 - Retained Earnings             </v>
          </cell>
          <cell r="C681" t="str">
            <v xml:space="preserve">ORV - Other Revenue                 </v>
          </cell>
        </row>
        <row r="682">
          <cell r="B682" t="str">
            <v xml:space="preserve">407 - Retained Earnings             </v>
          </cell>
          <cell r="C682" t="str">
            <v xml:space="preserve">ORV - Other Revenue                 </v>
          </cell>
        </row>
        <row r="683">
          <cell r="B683" t="str">
            <v xml:space="preserve">407 - Retained Earnings             </v>
          </cell>
          <cell r="C683" t="str">
            <v xml:space="preserve">ORV - Other Revenue                 </v>
          </cell>
        </row>
        <row r="684">
          <cell r="B684" t="str">
            <v xml:space="preserve">407 - Retained Earnings             </v>
          </cell>
          <cell r="C684" t="str">
            <v xml:space="preserve">ORV - Other Revenue                 </v>
          </cell>
        </row>
        <row r="685">
          <cell r="B685" t="str">
            <v xml:space="preserve">407 - Retained Earnings             </v>
          </cell>
          <cell r="C685" t="str">
            <v xml:space="preserve">ORV - Other Revenue                 </v>
          </cell>
        </row>
        <row r="686">
          <cell r="B686" t="str">
            <v xml:space="preserve">407 - Retained Earnings             </v>
          </cell>
          <cell r="C686" t="str">
            <v xml:space="preserve">ORV - Other Revenue                 </v>
          </cell>
        </row>
        <row r="687">
          <cell r="B687" t="str">
            <v xml:space="preserve">407 - Retained Earnings             </v>
          </cell>
          <cell r="C687" t="str">
            <v xml:space="preserve">ORV - Other Revenue                 </v>
          </cell>
        </row>
        <row r="688">
          <cell r="B688" t="str">
            <v xml:space="preserve">407 - Retained Earnings             </v>
          </cell>
          <cell r="C688" t="str">
            <v xml:space="preserve">DR - Distribution Revenue          </v>
          </cell>
        </row>
        <row r="689">
          <cell r="B689" t="str">
            <v xml:space="preserve">407 - Retained Earnings             </v>
          </cell>
          <cell r="C689" t="str">
            <v xml:space="preserve">DR - Distribution Revenue          </v>
          </cell>
        </row>
        <row r="690">
          <cell r="B690" t="str">
            <v xml:space="preserve">407 - Retained Earnings             </v>
          </cell>
          <cell r="C690" t="str">
            <v xml:space="preserve">DR - Distribution Revenue          </v>
          </cell>
        </row>
        <row r="691">
          <cell r="B691" t="str">
            <v xml:space="preserve">407 - Retained Earnings             </v>
          </cell>
          <cell r="C691" t="str">
            <v xml:space="preserve">DR - Distribution Revenue          </v>
          </cell>
        </row>
        <row r="692">
          <cell r="B692" t="str">
            <v xml:space="preserve">407 - Retained Earnings             </v>
          </cell>
          <cell r="C692" t="str">
            <v xml:space="preserve">DR - Distribution Revenue          </v>
          </cell>
        </row>
        <row r="693">
          <cell r="B693" t="str">
            <v xml:space="preserve">407 - Retained Earnings             </v>
          </cell>
          <cell r="C693" t="str">
            <v xml:space="preserve">DR - Distribution Revenue          </v>
          </cell>
        </row>
        <row r="694">
          <cell r="B694" t="str">
            <v xml:space="preserve">407 - Retained Earnings             </v>
          </cell>
          <cell r="C694" t="str">
            <v xml:space="preserve">ORV - Other Revenue                 </v>
          </cell>
        </row>
        <row r="695">
          <cell r="B695" t="str">
            <v xml:space="preserve">407 - Retained Earnings             </v>
          </cell>
          <cell r="C695" t="str">
            <v xml:space="preserve">LAB - Labour and Benefits           </v>
          </cell>
          <cell r="D695" t="str">
            <v>EO</v>
          </cell>
        </row>
        <row r="696">
          <cell r="B696" t="str">
            <v xml:space="preserve">407 - Retained Earnings             </v>
          </cell>
          <cell r="C696" t="str">
            <v xml:space="preserve">LAB - Labour and Benefits           </v>
          </cell>
          <cell r="D696" t="str">
            <v>EO</v>
          </cell>
        </row>
        <row r="697">
          <cell r="B697" t="str">
            <v xml:space="preserve">407 - Retained Earnings             </v>
          </cell>
          <cell r="C697" t="str">
            <v xml:space="preserve">ORV - Other Revenue                 </v>
          </cell>
        </row>
        <row r="698">
          <cell r="B698" t="str">
            <v xml:space="preserve">407 - Retained Earnings             </v>
          </cell>
          <cell r="C698" t="str">
            <v xml:space="preserve">LAB - Labour and Benefits           </v>
          </cell>
          <cell r="D698" t="str">
            <v>EO</v>
          </cell>
        </row>
        <row r="699">
          <cell r="B699" t="str">
            <v xml:space="preserve">407 - Retained Earnings             </v>
          </cell>
          <cell r="C699" t="str">
            <v xml:space="preserve">LAB - Labour and Benefits           </v>
          </cell>
          <cell r="D699" t="str">
            <v>EO</v>
          </cell>
        </row>
        <row r="700">
          <cell r="B700" t="str">
            <v xml:space="preserve">407 - Retained Earnings             </v>
          </cell>
          <cell r="C700" t="str">
            <v xml:space="preserve">ORV - Other Revenue                 </v>
          </cell>
        </row>
        <row r="701">
          <cell r="B701" t="str">
            <v xml:space="preserve">407 - Retained Earnings             </v>
          </cell>
          <cell r="C701" t="str">
            <v xml:space="preserve">LAB - Labour and Benefits           </v>
          </cell>
          <cell r="D701" t="str">
            <v>EO</v>
          </cell>
        </row>
        <row r="702">
          <cell r="B702" t="str">
            <v xml:space="preserve">407 - Retained Earnings             </v>
          </cell>
          <cell r="C702" t="str">
            <v xml:space="preserve">LAB - Labour and Benefits           </v>
          </cell>
          <cell r="D702" t="str">
            <v>EO</v>
          </cell>
        </row>
        <row r="703">
          <cell r="B703" t="str">
            <v xml:space="preserve">407 - Retained Earnings             </v>
          </cell>
          <cell r="C703" t="str">
            <v xml:space="preserve">ORV - Other Revenue                 </v>
          </cell>
        </row>
        <row r="704">
          <cell r="B704" t="str">
            <v xml:space="preserve">407 - Retained Earnings             </v>
          </cell>
          <cell r="C704" t="str">
            <v xml:space="preserve">LAB - Labour and Benefits           </v>
          </cell>
          <cell r="D704" t="str">
            <v>EO</v>
          </cell>
        </row>
        <row r="705">
          <cell r="B705" t="str">
            <v xml:space="preserve">407 - Retained Earnings             </v>
          </cell>
          <cell r="C705" t="str">
            <v xml:space="preserve">LAB - Labour and Benefits           </v>
          </cell>
          <cell r="D705" t="str">
            <v>EO</v>
          </cell>
        </row>
        <row r="706">
          <cell r="B706" t="str">
            <v xml:space="preserve">407 - Retained Earnings             </v>
          </cell>
          <cell r="C706" t="str">
            <v xml:space="preserve">ORV - Other Revenue                 </v>
          </cell>
        </row>
        <row r="707">
          <cell r="B707" t="str">
            <v xml:space="preserve">407 - Retained Earnings             </v>
          </cell>
          <cell r="C707" t="str">
            <v xml:space="preserve">LAB - Labour and Benefits           </v>
          </cell>
          <cell r="D707" t="str">
            <v>EO</v>
          </cell>
        </row>
        <row r="708">
          <cell r="B708" t="str">
            <v xml:space="preserve">407 - Retained Earnings             </v>
          </cell>
          <cell r="C708" t="str">
            <v xml:space="preserve">LAB - Labour and Benefits           </v>
          </cell>
          <cell r="D708" t="str">
            <v>EO</v>
          </cell>
        </row>
        <row r="709">
          <cell r="B709" t="str">
            <v xml:space="preserve">407 - Retained Earnings             </v>
          </cell>
          <cell r="C709" t="str">
            <v xml:space="preserve">ORV - Other Revenue                 </v>
          </cell>
        </row>
        <row r="710">
          <cell r="B710" t="str">
            <v xml:space="preserve">407 - Retained Earnings             </v>
          </cell>
          <cell r="C710" t="str">
            <v xml:space="preserve">LAB - Labour and Benefits           </v>
          </cell>
          <cell r="D710" t="str">
            <v>EO</v>
          </cell>
        </row>
        <row r="711">
          <cell r="B711" t="str">
            <v xml:space="preserve">407 - Retained Earnings             </v>
          </cell>
          <cell r="C711" t="str">
            <v xml:space="preserve">LAB - Labour and Benefits           </v>
          </cell>
          <cell r="D711" t="str">
            <v>EO</v>
          </cell>
        </row>
        <row r="712">
          <cell r="B712" t="str">
            <v xml:space="preserve">407 - Retained Earnings             </v>
          </cell>
          <cell r="C712" t="str">
            <v xml:space="preserve">ORV - Other Revenue                 </v>
          </cell>
        </row>
        <row r="713">
          <cell r="B713" t="str">
            <v xml:space="preserve">407 - Retained Earnings             </v>
          </cell>
          <cell r="C713" t="str">
            <v xml:space="preserve">ORV - Other Revenue                 </v>
          </cell>
        </row>
        <row r="714">
          <cell r="B714" t="str">
            <v xml:space="preserve">407 - Retained Earnings             </v>
          </cell>
          <cell r="C714" t="str">
            <v xml:space="preserve">PSV - Professional Services         </v>
          </cell>
          <cell r="D714" t="str">
            <v>EO</v>
          </cell>
        </row>
        <row r="715">
          <cell r="B715" t="str">
            <v xml:space="preserve">407 - Retained Earnings             </v>
          </cell>
          <cell r="C715" t="str">
            <v xml:space="preserve">PSV - Professional Services         </v>
          </cell>
          <cell r="D715" t="str">
            <v>EO</v>
          </cell>
        </row>
        <row r="716">
          <cell r="B716" t="str">
            <v xml:space="preserve">407 - Retained Earnings             </v>
          </cell>
          <cell r="C716" t="str">
            <v xml:space="preserve">PSV - Professional Services         </v>
          </cell>
          <cell r="D716" t="str">
            <v>EO</v>
          </cell>
        </row>
        <row r="717">
          <cell r="B717" t="str">
            <v xml:space="preserve">407 - Retained Earnings             </v>
          </cell>
          <cell r="C717" t="str">
            <v xml:space="preserve">PSV - Professional Services         </v>
          </cell>
          <cell r="D717" t="str">
            <v>EO</v>
          </cell>
        </row>
        <row r="718">
          <cell r="B718" t="str">
            <v xml:space="preserve">407 - Retained Earnings             </v>
          </cell>
          <cell r="C718" t="str">
            <v xml:space="preserve">ORV - Other Revenue                 </v>
          </cell>
        </row>
        <row r="719">
          <cell r="B719" t="str">
            <v xml:space="preserve">407 - Retained Earnings             </v>
          </cell>
          <cell r="C719" t="str">
            <v xml:space="preserve">PSV - Professional Services         </v>
          </cell>
          <cell r="D719" t="str">
            <v>EO</v>
          </cell>
        </row>
        <row r="720">
          <cell r="B720" t="str">
            <v xml:space="preserve">407 - Retained Earnings             </v>
          </cell>
          <cell r="C720" t="str">
            <v xml:space="preserve">PSV - Professional Services         </v>
          </cell>
          <cell r="D720" t="str">
            <v>EO</v>
          </cell>
        </row>
        <row r="721">
          <cell r="B721" t="str">
            <v xml:space="preserve">407 - Retained Earnings             </v>
          </cell>
          <cell r="C721" t="str">
            <v xml:space="preserve">ORV - Other Revenue                 </v>
          </cell>
        </row>
        <row r="722">
          <cell r="B722" t="str">
            <v xml:space="preserve">407 - Retained Earnings             </v>
          </cell>
          <cell r="C722" t="str">
            <v xml:space="preserve">PSV - Professional Services         </v>
          </cell>
          <cell r="D722" t="str">
            <v>EO</v>
          </cell>
        </row>
        <row r="723">
          <cell r="B723" t="str">
            <v xml:space="preserve">407 - Retained Earnings             </v>
          </cell>
          <cell r="C723" t="str">
            <v xml:space="preserve">PSV - Professional Services         </v>
          </cell>
          <cell r="D723" t="str">
            <v>EO</v>
          </cell>
        </row>
        <row r="724">
          <cell r="B724" t="str">
            <v xml:space="preserve">407 - Retained Earnings             </v>
          </cell>
          <cell r="C724" t="str">
            <v xml:space="preserve">ORV - Other Revenue                 </v>
          </cell>
        </row>
        <row r="725">
          <cell r="B725" t="str">
            <v xml:space="preserve">407 - Retained Earnings             </v>
          </cell>
          <cell r="C725" t="str">
            <v xml:space="preserve">PSV - Professional Services         </v>
          </cell>
          <cell r="D725" t="str">
            <v>EO</v>
          </cell>
        </row>
        <row r="726">
          <cell r="B726" t="str">
            <v xml:space="preserve">407 - Retained Earnings             </v>
          </cell>
          <cell r="C726" t="str">
            <v xml:space="preserve">PSV - Professional Services         </v>
          </cell>
          <cell r="D726" t="str">
            <v>EO</v>
          </cell>
        </row>
        <row r="727">
          <cell r="B727" t="str">
            <v xml:space="preserve">407 - Retained Earnings             </v>
          </cell>
          <cell r="C727" t="str">
            <v xml:space="preserve">ORV - Other Revenue                 </v>
          </cell>
        </row>
        <row r="728">
          <cell r="B728" t="str">
            <v xml:space="preserve">407 - Retained Earnings             </v>
          </cell>
          <cell r="C728" t="str">
            <v xml:space="preserve">PSV - Professional Services         </v>
          </cell>
          <cell r="D728" t="str">
            <v>EO</v>
          </cell>
        </row>
        <row r="729">
          <cell r="B729" t="str">
            <v xml:space="preserve">407 - Retained Earnings             </v>
          </cell>
          <cell r="C729" t="str">
            <v xml:space="preserve">PSV - Professional Services         </v>
          </cell>
          <cell r="D729" t="str">
            <v>EO</v>
          </cell>
        </row>
        <row r="730">
          <cell r="B730" t="str">
            <v xml:space="preserve">407 - Retained Earnings             </v>
          </cell>
          <cell r="C730" t="str">
            <v xml:space="preserve">ORV - Other Revenue                 </v>
          </cell>
        </row>
        <row r="731">
          <cell r="B731" t="str">
            <v xml:space="preserve">407 - Retained Earnings             </v>
          </cell>
          <cell r="C731" t="str">
            <v xml:space="preserve">PSV - Professional Services         </v>
          </cell>
          <cell r="D731" t="str">
            <v>EO</v>
          </cell>
        </row>
        <row r="732">
          <cell r="B732" t="str">
            <v xml:space="preserve">407 - Retained Earnings             </v>
          </cell>
          <cell r="C732" t="str">
            <v xml:space="preserve">ORV - Other Revenue                 </v>
          </cell>
        </row>
        <row r="733">
          <cell r="B733" t="str">
            <v xml:space="preserve">407 - Retained Earnings             </v>
          </cell>
          <cell r="C733" t="str">
            <v xml:space="preserve">MS - Materials &amp; Supplies          </v>
          </cell>
          <cell r="D733" t="str">
            <v>EO</v>
          </cell>
        </row>
        <row r="734">
          <cell r="B734" t="str">
            <v xml:space="preserve">407 - Retained Earnings             </v>
          </cell>
          <cell r="C734" t="str">
            <v xml:space="preserve">MS - Materials &amp; Supplies          </v>
          </cell>
          <cell r="D734" t="str">
            <v>EO</v>
          </cell>
        </row>
        <row r="735">
          <cell r="B735" t="str">
            <v xml:space="preserve">407 - Retained Earnings             </v>
          </cell>
          <cell r="C735" t="str">
            <v xml:space="preserve">ORV - Other Revenue                 </v>
          </cell>
        </row>
        <row r="736">
          <cell r="B736" t="str">
            <v xml:space="preserve">407 - Retained Earnings             </v>
          </cell>
          <cell r="C736" t="str">
            <v xml:space="preserve">MS - Materials &amp; Supplies          </v>
          </cell>
          <cell r="D736" t="str">
            <v>EO</v>
          </cell>
        </row>
        <row r="737">
          <cell r="B737" t="str">
            <v xml:space="preserve">407 - Retained Earnings             </v>
          </cell>
          <cell r="C737" t="str">
            <v xml:space="preserve">MS - Materials &amp; Supplies          </v>
          </cell>
          <cell r="D737" t="str">
            <v>EO</v>
          </cell>
        </row>
        <row r="738">
          <cell r="B738" t="str">
            <v xml:space="preserve">407 - Retained Earnings             </v>
          </cell>
          <cell r="C738" t="str">
            <v xml:space="preserve">ORV - Other Revenue                 </v>
          </cell>
        </row>
        <row r="739">
          <cell r="B739" t="str">
            <v xml:space="preserve">407 - Retained Earnings             </v>
          </cell>
          <cell r="C739" t="str">
            <v xml:space="preserve">MS - Materials &amp; Supplies          </v>
          </cell>
          <cell r="D739" t="str">
            <v>EO</v>
          </cell>
        </row>
        <row r="740">
          <cell r="B740" t="str">
            <v xml:space="preserve">407 - Retained Earnings             </v>
          </cell>
          <cell r="C740" t="str">
            <v xml:space="preserve">MS - Materials &amp; Supplies          </v>
          </cell>
          <cell r="D740" t="str">
            <v>EO</v>
          </cell>
        </row>
        <row r="741">
          <cell r="B741" t="str">
            <v xml:space="preserve">407 - Retained Earnings             </v>
          </cell>
          <cell r="C741" t="str">
            <v xml:space="preserve">ORV - Other Revenue                 </v>
          </cell>
        </row>
        <row r="742">
          <cell r="B742" t="str">
            <v xml:space="preserve">407 - Retained Earnings             </v>
          </cell>
          <cell r="C742" t="str">
            <v xml:space="preserve">MS - Materials &amp; Supplies          </v>
          </cell>
          <cell r="D742" t="str">
            <v>EO</v>
          </cell>
        </row>
        <row r="743">
          <cell r="B743" t="str">
            <v xml:space="preserve">407 - Retained Earnings             </v>
          </cell>
          <cell r="C743" t="str">
            <v xml:space="preserve">ORV - Other Revenue                 </v>
          </cell>
        </row>
        <row r="744">
          <cell r="B744" t="str">
            <v xml:space="preserve">407 - Retained Earnings             </v>
          </cell>
          <cell r="C744" t="str">
            <v xml:space="preserve">MS - Materials &amp; Supplies          </v>
          </cell>
          <cell r="D744" t="str">
            <v>EO</v>
          </cell>
        </row>
        <row r="745">
          <cell r="B745" t="str">
            <v xml:space="preserve">407 - Retained Earnings             </v>
          </cell>
          <cell r="C745" t="str">
            <v xml:space="preserve">MS - Materials &amp; Supplies          </v>
          </cell>
          <cell r="D745" t="str">
            <v>EO</v>
          </cell>
        </row>
        <row r="746">
          <cell r="B746" t="str">
            <v xml:space="preserve">407 - Retained Earnings             </v>
          </cell>
          <cell r="C746" t="str">
            <v xml:space="preserve">ORV - Other Revenue                 </v>
          </cell>
        </row>
        <row r="747">
          <cell r="B747" t="str">
            <v xml:space="preserve">407 - Retained Earnings             </v>
          </cell>
          <cell r="C747" t="str">
            <v xml:space="preserve">MS - Materials &amp; Supplies          </v>
          </cell>
          <cell r="D747" t="str">
            <v>EO</v>
          </cell>
        </row>
        <row r="748">
          <cell r="B748" t="str">
            <v xml:space="preserve">407 - Retained Earnings             </v>
          </cell>
          <cell r="C748" t="str">
            <v xml:space="preserve">MS - Materials &amp; Supplies          </v>
          </cell>
          <cell r="D748" t="str">
            <v>EO</v>
          </cell>
        </row>
        <row r="749">
          <cell r="B749" t="str">
            <v xml:space="preserve">407 - Retained Earnings             </v>
          </cell>
          <cell r="C749" t="str">
            <v xml:space="preserve">ORV - Other Revenue                 </v>
          </cell>
        </row>
        <row r="750">
          <cell r="B750" t="str">
            <v xml:space="preserve">407 - Retained Earnings             </v>
          </cell>
          <cell r="C750" t="str">
            <v xml:space="preserve">MS - Materials &amp; Supplies          </v>
          </cell>
          <cell r="D750" t="str">
            <v>EO</v>
          </cell>
        </row>
        <row r="751">
          <cell r="B751" t="str">
            <v xml:space="preserve">407 - Retained Earnings             </v>
          </cell>
          <cell r="C751" t="str">
            <v xml:space="preserve">MS - Materials &amp; Supplies          </v>
          </cell>
          <cell r="D751" t="str">
            <v>EO</v>
          </cell>
        </row>
        <row r="752">
          <cell r="B752" t="str">
            <v xml:space="preserve">407 - Retained Earnings             </v>
          </cell>
          <cell r="C752" t="str">
            <v xml:space="preserve">ORV - Other Revenue                 </v>
          </cell>
        </row>
        <row r="753">
          <cell r="B753" t="str">
            <v xml:space="preserve">407 - Retained Earnings             </v>
          </cell>
          <cell r="C753" t="str">
            <v xml:space="preserve">MS - Materials &amp; Supplies          </v>
          </cell>
          <cell r="D753" t="str">
            <v>EO</v>
          </cell>
        </row>
        <row r="754">
          <cell r="B754" t="str">
            <v xml:space="preserve">407 - Retained Earnings             </v>
          </cell>
          <cell r="C754" t="str">
            <v xml:space="preserve">ORV - Other Revenue                 </v>
          </cell>
        </row>
        <row r="755">
          <cell r="B755" t="str">
            <v xml:space="preserve">407 - Retained Earnings             </v>
          </cell>
          <cell r="C755" t="str">
            <v xml:space="preserve">ORV - Other Revenue                 </v>
          </cell>
        </row>
        <row r="756">
          <cell r="B756" t="str">
            <v xml:space="preserve">407 - Retained Earnings             </v>
          </cell>
          <cell r="C756" t="str">
            <v xml:space="preserve">MS - Materials &amp; Supplies          </v>
          </cell>
          <cell r="D756" t="str">
            <v>EO</v>
          </cell>
        </row>
        <row r="757">
          <cell r="B757" t="str">
            <v xml:space="preserve">407 - Retained Earnings             </v>
          </cell>
          <cell r="C757" t="str">
            <v xml:space="preserve">ALL - Internal Allocations          </v>
          </cell>
          <cell r="D757" t="str">
            <v>EO</v>
          </cell>
        </row>
        <row r="758">
          <cell r="B758" t="str">
            <v xml:space="preserve">407 - Retained Earnings             </v>
          </cell>
          <cell r="C758" t="str">
            <v xml:space="preserve">ALL - Internal Allocations          </v>
          </cell>
          <cell r="D758" t="str">
            <v>EO</v>
          </cell>
        </row>
        <row r="759">
          <cell r="B759" t="str">
            <v xml:space="preserve">407 - Retained Earnings             </v>
          </cell>
          <cell r="C759" t="str">
            <v xml:space="preserve">ORV - Other Revenue                 </v>
          </cell>
        </row>
        <row r="760">
          <cell r="B760" t="str">
            <v xml:space="preserve">407 - Retained Earnings             </v>
          </cell>
          <cell r="C760" t="str">
            <v xml:space="preserve">ALL - Internal Allocations          </v>
          </cell>
          <cell r="D760" t="str">
            <v>EO</v>
          </cell>
        </row>
        <row r="761">
          <cell r="B761" t="str">
            <v xml:space="preserve">407 - Retained Earnings             </v>
          </cell>
          <cell r="C761" t="str">
            <v xml:space="preserve">ALL - Internal Allocations          </v>
          </cell>
          <cell r="D761" t="str">
            <v>EO</v>
          </cell>
        </row>
        <row r="762">
          <cell r="B762" t="str">
            <v xml:space="preserve">407 - Retained Earnings             </v>
          </cell>
          <cell r="C762" t="str">
            <v xml:space="preserve">ORV - Other Revenue                 </v>
          </cell>
        </row>
        <row r="763">
          <cell r="B763" t="str">
            <v xml:space="preserve">407 - Retained Earnings             </v>
          </cell>
          <cell r="C763" t="str">
            <v xml:space="preserve">ALL - Internal Allocations          </v>
          </cell>
          <cell r="D763" t="str">
            <v>EO</v>
          </cell>
        </row>
        <row r="764">
          <cell r="B764" t="str">
            <v xml:space="preserve">407 - Retained Earnings             </v>
          </cell>
          <cell r="C764" t="str">
            <v xml:space="preserve">ALL - Internal Allocations          </v>
          </cell>
          <cell r="D764" t="str">
            <v>EO</v>
          </cell>
        </row>
        <row r="765">
          <cell r="B765" t="str">
            <v xml:space="preserve">407 - Retained Earnings             </v>
          </cell>
          <cell r="C765" t="str">
            <v xml:space="preserve">ORV - Other Revenue                 </v>
          </cell>
        </row>
        <row r="766">
          <cell r="B766" t="str">
            <v xml:space="preserve">407 - Retained Earnings             </v>
          </cell>
          <cell r="C766" t="str">
            <v xml:space="preserve">ORV - Other Revenue                 </v>
          </cell>
        </row>
        <row r="767">
          <cell r="B767" t="str">
            <v xml:space="preserve">407 - Retained Earnings             </v>
          </cell>
          <cell r="C767" t="str">
            <v xml:space="preserve">REC - Cost Recoveries               </v>
          </cell>
          <cell r="D767" t="str">
            <v>EO</v>
          </cell>
        </row>
        <row r="768">
          <cell r="B768" t="str">
            <v xml:space="preserve">407 - Retained Earnings             </v>
          </cell>
          <cell r="C768" t="str">
            <v xml:space="preserve">REC - Cost Recoveries               </v>
          </cell>
          <cell r="D768" t="str">
            <v>EO</v>
          </cell>
        </row>
        <row r="769">
          <cell r="B769" t="str">
            <v xml:space="preserve">407 - Retained Earnings             </v>
          </cell>
          <cell r="C769" t="str">
            <v xml:space="preserve">LAB - Labour and Benefits           </v>
          </cell>
          <cell r="D769" t="str">
            <v>CS</v>
          </cell>
        </row>
        <row r="770">
          <cell r="B770" t="str">
            <v xml:space="preserve">407 - Retained Earnings             </v>
          </cell>
          <cell r="C770" t="str">
            <v xml:space="preserve">LAB - Labour and Benefits           </v>
          </cell>
          <cell r="D770" t="str">
            <v>CSP</v>
          </cell>
        </row>
        <row r="771">
          <cell r="B771" t="str">
            <v xml:space="preserve">407 - Retained Earnings             </v>
          </cell>
          <cell r="C771" t="str">
            <v xml:space="preserve">LAB - Labour and Benefits           </v>
          </cell>
          <cell r="D771" t="str">
            <v>EO</v>
          </cell>
        </row>
        <row r="772">
          <cell r="B772" t="str">
            <v xml:space="preserve">407 - Retained Earnings             </v>
          </cell>
          <cell r="C772" t="str">
            <v xml:space="preserve">LAB - Labour and Benefits           </v>
          </cell>
          <cell r="D772" t="str">
            <v>EO</v>
          </cell>
        </row>
        <row r="773">
          <cell r="B773" t="str">
            <v xml:space="preserve">407 - Retained Earnings             </v>
          </cell>
          <cell r="C773" t="str">
            <v xml:space="preserve">LAB - Labour and Benefits           </v>
          </cell>
          <cell r="D773" t="str">
            <v>EO</v>
          </cell>
        </row>
        <row r="774">
          <cell r="B774" t="str">
            <v xml:space="preserve">407 - Retained Earnings             </v>
          </cell>
          <cell r="C774" t="str">
            <v xml:space="preserve">LAB - Labour and Benefits           </v>
          </cell>
          <cell r="D774" t="str">
            <v>EO</v>
          </cell>
        </row>
        <row r="775">
          <cell r="B775" t="str">
            <v xml:space="preserve">407 - Retained Earnings             </v>
          </cell>
          <cell r="C775" t="str">
            <v xml:space="preserve">LAB - Labour and Benefits           </v>
          </cell>
          <cell r="D775" t="str">
            <v>FS</v>
          </cell>
        </row>
        <row r="776">
          <cell r="B776" t="str">
            <v xml:space="preserve">407 - Retained Earnings             </v>
          </cell>
          <cell r="C776" t="str">
            <v xml:space="preserve">LAB - Labour and Benefits           </v>
          </cell>
          <cell r="D776" t="str">
            <v>HR</v>
          </cell>
        </row>
        <row r="777">
          <cell r="B777" t="str">
            <v xml:space="preserve">407 - Retained Earnings             </v>
          </cell>
          <cell r="C777" t="str">
            <v xml:space="preserve">LAB - Labour and Benefits           </v>
          </cell>
          <cell r="D777" t="str">
            <v>IS</v>
          </cell>
        </row>
        <row r="778">
          <cell r="B778" t="str">
            <v xml:space="preserve">407 - Retained Earnings             </v>
          </cell>
          <cell r="C778" t="str">
            <v xml:space="preserve">LAB - Labour and Benefits           </v>
          </cell>
          <cell r="D778" t="str">
            <v>CSP</v>
          </cell>
        </row>
        <row r="779">
          <cell r="B779" t="str">
            <v xml:space="preserve">407 - Retained Earnings             </v>
          </cell>
          <cell r="C779" t="str">
            <v xml:space="preserve">LAB - Labour and Benefits           </v>
          </cell>
          <cell r="D779" t="str">
            <v>EO</v>
          </cell>
        </row>
        <row r="780">
          <cell r="B780" t="str">
            <v xml:space="preserve">407 - Retained Earnings             </v>
          </cell>
          <cell r="C780" t="str">
            <v xml:space="preserve">LAB - Labour and Benefits           </v>
          </cell>
          <cell r="D780" t="str">
            <v>EO</v>
          </cell>
        </row>
        <row r="781">
          <cell r="B781" t="str">
            <v xml:space="preserve">407 - Retained Earnings             </v>
          </cell>
          <cell r="C781" t="str">
            <v xml:space="preserve">LAB - Labour and Benefits           </v>
          </cell>
          <cell r="D781" t="str">
            <v>EO</v>
          </cell>
        </row>
        <row r="782">
          <cell r="B782" t="str">
            <v xml:space="preserve">407 - Retained Earnings             </v>
          </cell>
          <cell r="C782" t="str">
            <v xml:space="preserve">LAB - Labour and Benefits           </v>
          </cell>
          <cell r="D782" t="str">
            <v>EO</v>
          </cell>
        </row>
        <row r="783">
          <cell r="B783" t="str">
            <v xml:space="preserve">407 - Retained Earnings             </v>
          </cell>
          <cell r="C783" t="str">
            <v xml:space="preserve">LAB - Labour and Benefits           </v>
          </cell>
          <cell r="D783" t="str">
            <v>FS</v>
          </cell>
        </row>
        <row r="784">
          <cell r="B784" t="str">
            <v xml:space="preserve">407 - Retained Earnings             </v>
          </cell>
          <cell r="C784" t="str">
            <v xml:space="preserve">LAB - Labour and Benefits           </v>
          </cell>
          <cell r="D784" t="str">
            <v>HR</v>
          </cell>
        </row>
        <row r="785">
          <cell r="B785" t="str">
            <v xml:space="preserve">407 - Retained Earnings             </v>
          </cell>
          <cell r="C785" t="str">
            <v xml:space="preserve">LAB - Labour and Benefits           </v>
          </cell>
          <cell r="D785" t="str">
            <v>IS</v>
          </cell>
        </row>
        <row r="786">
          <cell r="B786" t="str">
            <v xml:space="preserve">407 - Retained Earnings             </v>
          </cell>
          <cell r="C786" t="str">
            <v xml:space="preserve">LAB - Labour and Benefits           </v>
          </cell>
          <cell r="D786" t="str">
            <v>CSP</v>
          </cell>
        </row>
        <row r="787">
          <cell r="B787" t="str">
            <v xml:space="preserve">407 - Retained Earnings             </v>
          </cell>
          <cell r="C787" t="str">
            <v xml:space="preserve">LAB - Labour and Benefits           </v>
          </cell>
          <cell r="D787" t="str">
            <v>EO</v>
          </cell>
        </row>
        <row r="788">
          <cell r="B788" t="str">
            <v xml:space="preserve">407 - Retained Earnings             </v>
          </cell>
          <cell r="C788" t="str">
            <v xml:space="preserve">LAB - Labour and Benefits           </v>
          </cell>
          <cell r="D788" t="str">
            <v>EO</v>
          </cell>
        </row>
        <row r="789">
          <cell r="B789" t="str">
            <v xml:space="preserve">407 - Retained Earnings             </v>
          </cell>
          <cell r="C789" t="str">
            <v xml:space="preserve">LAB - Labour and Benefits           </v>
          </cell>
          <cell r="D789" t="str">
            <v>EO</v>
          </cell>
        </row>
        <row r="790">
          <cell r="B790" t="str">
            <v xml:space="preserve">407 - Retained Earnings             </v>
          </cell>
          <cell r="C790" t="str">
            <v xml:space="preserve">LAB - Labour and Benefits           </v>
          </cell>
          <cell r="D790" t="str">
            <v>EO</v>
          </cell>
        </row>
        <row r="791">
          <cell r="B791" t="str">
            <v xml:space="preserve">407 - Retained Earnings             </v>
          </cell>
          <cell r="C791" t="str">
            <v xml:space="preserve">LAB - Labour and Benefits           </v>
          </cell>
          <cell r="D791" t="str">
            <v>FS</v>
          </cell>
        </row>
        <row r="792">
          <cell r="B792" t="str">
            <v xml:space="preserve">407 - Retained Earnings             </v>
          </cell>
          <cell r="C792" t="str">
            <v xml:space="preserve">LAB - Labour and Benefits           </v>
          </cell>
          <cell r="D792" t="str">
            <v>IS</v>
          </cell>
        </row>
        <row r="793">
          <cell r="B793" t="str">
            <v xml:space="preserve">407 - Retained Earnings             </v>
          </cell>
          <cell r="C793" t="str">
            <v xml:space="preserve">LAB - Labour and Benefits           </v>
          </cell>
          <cell r="D793" t="str">
            <v>CSP</v>
          </cell>
        </row>
        <row r="794">
          <cell r="B794" t="str">
            <v xml:space="preserve">407 - Retained Earnings             </v>
          </cell>
          <cell r="C794" t="str">
            <v xml:space="preserve">LAB - Labour and Benefits           </v>
          </cell>
          <cell r="D794" t="str">
            <v>EO</v>
          </cell>
        </row>
        <row r="795">
          <cell r="B795" t="str">
            <v xml:space="preserve">407 - Retained Earnings             </v>
          </cell>
          <cell r="C795" t="str">
            <v xml:space="preserve">LAB - Labour and Benefits           </v>
          </cell>
          <cell r="D795" t="str">
            <v>EO</v>
          </cell>
        </row>
        <row r="796">
          <cell r="B796" t="str">
            <v xml:space="preserve">407 - Retained Earnings             </v>
          </cell>
          <cell r="C796" t="str">
            <v xml:space="preserve">LAB - Labour and Benefits           </v>
          </cell>
          <cell r="D796" t="str">
            <v>EO</v>
          </cell>
        </row>
        <row r="797">
          <cell r="B797" t="str">
            <v xml:space="preserve">407 - Retained Earnings             </v>
          </cell>
          <cell r="C797" t="str">
            <v xml:space="preserve">LAB - Labour and Benefits           </v>
          </cell>
          <cell r="D797" t="str">
            <v>EO</v>
          </cell>
        </row>
        <row r="798">
          <cell r="B798" t="str">
            <v xml:space="preserve">407 - Retained Earnings             </v>
          </cell>
          <cell r="C798" t="str">
            <v xml:space="preserve">LAB - Labour and Benefits           </v>
          </cell>
          <cell r="D798" t="str">
            <v>IS</v>
          </cell>
        </row>
        <row r="799">
          <cell r="B799" t="str">
            <v xml:space="preserve">407 - Retained Earnings             </v>
          </cell>
          <cell r="C799" t="str">
            <v xml:space="preserve">LAB - Labour and Benefits           </v>
          </cell>
          <cell r="D799" t="str">
            <v>EO</v>
          </cell>
        </row>
        <row r="800">
          <cell r="B800" t="str">
            <v xml:space="preserve">407 - Retained Earnings             </v>
          </cell>
          <cell r="C800" t="str">
            <v xml:space="preserve">LAB - Labour and Benefits           </v>
          </cell>
          <cell r="D800" t="str">
            <v>EO</v>
          </cell>
        </row>
        <row r="801">
          <cell r="B801" t="str">
            <v xml:space="preserve">407 - Retained Earnings             </v>
          </cell>
          <cell r="C801" t="str">
            <v xml:space="preserve">LAB - Labour and Benefits           </v>
          </cell>
          <cell r="D801" t="str">
            <v>EO</v>
          </cell>
        </row>
        <row r="802">
          <cell r="B802" t="str">
            <v xml:space="preserve">407 - Retained Earnings             </v>
          </cell>
          <cell r="C802" t="str">
            <v xml:space="preserve">LAB - Labour and Benefits           </v>
          </cell>
          <cell r="D802" t="str">
            <v>EO</v>
          </cell>
        </row>
        <row r="803">
          <cell r="B803" t="str">
            <v xml:space="preserve">407 - Retained Earnings             </v>
          </cell>
          <cell r="C803" t="str">
            <v xml:space="preserve">LAB - Labour and Benefits           </v>
          </cell>
          <cell r="D803" t="str">
            <v>EO</v>
          </cell>
        </row>
        <row r="804">
          <cell r="B804" t="str">
            <v xml:space="preserve">407 - Retained Earnings             </v>
          </cell>
          <cell r="C804" t="str">
            <v xml:space="preserve">LAB - Labour and Benefits           </v>
          </cell>
          <cell r="D804" t="str">
            <v>CSP</v>
          </cell>
        </row>
        <row r="805">
          <cell r="B805" t="str">
            <v xml:space="preserve">407 - Retained Earnings             </v>
          </cell>
          <cell r="C805" t="str">
            <v xml:space="preserve">LAB - Labour and Benefits           </v>
          </cell>
          <cell r="D805" t="str">
            <v>EO</v>
          </cell>
        </row>
        <row r="806">
          <cell r="B806" t="str">
            <v xml:space="preserve">407 - Retained Earnings             </v>
          </cell>
          <cell r="C806" t="str">
            <v xml:space="preserve">LAB - Labour and Benefits           </v>
          </cell>
          <cell r="D806" t="str">
            <v>EO</v>
          </cell>
        </row>
        <row r="807">
          <cell r="B807" t="str">
            <v xml:space="preserve">407 - Retained Earnings             </v>
          </cell>
          <cell r="C807" t="str">
            <v xml:space="preserve">LAB - Labour and Benefits           </v>
          </cell>
          <cell r="D807" t="str">
            <v>CS</v>
          </cell>
        </row>
        <row r="808">
          <cell r="B808" t="str">
            <v xml:space="preserve">407 - Retained Earnings             </v>
          </cell>
          <cell r="C808" t="str">
            <v xml:space="preserve">LAB - Labour and Benefits           </v>
          </cell>
          <cell r="D808" t="str">
            <v>CSP</v>
          </cell>
        </row>
        <row r="809">
          <cell r="B809" t="str">
            <v xml:space="preserve">407 - Retained Earnings             </v>
          </cell>
          <cell r="C809" t="str">
            <v xml:space="preserve">LAB - Labour and Benefits           </v>
          </cell>
          <cell r="D809" t="str">
            <v>EO</v>
          </cell>
        </row>
        <row r="810">
          <cell r="B810" t="str">
            <v xml:space="preserve">407 - Retained Earnings             </v>
          </cell>
          <cell r="C810" t="str">
            <v xml:space="preserve">LAB - Labour and Benefits           </v>
          </cell>
          <cell r="D810" t="str">
            <v>EO</v>
          </cell>
        </row>
        <row r="811">
          <cell r="B811" t="str">
            <v xml:space="preserve">407 - Retained Earnings             </v>
          </cell>
          <cell r="C811" t="str">
            <v xml:space="preserve">LAB - Labour and Benefits           </v>
          </cell>
          <cell r="D811" t="str">
            <v>EO</v>
          </cell>
        </row>
        <row r="812">
          <cell r="B812" t="str">
            <v xml:space="preserve">407 - Retained Earnings             </v>
          </cell>
          <cell r="C812" t="str">
            <v xml:space="preserve">LAB - Labour and Benefits           </v>
          </cell>
          <cell r="D812" t="str">
            <v>EO</v>
          </cell>
        </row>
        <row r="813">
          <cell r="B813" t="str">
            <v xml:space="preserve">407 - Retained Earnings             </v>
          </cell>
          <cell r="C813" t="str">
            <v xml:space="preserve">LAB - Labour and Benefits           </v>
          </cell>
          <cell r="D813" t="str">
            <v>FS</v>
          </cell>
        </row>
        <row r="814">
          <cell r="B814" t="str">
            <v xml:space="preserve">407 - Retained Earnings             </v>
          </cell>
          <cell r="C814" t="str">
            <v xml:space="preserve">LAB - Labour and Benefits           </v>
          </cell>
          <cell r="D814" t="str">
            <v>HR</v>
          </cell>
        </row>
        <row r="815">
          <cell r="B815" t="str">
            <v xml:space="preserve">407 - Retained Earnings             </v>
          </cell>
          <cell r="C815" t="str">
            <v xml:space="preserve">LAB - Labour and Benefits           </v>
          </cell>
          <cell r="D815" t="str">
            <v>IS</v>
          </cell>
        </row>
        <row r="816">
          <cell r="B816" t="str">
            <v xml:space="preserve">407 - Retained Earnings             </v>
          </cell>
          <cell r="C816" t="str">
            <v xml:space="preserve">LAB - Labour and Benefits           </v>
          </cell>
          <cell r="D816" t="str">
            <v>CS</v>
          </cell>
        </row>
        <row r="817">
          <cell r="B817" t="str">
            <v xml:space="preserve">407 - Retained Earnings             </v>
          </cell>
          <cell r="C817" t="str">
            <v xml:space="preserve">LAB - Labour and Benefits           </v>
          </cell>
          <cell r="D817" t="str">
            <v>CSP</v>
          </cell>
        </row>
        <row r="818">
          <cell r="B818" t="str">
            <v xml:space="preserve">407 - Retained Earnings             </v>
          </cell>
          <cell r="C818" t="str">
            <v xml:space="preserve">LAB - Labour and Benefits           </v>
          </cell>
          <cell r="D818" t="str">
            <v>EO</v>
          </cell>
        </row>
        <row r="819">
          <cell r="B819" t="str">
            <v xml:space="preserve">407 - Retained Earnings             </v>
          </cell>
          <cell r="C819" t="str">
            <v xml:space="preserve">LAB - Labour and Benefits           </v>
          </cell>
          <cell r="D819" t="str">
            <v>EO</v>
          </cell>
        </row>
        <row r="820">
          <cell r="B820" t="str">
            <v xml:space="preserve">407 - Retained Earnings             </v>
          </cell>
          <cell r="C820" t="str">
            <v xml:space="preserve">LAB - Labour and Benefits           </v>
          </cell>
          <cell r="D820" t="str">
            <v>EO</v>
          </cell>
        </row>
        <row r="821">
          <cell r="B821" t="str">
            <v xml:space="preserve">407 - Retained Earnings             </v>
          </cell>
          <cell r="C821" t="str">
            <v xml:space="preserve">LAB - Labour and Benefits           </v>
          </cell>
          <cell r="D821" t="str">
            <v>EO</v>
          </cell>
        </row>
        <row r="822">
          <cell r="B822" t="str">
            <v xml:space="preserve">407 - Retained Earnings             </v>
          </cell>
          <cell r="C822" t="str">
            <v xml:space="preserve">LAB - Labour and Benefits           </v>
          </cell>
          <cell r="D822" t="str">
            <v>FS</v>
          </cell>
        </row>
        <row r="823">
          <cell r="B823" t="str">
            <v xml:space="preserve">407 - Retained Earnings             </v>
          </cell>
          <cell r="C823" t="str">
            <v xml:space="preserve">LAB - Labour and Benefits           </v>
          </cell>
          <cell r="D823" t="str">
            <v>HR</v>
          </cell>
        </row>
        <row r="824">
          <cell r="B824" t="str">
            <v xml:space="preserve">407 - Retained Earnings             </v>
          </cell>
          <cell r="C824" t="str">
            <v xml:space="preserve">LAB - Labour and Benefits           </v>
          </cell>
          <cell r="D824" t="str">
            <v>IS</v>
          </cell>
        </row>
        <row r="825">
          <cell r="B825" t="str">
            <v xml:space="preserve">407 - Retained Earnings             </v>
          </cell>
          <cell r="C825" t="str">
            <v xml:space="preserve">LAB - Labour and Benefits           </v>
          </cell>
          <cell r="D825" t="str">
            <v>CSP</v>
          </cell>
        </row>
        <row r="826">
          <cell r="B826" t="str">
            <v xml:space="preserve">407 - Retained Earnings             </v>
          </cell>
          <cell r="C826" t="str">
            <v xml:space="preserve">LAB - Labour and Benefits           </v>
          </cell>
          <cell r="D826" t="str">
            <v>EO</v>
          </cell>
        </row>
        <row r="827">
          <cell r="B827" t="str">
            <v xml:space="preserve">407 - Retained Earnings             </v>
          </cell>
          <cell r="C827" t="str">
            <v xml:space="preserve">LAB - Labour and Benefits           </v>
          </cell>
          <cell r="D827" t="str">
            <v>EO</v>
          </cell>
        </row>
        <row r="828">
          <cell r="B828" t="str">
            <v xml:space="preserve">407 - Retained Earnings             </v>
          </cell>
          <cell r="C828" t="str">
            <v xml:space="preserve">LAB - Labour and Benefits           </v>
          </cell>
          <cell r="D828" t="str">
            <v>EO</v>
          </cell>
        </row>
        <row r="829">
          <cell r="B829" t="str">
            <v xml:space="preserve">407 - Retained Earnings             </v>
          </cell>
          <cell r="C829" t="str">
            <v xml:space="preserve">LAB - Labour and Benefits           </v>
          </cell>
          <cell r="D829" t="str">
            <v>EO</v>
          </cell>
        </row>
        <row r="830">
          <cell r="B830" t="str">
            <v xml:space="preserve">407 - Retained Earnings             </v>
          </cell>
          <cell r="C830" t="str">
            <v xml:space="preserve">LAB - Labour and Benefits           </v>
          </cell>
          <cell r="D830" t="str">
            <v>FS</v>
          </cell>
        </row>
        <row r="831">
          <cell r="B831" t="str">
            <v xml:space="preserve">407 - Retained Earnings             </v>
          </cell>
          <cell r="C831" t="str">
            <v xml:space="preserve">LAB - Labour and Benefits           </v>
          </cell>
          <cell r="D831" t="str">
            <v>HR</v>
          </cell>
        </row>
        <row r="832">
          <cell r="B832" t="str">
            <v xml:space="preserve">407 - Retained Earnings             </v>
          </cell>
          <cell r="C832" t="str">
            <v xml:space="preserve">LAB - Labour and Benefits           </v>
          </cell>
          <cell r="D832" t="str">
            <v>IS</v>
          </cell>
        </row>
        <row r="833">
          <cell r="B833" t="str">
            <v xml:space="preserve">407 - Retained Earnings             </v>
          </cell>
          <cell r="C833" t="str">
            <v xml:space="preserve">LAB - Labour and Benefits           </v>
          </cell>
          <cell r="D833" t="str">
            <v>CS</v>
          </cell>
        </row>
        <row r="834">
          <cell r="B834" t="str">
            <v xml:space="preserve">407 - Retained Earnings             </v>
          </cell>
          <cell r="C834" t="str">
            <v xml:space="preserve">LAB - Labour and Benefits           </v>
          </cell>
          <cell r="D834" t="str">
            <v>CSP</v>
          </cell>
        </row>
        <row r="835">
          <cell r="B835" t="str">
            <v xml:space="preserve">407 - Retained Earnings             </v>
          </cell>
          <cell r="C835" t="str">
            <v xml:space="preserve">LAB - Labour and Benefits           </v>
          </cell>
          <cell r="D835" t="str">
            <v>EO</v>
          </cell>
        </row>
        <row r="836">
          <cell r="B836" t="str">
            <v xml:space="preserve">407 - Retained Earnings             </v>
          </cell>
          <cell r="C836" t="str">
            <v xml:space="preserve">LAB - Labour and Benefits           </v>
          </cell>
          <cell r="D836" t="str">
            <v>EO</v>
          </cell>
        </row>
        <row r="837">
          <cell r="B837" t="str">
            <v xml:space="preserve">407 - Retained Earnings             </v>
          </cell>
          <cell r="C837" t="str">
            <v xml:space="preserve">LAB - Labour and Benefits           </v>
          </cell>
          <cell r="D837" t="str">
            <v>EO</v>
          </cell>
        </row>
        <row r="838">
          <cell r="B838" t="str">
            <v xml:space="preserve">407 - Retained Earnings             </v>
          </cell>
          <cell r="C838" t="str">
            <v xml:space="preserve">LAB - Labour and Benefits           </v>
          </cell>
          <cell r="D838" t="str">
            <v>EO</v>
          </cell>
        </row>
        <row r="839">
          <cell r="B839" t="str">
            <v xml:space="preserve">407 - Retained Earnings             </v>
          </cell>
          <cell r="C839" t="str">
            <v xml:space="preserve">LAB - Labour and Benefits           </v>
          </cell>
          <cell r="D839" t="str">
            <v>FS</v>
          </cell>
        </row>
        <row r="840">
          <cell r="B840" t="str">
            <v xml:space="preserve">407 - Retained Earnings             </v>
          </cell>
          <cell r="C840" t="str">
            <v xml:space="preserve">LAB - Labour and Benefits           </v>
          </cell>
          <cell r="D840" t="str">
            <v>HR</v>
          </cell>
        </row>
        <row r="841">
          <cell r="B841" t="str">
            <v xml:space="preserve">407 - Retained Earnings             </v>
          </cell>
          <cell r="C841" t="str">
            <v xml:space="preserve">LAB - Labour and Benefits           </v>
          </cell>
          <cell r="D841" t="str">
            <v>IS</v>
          </cell>
        </row>
        <row r="842">
          <cell r="B842" t="str">
            <v xml:space="preserve">407 - Retained Earnings             </v>
          </cell>
          <cell r="C842" t="str">
            <v xml:space="preserve">LAB - Labour and Benefits           </v>
          </cell>
          <cell r="D842" t="str">
            <v>CS</v>
          </cell>
        </row>
        <row r="843">
          <cell r="B843" t="str">
            <v xml:space="preserve">407 - Retained Earnings             </v>
          </cell>
          <cell r="C843" t="str">
            <v xml:space="preserve">LAB - Labour and Benefits           </v>
          </cell>
          <cell r="D843" t="str">
            <v>CSP</v>
          </cell>
        </row>
        <row r="844">
          <cell r="B844" t="str">
            <v xml:space="preserve">407 - Retained Earnings             </v>
          </cell>
          <cell r="C844" t="str">
            <v xml:space="preserve">LAB - Labour and Benefits           </v>
          </cell>
          <cell r="D844" t="str">
            <v>EO</v>
          </cell>
        </row>
        <row r="845">
          <cell r="B845" t="str">
            <v xml:space="preserve">407 - Retained Earnings             </v>
          </cell>
          <cell r="C845" t="str">
            <v xml:space="preserve">LAB - Labour and Benefits           </v>
          </cell>
          <cell r="D845" t="str">
            <v>EO</v>
          </cell>
        </row>
        <row r="846">
          <cell r="B846" t="str">
            <v xml:space="preserve">407 - Retained Earnings             </v>
          </cell>
          <cell r="C846" t="str">
            <v xml:space="preserve">LAB - Labour and Benefits           </v>
          </cell>
          <cell r="D846" t="str">
            <v>EO</v>
          </cell>
        </row>
        <row r="847">
          <cell r="B847" t="str">
            <v xml:space="preserve">407 - Retained Earnings             </v>
          </cell>
          <cell r="C847" t="str">
            <v xml:space="preserve">LAB - Labour and Benefits           </v>
          </cell>
          <cell r="D847" t="str">
            <v>EO</v>
          </cell>
        </row>
        <row r="848">
          <cell r="B848" t="str">
            <v xml:space="preserve">407 - Retained Earnings             </v>
          </cell>
          <cell r="C848" t="str">
            <v xml:space="preserve">LAB - Labour and Benefits           </v>
          </cell>
          <cell r="D848" t="str">
            <v>FS</v>
          </cell>
        </row>
        <row r="849">
          <cell r="B849" t="str">
            <v xml:space="preserve">407 - Retained Earnings             </v>
          </cell>
          <cell r="C849" t="str">
            <v xml:space="preserve">LAB - Labour and Benefits           </v>
          </cell>
          <cell r="D849" t="str">
            <v>HR</v>
          </cell>
        </row>
        <row r="850">
          <cell r="B850" t="str">
            <v xml:space="preserve">407 - Retained Earnings             </v>
          </cell>
          <cell r="C850" t="str">
            <v xml:space="preserve">LAB - Labour and Benefits           </v>
          </cell>
          <cell r="D850" t="str">
            <v>IS</v>
          </cell>
        </row>
        <row r="851">
          <cell r="B851" t="str">
            <v xml:space="preserve">407 - Retained Earnings             </v>
          </cell>
          <cell r="C851" t="str">
            <v xml:space="preserve">LAB - Labour and Benefits           </v>
          </cell>
          <cell r="D851" t="str">
            <v>CS</v>
          </cell>
        </row>
        <row r="852">
          <cell r="B852" t="str">
            <v xml:space="preserve">407 - Retained Earnings             </v>
          </cell>
          <cell r="C852" t="str">
            <v xml:space="preserve">LAB - Labour and Benefits           </v>
          </cell>
          <cell r="D852" t="str">
            <v>CSP</v>
          </cell>
        </row>
        <row r="853">
          <cell r="B853" t="str">
            <v xml:space="preserve">407 - Retained Earnings             </v>
          </cell>
          <cell r="C853" t="str">
            <v xml:space="preserve">LAB - Labour and Benefits           </v>
          </cell>
          <cell r="D853" t="str">
            <v>EO</v>
          </cell>
        </row>
        <row r="854">
          <cell r="B854" t="str">
            <v xml:space="preserve">407 - Retained Earnings             </v>
          </cell>
          <cell r="C854" t="str">
            <v xml:space="preserve">LAB - Labour and Benefits           </v>
          </cell>
          <cell r="D854" t="str">
            <v>EO</v>
          </cell>
        </row>
        <row r="855">
          <cell r="B855" t="str">
            <v xml:space="preserve">407 - Retained Earnings             </v>
          </cell>
          <cell r="C855" t="str">
            <v xml:space="preserve">LAB - Labour and Benefits           </v>
          </cell>
          <cell r="D855" t="str">
            <v>EO</v>
          </cell>
        </row>
        <row r="856">
          <cell r="B856" t="str">
            <v xml:space="preserve">407 - Retained Earnings             </v>
          </cell>
          <cell r="C856" t="str">
            <v xml:space="preserve">LAB - Labour and Benefits           </v>
          </cell>
          <cell r="D856" t="str">
            <v>EO</v>
          </cell>
        </row>
        <row r="857">
          <cell r="B857" t="str">
            <v xml:space="preserve">407 - Retained Earnings             </v>
          </cell>
          <cell r="C857" t="str">
            <v xml:space="preserve">LAB - Labour and Benefits           </v>
          </cell>
          <cell r="D857" t="str">
            <v>FS</v>
          </cell>
        </row>
        <row r="858">
          <cell r="B858" t="str">
            <v xml:space="preserve">407 - Retained Earnings             </v>
          </cell>
          <cell r="C858" t="str">
            <v xml:space="preserve">LAB - Labour and Benefits           </v>
          </cell>
          <cell r="D858" t="str">
            <v>HR</v>
          </cell>
        </row>
        <row r="859">
          <cell r="B859" t="str">
            <v xml:space="preserve">407 - Retained Earnings             </v>
          </cell>
          <cell r="C859" t="str">
            <v xml:space="preserve">LAB - Labour and Benefits           </v>
          </cell>
          <cell r="D859" t="str">
            <v>IS</v>
          </cell>
        </row>
        <row r="860">
          <cell r="B860" t="str">
            <v xml:space="preserve">407 - Retained Earnings             </v>
          </cell>
          <cell r="C860" t="str">
            <v xml:space="preserve">LAB - Labour and Benefits           </v>
          </cell>
          <cell r="D860" t="str">
            <v>EO</v>
          </cell>
        </row>
        <row r="861">
          <cell r="B861" t="str">
            <v xml:space="preserve">407 - Retained Earnings             </v>
          </cell>
          <cell r="C861" t="str">
            <v xml:space="preserve">LAB - Labour and Benefits           </v>
          </cell>
          <cell r="D861" t="str">
            <v>FS</v>
          </cell>
        </row>
        <row r="862">
          <cell r="B862" t="str">
            <v xml:space="preserve">407 - Retained Earnings             </v>
          </cell>
          <cell r="C862" t="str">
            <v xml:space="preserve">LAB - Labour and Benefits           </v>
          </cell>
          <cell r="D862" t="str">
            <v>CSP</v>
          </cell>
        </row>
        <row r="863">
          <cell r="B863" t="str">
            <v xml:space="preserve">407 - Retained Earnings             </v>
          </cell>
          <cell r="C863" t="str">
            <v xml:space="preserve">LAB - Labour and Benefits           </v>
          </cell>
          <cell r="D863" t="str">
            <v>EO</v>
          </cell>
        </row>
        <row r="864">
          <cell r="B864" t="str">
            <v xml:space="preserve">407 - Retained Earnings             </v>
          </cell>
          <cell r="C864" t="str">
            <v xml:space="preserve">LAB - Labour and Benefits           </v>
          </cell>
          <cell r="D864" t="str">
            <v>EO</v>
          </cell>
        </row>
        <row r="865">
          <cell r="B865" t="str">
            <v xml:space="preserve">407 - Retained Earnings             </v>
          </cell>
          <cell r="C865" t="str">
            <v xml:space="preserve">LAB - Labour and Benefits           </v>
          </cell>
          <cell r="D865" t="str">
            <v>EO</v>
          </cell>
        </row>
        <row r="866">
          <cell r="B866" t="str">
            <v xml:space="preserve">407 - Retained Earnings             </v>
          </cell>
          <cell r="C866" t="str">
            <v xml:space="preserve">LAB - Labour and Benefits           </v>
          </cell>
          <cell r="D866" t="str">
            <v>EO</v>
          </cell>
        </row>
        <row r="867">
          <cell r="B867" t="str">
            <v xml:space="preserve">407 - Retained Earnings             </v>
          </cell>
          <cell r="C867" t="str">
            <v xml:space="preserve">LAB - Labour and Benefits           </v>
          </cell>
          <cell r="D867" t="str">
            <v>IS</v>
          </cell>
        </row>
        <row r="868">
          <cell r="B868" t="str">
            <v xml:space="preserve">407 - Retained Earnings             </v>
          </cell>
          <cell r="C868" t="str">
            <v xml:space="preserve">LAB - Labour and Benefits           </v>
          </cell>
          <cell r="D868" t="str">
            <v>CS</v>
          </cell>
        </row>
        <row r="869">
          <cell r="B869" t="str">
            <v xml:space="preserve">407 - Retained Earnings             </v>
          </cell>
          <cell r="C869" t="str">
            <v xml:space="preserve">LAB - Labour and Benefits           </v>
          </cell>
          <cell r="D869" t="str">
            <v>CS</v>
          </cell>
        </row>
        <row r="870">
          <cell r="B870" t="str">
            <v xml:space="preserve">407 - Retained Earnings             </v>
          </cell>
          <cell r="C870" t="str">
            <v xml:space="preserve">LAB - Labour and Benefits           </v>
          </cell>
          <cell r="D870" t="str">
            <v>CSP</v>
          </cell>
        </row>
        <row r="871">
          <cell r="B871" t="str">
            <v xml:space="preserve">407 - Retained Earnings             </v>
          </cell>
          <cell r="C871" t="str">
            <v xml:space="preserve">LAB - Labour and Benefits           </v>
          </cell>
          <cell r="D871" t="str">
            <v>EO</v>
          </cell>
        </row>
        <row r="872">
          <cell r="B872" t="str">
            <v xml:space="preserve">407 - Retained Earnings             </v>
          </cell>
          <cell r="C872" t="str">
            <v xml:space="preserve">LAB - Labour and Benefits           </v>
          </cell>
          <cell r="D872" t="str">
            <v>EO</v>
          </cell>
        </row>
        <row r="873">
          <cell r="B873" t="str">
            <v xml:space="preserve">407 - Retained Earnings             </v>
          </cell>
          <cell r="C873" t="str">
            <v xml:space="preserve">LAB - Labour and Benefits           </v>
          </cell>
          <cell r="D873" t="str">
            <v>EO</v>
          </cell>
        </row>
        <row r="874">
          <cell r="B874" t="str">
            <v xml:space="preserve">407 - Retained Earnings             </v>
          </cell>
          <cell r="C874" t="str">
            <v xml:space="preserve">LAB - Labour and Benefits           </v>
          </cell>
          <cell r="D874" t="str">
            <v>EO</v>
          </cell>
        </row>
        <row r="875">
          <cell r="B875" t="str">
            <v xml:space="preserve">407 - Retained Earnings             </v>
          </cell>
          <cell r="C875" t="str">
            <v xml:space="preserve">LAB - Labour and Benefits           </v>
          </cell>
          <cell r="D875" t="str">
            <v>FS</v>
          </cell>
        </row>
        <row r="876">
          <cell r="B876" t="str">
            <v xml:space="preserve">407 - Retained Earnings             </v>
          </cell>
          <cell r="C876" t="str">
            <v xml:space="preserve">LAB - Labour and Benefits           </v>
          </cell>
          <cell r="D876" t="str">
            <v>HR</v>
          </cell>
        </row>
        <row r="877">
          <cell r="B877" t="str">
            <v xml:space="preserve">407 - Retained Earnings             </v>
          </cell>
          <cell r="C877" t="str">
            <v xml:space="preserve">LAB - Labour and Benefits           </v>
          </cell>
          <cell r="D877" t="str">
            <v>IS</v>
          </cell>
        </row>
        <row r="878">
          <cell r="B878" t="str">
            <v xml:space="preserve">407 - Retained Earnings             </v>
          </cell>
          <cell r="C878" t="str">
            <v xml:space="preserve">LAB - Labour and Benefits           </v>
          </cell>
          <cell r="D878" t="str">
            <v>EO</v>
          </cell>
        </row>
        <row r="879">
          <cell r="B879" t="str">
            <v xml:space="preserve">407 - Retained Earnings             </v>
          </cell>
          <cell r="C879" t="str">
            <v xml:space="preserve">LAB - Labour and Benefits           </v>
          </cell>
          <cell r="D879" t="str">
            <v>EO</v>
          </cell>
        </row>
        <row r="880">
          <cell r="B880" t="str">
            <v xml:space="preserve">407 - Retained Earnings             </v>
          </cell>
          <cell r="C880" t="str">
            <v xml:space="preserve">LAB - Labour and Benefits           </v>
          </cell>
          <cell r="D880" t="str">
            <v>CSP</v>
          </cell>
        </row>
        <row r="881">
          <cell r="B881" t="str">
            <v xml:space="preserve">407 - Retained Earnings             </v>
          </cell>
          <cell r="C881" t="str">
            <v xml:space="preserve">LAB - Labour and Benefits           </v>
          </cell>
          <cell r="D881" t="str">
            <v>EO</v>
          </cell>
        </row>
        <row r="882">
          <cell r="B882" t="str">
            <v xml:space="preserve">407 - Retained Earnings             </v>
          </cell>
          <cell r="C882" t="str">
            <v xml:space="preserve">LAB - Labour and Benefits           </v>
          </cell>
          <cell r="D882" t="str">
            <v>EO</v>
          </cell>
        </row>
        <row r="883">
          <cell r="B883" t="str">
            <v xml:space="preserve">407 - Retained Earnings             </v>
          </cell>
          <cell r="C883" t="str">
            <v xml:space="preserve">LAB - Labour and Benefits           </v>
          </cell>
          <cell r="D883" t="str">
            <v>EO</v>
          </cell>
        </row>
        <row r="884">
          <cell r="B884" t="str">
            <v xml:space="preserve">407 - Retained Earnings             </v>
          </cell>
          <cell r="C884" t="str">
            <v xml:space="preserve">LAB - Labour and Benefits           </v>
          </cell>
          <cell r="D884" t="str">
            <v>IS</v>
          </cell>
        </row>
        <row r="885">
          <cell r="B885" t="str">
            <v xml:space="preserve">407 - Retained Earnings             </v>
          </cell>
          <cell r="C885" t="str">
            <v xml:space="preserve">LAB - Labour and Benefits           </v>
          </cell>
          <cell r="D885" t="str">
            <v>EO</v>
          </cell>
        </row>
        <row r="886">
          <cell r="B886" t="str">
            <v xml:space="preserve">407 - Retained Earnings             </v>
          </cell>
          <cell r="C886" t="str">
            <v xml:space="preserve">LAB - Labour and Benefits           </v>
          </cell>
          <cell r="D886" t="str">
            <v>EO</v>
          </cell>
        </row>
        <row r="887">
          <cell r="B887" t="str">
            <v xml:space="preserve">407 - Retained Earnings             </v>
          </cell>
          <cell r="C887" t="str">
            <v xml:space="preserve">LAB - Labour and Benefits           </v>
          </cell>
          <cell r="D887" t="str">
            <v>EO</v>
          </cell>
        </row>
        <row r="888">
          <cell r="B888" t="str">
            <v xml:space="preserve">407 - Retained Earnings             </v>
          </cell>
          <cell r="C888" t="str">
            <v xml:space="preserve">LAB - Labour and Benefits           </v>
          </cell>
          <cell r="D888" t="str">
            <v>EO</v>
          </cell>
        </row>
        <row r="889">
          <cell r="B889" t="str">
            <v xml:space="preserve">407 - Retained Earnings             </v>
          </cell>
          <cell r="C889" t="str">
            <v xml:space="preserve">LAB - Labour and Benefits           </v>
          </cell>
          <cell r="D889" t="str">
            <v>CSP</v>
          </cell>
        </row>
        <row r="890">
          <cell r="B890" t="str">
            <v xml:space="preserve">407 - Retained Earnings             </v>
          </cell>
          <cell r="C890" t="str">
            <v xml:space="preserve">LAB - Labour and Benefits           </v>
          </cell>
          <cell r="D890" t="str">
            <v>EO</v>
          </cell>
        </row>
        <row r="891">
          <cell r="B891" t="str">
            <v xml:space="preserve">407 - Retained Earnings             </v>
          </cell>
          <cell r="C891" t="str">
            <v xml:space="preserve">LAB - Labour and Benefits           </v>
          </cell>
          <cell r="D891" t="str">
            <v>EO</v>
          </cell>
        </row>
        <row r="892">
          <cell r="B892" t="str">
            <v xml:space="preserve">407 - Retained Earnings             </v>
          </cell>
          <cell r="C892" t="str">
            <v xml:space="preserve">LAB - Labour and Benefits           </v>
          </cell>
          <cell r="D892" t="str">
            <v>EO</v>
          </cell>
        </row>
        <row r="893">
          <cell r="B893" t="str">
            <v xml:space="preserve">407 - Retained Earnings             </v>
          </cell>
          <cell r="C893" t="str">
            <v xml:space="preserve">LAB - Labour and Benefits           </v>
          </cell>
          <cell r="D893" t="str">
            <v>EO</v>
          </cell>
        </row>
        <row r="894">
          <cell r="B894" t="str">
            <v xml:space="preserve">407 - Retained Earnings             </v>
          </cell>
          <cell r="C894" t="str">
            <v xml:space="preserve">LAB - Labour and Benefits           </v>
          </cell>
          <cell r="D894" t="str">
            <v>IS</v>
          </cell>
        </row>
        <row r="895">
          <cell r="B895" t="str">
            <v xml:space="preserve">407 - Retained Earnings             </v>
          </cell>
          <cell r="C895" t="str">
            <v xml:space="preserve">LAB - Labour and Benefits           </v>
          </cell>
          <cell r="D895" t="str">
            <v>CS</v>
          </cell>
        </row>
        <row r="896">
          <cell r="B896" t="str">
            <v xml:space="preserve">407 - Retained Earnings             </v>
          </cell>
          <cell r="C896" t="str">
            <v xml:space="preserve">LAB - Labour and Benefits           </v>
          </cell>
          <cell r="D896" t="str">
            <v>CSP</v>
          </cell>
        </row>
        <row r="897">
          <cell r="B897" t="str">
            <v xml:space="preserve">407 - Retained Earnings             </v>
          </cell>
          <cell r="C897" t="str">
            <v xml:space="preserve">LAB - Labour and Benefits           </v>
          </cell>
          <cell r="D897" t="str">
            <v>EO</v>
          </cell>
        </row>
        <row r="898">
          <cell r="B898" t="str">
            <v xml:space="preserve">407 - Retained Earnings             </v>
          </cell>
          <cell r="C898" t="str">
            <v xml:space="preserve">LAB - Labour and Benefits           </v>
          </cell>
          <cell r="D898" t="str">
            <v>EO</v>
          </cell>
        </row>
        <row r="899">
          <cell r="B899" t="str">
            <v xml:space="preserve">407 - Retained Earnings             </v>
          </cell>
          <cell r="C899" t="str">
            <v xml:space="preserve">LAB - Labour and Benefits           </v>
          </cell>
          <cell r="D899" t="str">
            <v>EO</v>
          </cell>
        </row>
        <row r="900">
          <cell r="B900" t="str">
            <v xml:space="preserve">407 - Retained Earnings             </v>
          </cell>
          <cell r="C900" t="str">
            <v xml:space="preserve">LAB - Labour and Benefits           </v>
          </cell>
          <cell r="D900" t="str">
            <v>EO</v>
          </cell>
        </row>
        <row r="901">
          <cell r="B901" t="str">
            <v xml:space="preserve">407 - Retained Earnings             </v>
          </cell>
          <cell r="C901" t="str">
            <v xml:space="preserve">LAB - Labour and Benefits           </v>
          </cell>
          <cell r="D901" t="str">
            <v>FS</v>
          </cell>
        </row>
        <row r="902">
          <cell r="B902" t="str">
            <v xml:space="preserve">407 - Retained Earnings             </v>
          </cell>
          <cell r="C902" t="str">
            <v xml:space="preserve">LAB - Labour and Benefits           </v>
          </cell>
          <cell r="D902" t="str">
            <v>IS</v>
          </cell>
        </row>
        <row r="903">
          <cell r="B903" t="str">
            <v xml:space="preserve">407 - Retained Earnings             </v>
          </cell>
          <cell r="C903" t="str">
            <v xml:space="preserve">LAB - Labour and Benefits           </v>
          </cell>
          <cell r="D903" t="str">
            <v>CS</v>
          </cell>
        </row>
        <row r="904">
          <cell r="B904" t="str">
            <v xml:space="preserve">407 - Retained Earnings             </v>
          </cell>
          <cell r="C904" t="str">
            <v xml:space="preserve">LAB - Labour and Benefits           </v>
          </cell>
          <cell r="D904" t="str">
            <v>CSP</v>
          </cell>
        </row>
        <row r="905">
          <cell r="B905" t="str">
            <v xml:space="preserve">407 - Retained Earnings             </v>
          </cell>
          <cell r="C905" t="str">
            <v xml:space="preserve">LAB - Labour and Benefits           </v>
          </cell>
          <cell r="D905" t="str">
            <v>EO</v>
          </cell>
        </row>
        <row r="906">
          <cell r="B906" t="str">
            <v xml:space="preserve">407 - Retained Earnings             </v>
          </cell>
          <cell r="C906" t="str">
            <v xml:space="preserve">LAB - Labour and Benefits           </v>
          </cell>
          <cell r="D906" t="str">
            <v>EO</v>
          </cell>
        </row>
        <row r="907">
          <cell r="B907" t="str">
            <v xml:space="preserve">407 - Retained Earnings             </v>
          </cell>
          <cell r="C907" t="str">
            <v xml:space="preserve">LAB - Labour and Benefits           </v>
          </cell>
          <cell r="D907" t="str">
            <v>EO</v>
          </cell>
        </row>
        <row r="908">
          <cell r="B908" t="str">
            <v xml:space="preserve">407 - Retained Earnings             </v>
          </cell>
          <cell r="C908" t="str">
            <v xml:space="preserve">LAB - Labour and Benefits           </v>
          </cell>
          <cell r="D908" t="str">
            <v>EO</v>
          </cell>
        </row>
        <row r="909">
          <cell r="B909" t="str">
            <v xml:space="preserve">407 - Retained Earnings             </v>
          </cell>
          <cell r="C909" t="str">
            <v xml:space="preserve">LAB - Labour and Benefits           </v>
          </cell>
          <cell r="D909" t="str">
            <v>FS</v>
          </cell>
        </row>
        <row r="910">
          <cell r="B910" t="str">
            <v xml:space="preserve">407 - Retained Earnings             </v>
          </cell>
          <cell r="C910" t="str">
            <v xml:space="preserve">LAB - Labour and Benefits           </v>
          </cell>
          <cell r="D910" t="str">
            <v>IS</v>
          </cell>
        </row>
        <row r="911">
          <cell r="B911" t="str">
            <v xml:space="preserve">407 - Retained Earnings             </v>
          </cell>
          <cell r="C911" t="str">
            <v xml:space="preserve">LAB - Labour and Benefits           </v>
          </cell>
          <cell r="D911" t="str">
            <v>CS</v>
          </cell>
        </row>
        <row r="912">
          <cell r="B912" t="str">
            <v xml:space="preserve">407 - Retained Earnings             </v>
          </cell>
          <cell r="C912" t="str">
            <v xml:space="preserve">LAB - Labour and Benefits           </v>
          </cell>
          <cell r="D912" t="str">
            <v>CSP</v>
          </cell>
        </row>
        <row r="913">
          <cell r="B913" t="str">
            <v xml:space="preserve">407 - Retained Earnings             </v>
          </cell>
          <cell r="C913" t="str">
            <v xml:space="preserve">LAB - Labour and Benefits           </v>
          </cell>
          <cell r="D913" t="str">
            <v>EO</v>
          </cell>
        </row>
        <row r="914">
          <cell r="B914" t="str">
            <v xml:space="preserve">407 - Retained Earnings             </v>
          </cell>
          <cell r="C914" t="str">
            <v xml:space="preserve">LAB - Labour and Benefits           </v>
          </cell>
          <cell r="D914" t="str">
            <v>EO</v>
          </cell>
        </row>
        <row r="915">
          <cell r="B915" t="str">
            <v xml:space="preserve">407 - Retained Earnings             </v>
          </cell>
          <cell r="C915" t="str">
            <v xml:space="preserve">LAB - Labour and Benefits           </v>
          </cell>
          <cell r="D915" t="str">
            <v>EO</v>
          </cell>
        </row>
        <row r="916">
          <cell r="B916" t="str">
            <v xml:space="preserve">407 - Retained Earnings             </v>
          </cell>
          <cell r="C916" t="str">
            <v xml:space="preserve">LAB - Labour and Benefits           </v>
          </cell>
          <cell r="D916" t="str">
            <v>EO</v>
          </cell>
        </row>
        <row r="917">
          <cell r="B917" t="str">
            <v xml:space="preserve">407 - Retained Earnings             </v>
          </cell>
          <cell r="C917" t="str">
            <v xml:space="preserve">LAB - Labour and Benefits           </v>
          </cell>
          <cell r="D917" t="str">
            <v>FS</v>
          </cell>
        </row>
        <row r="918">
          <cell r="B918" t="str">
            <v xml:space="preserve">407 - Retained Earnings             </v>
          </cell>
          <cell r="C918" t="str">
            <v xml:space="preserve">LAB - Labour and Benefits           </v>
          </cell>
          <cell r="D918" t="str">
            <v>HR</v>
          </cell>
        </row>
        <row r="919">
          <cell r="B919" t="str">
            <v xml:space="preserve">407 - Retained Earnings             </v>
          </cell>
          <cell r="C919" t="str">
            <v xml:space="preserve">LAB - Labour and Benefits           </v>
          </cell>
          <cell r="D919" t="str">
            <v>IS</v>
          </cell>
        </row>
        <row r="920">
          <cell r="B920" t="str">
            <v xml:space="preserve">407 - Retained Earnings             </v>
          </cell>
          <cell r="C920" t="str">
            <v xml:space="preserve">LAB - Labour and Benefits           </v>
          </cell>
          <cell r="D920" t="str">
            <v>CB</v>
          </cell>
        </row>
        <row r="921">
          <cell r="B921" t="str">
            <v xml:space="preserve">407 - Retained Earnings             </v>
          </cell>
          <cell r="C921" t="str">
            <v xml:space="preserve">LAB - Labour and Benefits           </v>
          </cell>
          <cell r="D921" t="str">
            <v>CB</v>
          </cell>
        </row>
        <row r="922">
          <cell r="B922" t="str">
            <v xml:space="preserve">407 - Retained Earnings             </v>
          </cell>
          <cell r="C922" t="str">
            <v xml:space="preserve">LAB - Labour and Benefits           </v>
          </cell>
          <cell r="D922" t="str">
            <v>CB</v>
          </cell>
        </row>
        <row r="923">
          <cell r="B923" t="str">
            <v xml:space="preserve">407 - Retained Earnings             </v>
          </cell>
          <cell r="C923" t="str">
            <v xml:space="preserve">LAB - Labour and Benefits           </v>
          </cell>
          <cell r="D923" t="str">
            <v>CB</v>
          </cell>
        </row>
        <row r="924">
          <cell r="B924" t="str">
            <v xml:space="preserve">407 - Retained Earnings             </v>
          </cell>
          <cell r="C924" t="str">
            <v xml:space="preserve">LAB - Labour and Benefits           </v>
          </cell>
          <cell r="D924" t="str">
            <v>CB</v>
          </cell>
        </row>
        <row r="925">
          <cell r="B925" t="str">
            <v xml:space="preserve">407 - Retained Earnings             </v>
          </cell>
          <cell r="C925" t="str">
            <v xml:space="preserve">LAB - Labour and Benefits           </v>
          </cell>
          <cell r="D925" t="str">
            <v>CB</v>
          </cell>
        </row>
        <row r="926">
          <cell r="B926" t="str">
            <v xml:space="preserve">407 - Retained Earnings             </v>
          </cell>
          <cell r="C926" t="str">
            <v xml:space="preserve">LAB - Labour and Benefits           </v>
          </cell>
          <cell r="D926" t="str">
            <v>CB</v>
          </cell>
        </row>
        <row r="927">
          <cell r="B927" t="str">
            <v xml:space="preserve">407 - Retained Earnings             </v>
          </cell>
          <cell r="C927" t="str">
            <v xml:space="preserve">LAB - Labour and Benefits           </v>
          </cell>
          <cell r="D927" t="str">
            <v>CB</v>
          </cell>
        </row>
        <row r="928">
          <cell r="B928" t="str">
            <v xml:space="preserve">407 - Retained Earnings             </v>
          </cell>
          <cell r="C928" t="str">
            <v xml:space="preserve">LAB - Labour and Benefits           </v>
          </cell>
          <cell r="D928" t="str">
            <v>CB</v>
          </cell>
        </row>
        <row r="929">
          <cell r="B929" t="str">
            <v xml:space="preserve">407 - Retained Earnings             </v>
          </cell>
          <cell r="C929" t="str">
            <v xml:space="preserve">LAB - Labour and Benefits           </v>
          </cell>
          <cell r="D929" t="str">
            <v>CB</v>
          </cell>
        </row>
        <row r="930">
          <cell r="B930" t="str">
            <v xml:space="preserve">407 - Retained Earnings             </v>
          </cell>
          <cell r="C930" t="str">
            <v xml:space="preserve">LAB - Labour and Benefits           </v>
          </cell>
          <cell r="D930" t="str">
            <v>CB</v>
          </cell>
        </row>
        <row r="931">
          <cell r="B931" t="str">
            <v xml:space="preserve">407 - Retained Earnings             </v>
          </cell>
          <cell r="C931" t="str">
            <v xml:space="preserve">LAB - Labour and Benefits           </v>
          </cell>
          <cell r="D931" t="str">
            <v>CB</v>
          </cell>
        </row>
        <row r="932">
          <cell r="B932" t="str">
            <v xml:space="preserve">407 - Retained Earnings             </v>
          </cell>
          <cell r="C932" t="str">
            <v xml:space="preserve">LAB - Labour and Benefits           </v>
          </cell>
          <cell r="D932" t="str">
            <v>CB</v>
          </cell>
        </row>
        <row r="933">
          <cell r="B933" t="str">
            <v xml:space="preserve">407 - Retained Earnings             </v>
          </cell>
          <cell r="C933" t="str">
            <v xml:space="preserve">LAB - Labour and Benefits           </v>
          </cell>
          <cell r="D933" t="str">
            <v>CB</v>
          </cell>
        </row>
        <row r="934">
          <cell r="B934" t="str">
            <v xml:space="preserve">407 - Retained Earnings             </v>
          </cell>
          <cell r="C934" t="str">
            <v xml:space="preserve">LAB - Labour and Benefits           </v>
          </cell>
          <cell r="D934" t="str">
            <v>CB</v>
          </cell>
        </row>
        <row r="935">
          <cell r="B935" t="str">
            <v xml:space="preserve">407 - Retained Earnings             </v>
          </cell>
          <cell r="C935" t="str">
            <v xml:space="preserve">EMP - Corporate Employee Expenses   </v>
          </cell>
          <cell r="D935" t="str">
            <v>CSP</v>
          </cell>
        </row>
        <row r="936">
          <cell r="B936" t="str">
            <v xml:space="preserve">407 - Retained Earnings             </v>
          </cell>
          <cell r="C936" t="str">
            <v xml:space="preserve">EMP - Corporate Employee Expenses   </v>
          </cell>
          <cell r="D936" t="str">
            <v>EO</v>
          </cell>
        </row>
        <row r="937">
          <cell r="B937" t="str">
            <v xml:space="preserve">407 - Retained Earnings             </v>
          </cell>
          <cell r="C937" t="str">
            <v xml:space="preserve">EMP - Corporate Employee Expenses   </v>
          </cell>
          <cell r="D937" t="str">
            <v>EO</v>
          </cell>
        </row>
        <row r="938">
          <cell r="B938" t="str">
            <v xml:space="preserve">407 - Retained Earnings             </v>
          </cell>
          <cell r="C938" t="str">
            <v xml:space="preserve">EMP - Corporate Employee Expenses   </v>
          </cell>
          <cell r="D938" t="str">
            <v>EO</v>
          </cell>
        </row>
        <row r="939">
          <cell r="B939" t="str">
            <v xml:space="preserve">407 - Retained Earnings             </v>
          </cell>
          <cell r="C939" t="str">
            <v xml:space="preserve">EMP - Corporate Employee Expenses   </v>
          </cell>
          <cell r="D939" t="str">
            <v>EO</v>
          </cell>
        </row>
        <row r="940">
          <cell r="B940" t="str">
            <v xml:space="preserve">407 - Retained Earnings             </v>
          </cell>
          <cell r="C940" t="str">
            <v xml:space="preserve">EMP - Corporate Employee Expenses   </v>
          </cell>
          <cell r="D940" t="str">
            <v>IS</v>
          </cell>
        </row>
        <row r="941">
          <cell r="B941" t="str">
            <v xml:space="preserve">407 - Retained Earnings             </v>
          </cell>
          <cell r="C941" t="str">
            <v xml:space="preserve">EMP - Corporate Employee Expenses   </v>
          </cell>
          <cell r="D941" t="str">
            <v>CS</v>
          </cell>
        </row>
        <row r="942">
          <cell r="B942" t="str">
            <v xml:space="preserve">407 - Retained Earnings             </v>
          </cell>
          <cell r="C942" t="str">
            <v xml:space="preserve">EMP - Corporate Employee Expenses   </v>
          </cell>
          <cell r="D942" t="str">
            <v>CSP</v>
          </cell>
        </row>
        <row r="943">
          <cell r="B943" t="str">
            <v xml:space="preserve">407 - Retained Earnings             </v>
          </cell>
          <cell r="C943" t="str">
            <v xml:space="preserve">EMP - Corporate Employee Expenses   </v>
          </cell>
          <cell r="D943" t="str">
            <v>EO</v>
          </cell>
        </row>
        <row r="944">
          <cell r="B944" t="str">
            <v xml:space="preserve">407 - Retained Earnings             </v>
          </cell>
          <cell r="C944" t="str">
            <v xml:space="preserve">EMP - Corporate Employee Expenses   </v>
          </cell>
          <cell r="D944" t="str">
            <v>EO</v>
          </cell>
        </row>
        <row r="945">
          <cell r="B945" t="str">
            <v xml:space="preserve">407 - Retained Earnings             </v>
          </cell>
          <cell r="C945" t="str">
            <v xml:space="preserve">EMP - Corporate Employee Expenses   </v>
          </cell>
          <cell r="D945" t="str">
            <v>EO</v>
          </cell>
        </row>
        <row r="946">
          <cell r="B946" t="str">
            <v xml:space="preserve">407 - Retained Earnings             </v>
          </cell>
          <cell r="C946" t="str">
            <v xml:space="preserve">EMP - Corporate Employee Expenses   </v>
          </cell>
          <cell r="D946" t="str">
            <v>EO</v>
          </cell>
        </row>
        <row r="947">
          <cell r="B947" t="str">
            <v xml:space="preserve">407 - Retained Earnings             </v>
          </cell>
          <cell r="C947" t="str">
            <v xml:space="preserve">EMP - Corporate Employee Expenses   </v>
          </cell>
          <cell r="D947" t="str">
            <v>HR</v>
          </cell>
        </row>
        <row r="948">
          <cell r="B948" t="str">
            <v xml:space="preserve">407 - Retained Earnings             </v>
          </cell>
          <cell r="C948" t="str">
            <v xml:space="preserve">EMP - Corporate Employee Expenses   </v>
          </cell>
          <cell r="D948" t="str">
            <v>CS</v>
          </cell>
        </row>
        <row r="949">
          <cell r="B949" t="str">
            <v xml:space="preserve">407 - Retained Earnings             </v>
          </cell>
          <cell r="C949" t="str">
            <v xml:space="preserve">EMP - Corporate Employee Expenses   </v>
          </cell>
          <cell r="D949" t="str">
            <v>CSP</v>
          </cell>
        </row>
        <row r="950">
          <cell r="B950" t="str">
            <v xml:space="preserve">407 - Retained Earnings             </v>
          </cell>
          <cell r="C950" t="str">
            <v xml:space="preserve">EMP - Corporate Employee Expenses   </v>
          </cell>
          <cell r="D950" t="str">
            <v>EO</v>
          </cell>
        </row>
        <row r="951">
          <cell r="B951" t="str">
            <v xml:space="preserve">407 - Retained Earnings             </v>
          </cell>
          <cell r="C951" t="str">
            <v xml:space="preserve">EMP - Corporate Employee Expenses   </v>
          </cell>
          <cell r="D951" t="str">
            <v>EO</v>
          </cell>
        </row>
        <row r="952">
          <cell r="B952" t="str">
            <v xml:space="preserve">407 - Retained Earnings             </v>
          </cell>
          <cell r="C952" t="str">
            <v xml:space="preserve">EMP - Corporate Employee Expenses   </v>
          </cell>
          <cell r="D952" t="str">
            <v>EO</v>
          </cell>
        </row>
        <row r="953">
          <cell r="B953" t="str">
            <v xml:space="preserve">407 - Retained Earnings             </v>
          </cell>
          <cell r="C953" t="str">
            <v xml:space="preserve">EMP - Corporate Employee Expenses   </v>
          </cell>
          <cell r="D953" t="str">
            <v>EO</v>
          </cell>
        </row>
        <row r="954">
          <cell r="B954" t="str">
            <v xml:space="preserve">407 - Retained Earnings             </v>
          </cell>
          <cell r="C954" t="str">
            <v xml:space="preserve">EMP - Corporate Employee Expenses   </v>
          </cell>
          <cell r="D954" t="str">
            <v>FS</v>
          </cell>
        </row>
        <row r="955">
          <cell r="B955" t="str">
            <v xml:space="preserve">407 - Retained Earnings             </v>
          </cell>
          <cell r="C955" t="str">
            <v xml:space="preserve">EMP - Corporate Employee Expenses   </v>
          </cell>
          <cell r="D955" t="str">
            <v>HR</v>
          </cell>
        </row>
        <row r="956">
          <cell r="B956" t="str">
            <v xml:space="preserve">407 - Retained Earnings             </v>
          </cell>
          <cell r="C956" t="str">
            <v xml:space="preserve">EMP - Corporate Employee Expenses   </v>
          </cell>
          <cell r="D956" t="str">
            <v>IS</v>
          </cell>
        </row>
        <row r="957">
          <cell r="B957" t="str">
            <v xml:space="preserve">407 - Retained Earnings             </v>
          </cell>
          <cell r="C957" t="str">
            <v xml:space="preserve">EMP - Corporate Employee Expenses   </v>
          </cell>
          <cell r="D957" t="str">
            <v>CSP</v>
          </cell>
        </row>
        <row r="958">
          <cell r="B958" t="str">
            <v xml:space="preserve">407 - Retained Earnings             </v>
          </cell>
          <cell r="C958" t="str">
            <v xml:space="preserve">EMP - Corporate Employee Expenses   </v>
          </cell>
          <cell r="D958" t="str">
            <v>EO</v>
          </cell>
        </row>
        <row r="959">
          <cell r="B959" t="str">
            <v xml:space="preserve">407 - Retained Earnings             </v>
          </cell>
          <cell r="C959" t="str">
            <v xml:space="preserve">EMP - Corporate Employee Expenses   </v>
          </cell>
          <cell r="D959" t="str">
            <v>EO</v>
          </cell>
        </row>
        <row r="960">
          <cell r="B960" t="str">
            <v xml:space="preserve">407 - Retained Earnings             </v>
          </cell>
          <cell r="C960" t="str">
            <v xml:space="preserve">EMP - Corporate Employee Expenses   </v>
          </cell>
          <cell r="D960" t="str">
            <v>EO</v>
          </cell>
        </row>
        <row r="961">
          <cell r="B961" t="str">
            <v xml:space="preserve">407 - Retained Earnings             </v>
          </cell>
          <cell r="C961" t="str">
            <v xml:space="preserve">EMP - Corporate Employee Expenses   </v>
          </cell>
          <cell r="D961" t="str">
            <v>EO</v>
          </cell>
        </row>
        <row r="962">
          <cell r="B962" t="str">
            <v xml:space="preserve">407 - Retained Earnings             </v>
          </cell>
          <cell r="C962" t="str">
            <v xml:space="preserve">EMP - Corporate Employee Expenses   </v>
          </cell>
          <cell r="D962" t="str">
            <v>HR</v>
          </cell>
        </row>
        <row r="963">
          <cell r="B963" t="str">
            <v xml:space="preserve">407 - Retained Earnings             </v>
          </cell>
          <cell r="C963" t="str">
            <v xml:space="preserve">EMP - Corporate Employee Expenses   </v>
          </cell>
          <cell r="D963" t="str">
            <v>CS</v>
          </cell>
        </row>
        <row r="964">
          <cell r="B964" t="str">
            <v xml:space="preserve">407 - Retained Earnings             </v>
          </cell>
          <cell r="C964" t="str">
            <v xml:space="preserve">EMP - Corporate Employee Expenses   </v>
          </cell>
          <cell r="D964" t="str">
            <v>CSP</v>
          </cell>
        </row>
        <row r="965">
          <cell r="B965" t="str">
            <v xml:space="preserve">407 - Retained Earnings             </v>
          </cell>
          <cell r="C965" t="str">
            <v xml:space="preserve">EMP - Corporate Employee Expenses   </v>
          </cell>
          <cell r="D965" t="str">
            <v>EO</v>
          </cell>
        </row>
        <row r="966">
          <cell r="B966" t="str">
            <v xml:space="preserve">407 - Retained Earnings             </v>
          </cell>
          <cell r="C966" t="str">
            <v xml:space="preserve">EMP - Corporate Employee Expenses   </v>
          </cell>
          <cell r="D966" t="str">
            <v>EO</v>
          </cell>
        </row>
        <row r="967">
          <cell r="B967" t="str">
            <v xml:space="preserve">407 - Retained Earnings             </v>
          </cell>
          <cell r="C967" t="str">
            <v xml:space="preserve">EMP - Corporate Employee Expenses   </v>
          </cell>
          <cell r="D967" t="str">
            <v>EO</v>
          </cell>
        </row>
        <row r="968">
          <cell r="B968" t="str">
            <v xml:space="preserve">407 - Retained Earnings             </v>
          </cell>
          <cell r="C968" t="str">
            <v xml:space="preserve">EMP - Corporate Employee Expenses   </v>
          </cell>
          <cell r="D968" t="str">
            <v>EO</v>
          </cell>
        </row>
        <row r="969">
          <cell r="B969" t="str">
            <v xml:space="preserve">407 - Retained Earnings             </v>
          </cell>
          <cell r="C969" t="str">
            <v xml:space="preserve">EMP - Corporate Employee Expenses   </v>
          </cell>
          <cell r="D969" t="str">
            <v>FS</v>
          </cell>
        </row>
        <row r="970">
          <cell r="B970" t="str">
            <v xml:space="preserve">407 - Retained Earnings             </v>
          </cell>
          <cell r="C970" t="str">
            <v xml:space="preserve">EMP - Corporate Employee Expenses   </v>
          </cell>
          <cell r="D970" t="str">
            <v>HR</v>
          </cell>
        </row>
        <row r="971">
          <cell r="B971" t="str">
            <v xml:space="preserve">407 - Retained Earnings             </v>
          </cell>
          <cell r="C971" t="str">
            <v xml:space="preserve">EMP - Corporate Employee Expenses   </v>
          </cell>
          <cell r="D971" t="str">
            <v>IS</v>
          </cell>
        </row>
        <row r="972">
          <cell r="B972" t="str">
            <v xml:space="preserve">407 - Retained Earnings             </v>
          </cell>
          <cell r="C972" t="str">
            <v xml:space="preserve">EMP - Corporate Employee Expenses   </v>
          </cell>
          <cell r="D972" t="str">
            <v>CSP</v>
          </cell>
        </row>
        <row r="973">
          <cell r="B973" t="str">
            <v xml:space="preserve">407 - Retained Earnings             </v>
          </cell>
          <cell r="C973" t="str">
            <v xml:space="preserve">EMP - Corporate Employee Expenses   </v>
          </cell>
          <cell r="D973" t="str">
            <v>EO</v>
          </cell>
        </row>
        <row r="974">
          <cell r="B974" t="str">
            <v xml:space="preserve">407 - Retained Earnings             </v>
          </cell>
          <cell r="C974" t="str">
            <v xml:space="preserve">EMP - Corporate Employee Expenses   </v>
          </cell>
          <cell r="D974" t="str">
            <v>EO</v>
          </cell>
        </row>
        <row r="975">
          <cell r="B975" t="str">
            <v xml:space="preserve">407 - Retained Earnings             </v>
          </cell>
          <cell r="C975" t="str">
            <v xml:space="preserve">EMP - Corporate Employee Expenses   </v>
          </cell>
          <cell r="D975" t="str">
            <v>EO</v>
          </cell>
        </row>
        <row r="976">
          <cell r="B976" t="str">
            <v xml:space="preserve">407 - Retained Earnings             </v>
          </cell>
          <cell r="C976" t="str">
            <v xml:space="preserve">EMP - Corporate Employee Expenses   </v>
          </cell>
          <cell r="D976" t="str">
            <v>CSP</v>
          </cell>
        </row>
        <row r="977">
          <cell r="B977" t="str">
            <v xml:space="preserve">407 - Retained Earnings             </v>
          </cell>
          <cell r="C977" t="str">
            <v xml:space="preserve">EMP - Corporate Employee Expenses   </v>
          </cell>
          <cell r="D977" t="str">
            <v>EO</v>
          </cell>
        </row>
        <row r="978">
          <cell r="B978" t="str">
            <v xml:space="preserve">407 - Retained Earnings             </v>
          </cell>
          <cell r="C978" t="str">
            <v xml:space="preserve">EMP - Corporate Employee Expenses   </v>
          </cell>
          <cell r="D978" t="str">
            <v>EO</v>
          </cell>
        </row>
        <row r="979">
          <cell r="B979" t="str">
            <v xml:space="preserve">407 - Retained Earnings             </v>
          </cell>
          <cell r="C979" t="str">
            <v xml:space="preserve">EMP - Corporate Employee Expenses   </v>
          </cell>
          <cell r="D979" t="str">
            <v>EO</v>
          </cell>
        </row>
        <row r="980">
          <cell r="B980" t="str">
            <v xml:space="preserve">407 - Retained Earnings             </v>
          </cell>
          <cell r="C980" t="str">
            <v xml:space="preserve">EMP - Corporate Employee Expenses   </v>
          </cell>
          <cell r="D980" t="str">
            <v>EO</v>
          </cell>
        </row>
        <row r="981">
          <cell r="B981" t="str">
            <v xml:space="preserve">407 - Retained Earnings             </v>
          </cell>
          <cell r="C981" t="str">
            <v xml:space="preserve">EMP - Corporate Employee Expenses   </v>
          </cell>
          <cell r="D981" t="str">
            <v>HR</v>
          </cell>
        </row>
        <row r="982">
          <cell r="B982" t="str">
            <v xml:space="preserve">407 - Retained Earnings             </v>
          </cell>
          <cell r="C982" t="str">
            <v xml:space="preserve">EMP - Corporate Employee Expenses   </v>
          </cell>
          <cell r="D982" t="str">
            <v>CS</v>
          </cell>
        </row>
        <row r="983">
          <cell r="B983" t="str">
            <v xml:space="preserve">407 - Retained Earnings             </v>
          </cell>
          <cell r="C983" t="str">
            <v xml:space="preserve">EMP - Corporate Employee Expenses   </v>
          </cell>
          <cell r="D983" t="str">
            <v>CSP</v>
          </cell>
        </row>
        <row r="984">
          <cell r="B984" t="str">
            <v xml:space="preserve">407 - Retained Earnings             </v>
          </cell>
          <cell r="C984" t="str">
            <v xml:space="preserve">EMP - Corporate Employee Expenses   </v>
          </cell>
          <cell r="D984" t="str">
            <v>EO</v>
          </cell>
        </row>
        <row r="985">
          <cell r="B985" t="str">
            <v xml:space="preserve">407 - Retained Earnings             </v>
          </cell>
          <cell r="C985" t="str">
            <v xml:space="preserve">EMP - Corporate Employee Expenses   </v>
          </cell>
          <cell r="D985" t="str">
            <v>EO</v>
          </cell>
        </row>
        <row r="986">
          <cell r="B986" t="str">
            <v xml:space="preserve">407 - Retained Earnings             </v>
          </cell>
          <cell r="C986" t="str">
            <v xml:space="preserve">EMP - Corporate Employee Expenses   </v>
          </cell>
          <cell r="D986" t="str">
            <v>EO</v>
          </cell>
        </row>
        <row r="987">
          <cell r="B987" t="str">
            <v xml:space="preserve">407 - Retained Earnings             </v>
          </cell>
          <cell r="C987" t="str">
            <v xml:space="preserve">EMP - Corporate Employee Expenses   </v>
          </cell>
          <cell r="D987" t="str">
            <v>EO</v>
          </cell>
        </row>
        <row r="988">
          <cell r="B988" t="str">
            <v xml:space="preserve">407 - Retained Earnings             </v>
          </cell>
          <cell r="C988" t="str">
            <v xml:space="preserve">EMP - Corporate Employee Expenses   </v>
          </cell>
          <cell r="D988" t="str">
            <v>FS</v>
          </cell>
        </row>
        <row r="989">
          <cell r="B989" t="str">
            <v xml:space="preserve">407 - Retained Earnings             </v>
          </cell>
          <cell r="C989" t="str">
            <v xml:space="preserve">EMP - Corporate Employee Expenses   </v>
          </cell>
          <cell r="D989" t="str">
            <v>HR</v>
          </cell>
        </row>
        <row r="990">
          <cell r="B990" t="str">
            <v xml:space="preserve">407 - Retained Earnings             </v>
          </cell>
          <cell r="C990" t="str">
            <v xml:space="preserve">EMP - Corporate Employee Expenses   </v>
          </cell>
          <cell r="D990" t="str">
            <v>IS</v>
          </cell>
        </row>
        <row r="991">
          <cell r="B991" t="str">
            <v xml:space="preserve">407 - Retained Earnings             </v>
          </cell>
          <cell r="C991" t="str">
            <v xml:space="preserve">EMP - Corporate Employee Expenses   </v>
          </cell>
          <cell r="D991" t="str">
            <v>HR</v>
          </cell>
        </row>
        <row r="992">
          <cell r="B992" t="str">
            <v xml:space="preserve">407 - Retained Earnings             </v>
          </cell>
          <cell r="C992" t="str">
            <v xml:space="preserve">EMP - Corporate Employee Expenses   </v>
          </cell>
          <cell r="D992" t="str">
            <v>HR</v>
          </cell>
        </row>
        <row r="993">
          <cell r="B993" t="str">
            <v xml:space="preserve">407 - Retained Earnings             </v>
          </cell>
          <cell r="C993" t="str">
            <v xml:space="preserve">EMP - Corporate Employee Expenses   </v>
          </cell>
          <cell r="D993" t="str">
            <v>HR</v>
          </cell>
        </row>
        <row r="994">
          <cell r="B994" t="str">
            <v xml:space="preserve">407 - Retained Earnings             </v>
          </cell>
          <cell r="C994" t="str">
            <v xml:space="preserve">EMP - Corporate Employee Expenses   </v>
          </cell>
          <cell r="D994" t="str">
            <v>HR</v>
          </cell>
        </row>
        <row r="995">
          <cell r="B995" t="str">
            <v xml:space="preserve">407 - Retained Earnings             </v>
          </cell>
          <cell r="C995" t="str">
            <v xml:space="preserve">EMP - Corporate Employee Expenses   </v>
          </cell>
          <cell r="D995" t="str">
            <v>HR</v>
          </cell>
        </row>
        <row r="996">
          <cell r="B996" t="str">
            <v xml:space="preserve">407 - Retained Earnings             </v>
          </cell>
          <cell r="C996" t="str">
            <v xml:space="preserve">EMP - Corporate Employee Expenses   </v>
          </cell>
          <cell r="D996" t="str">
            <v>CS</v>
          </cell>
        </row>
        <row r="997">
          <cell r="B997" t="str">
            <v xml:space="preserve">407 - Retained Earnings             </v>
          </cell>
          <cell r="C997" t="str">
            <v xml:space="preserve">EMP - Corporate Employee Expenses   </v>
          </cell>
          <cell r="D997" t="str">
            <v>CSP</v>
          </cell>
        </row>
        <row r="998">
          <cell r="B998" t="str">
            <v xml:space="preserve">407 - Retained Earnings             </v>
          </cell>
          <cell r="C998" t="str">
            <v xml:space="preserve">EMP - Corporate Employee Expenses   </v>
          </cell>
          <cell r="D998" t="str">
            <v>EO</v>
          </cell>
        </row>
        <row r="999">
          <cell r="B999" t="str">
            <v xml:space="preserve">407 - Retained Earnings             </v>
          </cell>
          <cell r="C999" t="str">
            <v xml:space="preserve">EMP - Corporate Employee Expenses   </v>
          </cell>
          <cell r="D999" t="str">
            <v>EO</v>
          </cell>
        </row>
        <row r="1000">
          <cell r="B1000" t="str">
            <v xml:space="preserve">407 - Retained Earnings             </v>
          </cell>
          <cell r="C1000" t="str">
            <v xml:space="preserve">EMP - Corporate Employee Expenses   </v>
          </cell>
          <cell r="D1000" t="str">
            <v>EO</v>
          </cell>
        </row>
        <row r="1001">
          <cell r="B1001" t="str">
            <v xml:space="preserve">407 - Retained Earnings             </v>
          </cell>
          <cell r="C1001" t="str">
            <v xml:space="preserve">EMP - Corporate Employee Expenses   </v>
          </cell>
          <cell r="D1001" t="str">
            <v>EO</v>
          </cell>
        </row>
        <row r="1002">
          <cell r="B1002" t="str">
            <v xml:space="preserve">407 - Retained Earnings             </v>
          </cell>
          <cell r="C1002" t="str">
            <v xml:space="preserve">EMP - Corporate Employee Expenses   </v>
          </cell>
          <cell r="D1002" t="str">
            <v>FS</v>
          </cell>
        </row>
        <row r="1003">
          <cell r="B1003" t="str">
            <v xml:space="preserve">407 - Retained Earnings             </v>
          </cell>
          <cell r="C1003" t="str">
            <v xml:space="preserve">EMP - Corporate Employee Expenses   </v>
          </cell>
          <cell r="D1003" t="str">
            <v>HR</v>
          </cell>
        </row>
        <row r="1004">
          <cell r="B1004" t="str">
            <v xml:space="preserve">407 - Retained Earnings             </v>
          </cell>
          <cell r="C1004" t="str">
            <v xml:space="preserve">EMP - Corporate Employee Expenses   </v>
          </cell>
          <cell r="D1004" t="str">
            <v>IS</v>
          </cell>
        </row>
        <row r="1005">
          <cell r="B1005" t="str">
            <v xml:space="preserve">407 - Retained Earnings             </v>
          </cell>
          <cell r="C1005" t="str">
            <v xml:space="preserve">EMP - Corporate Employee Expenses   </v>
          </cell>
          <cell r="D1005" t="str">
            <v>CS</v>
          </cell>
        </row>
        <row r="1006">
          <cell r="B1006" t="str">
            <v xml:space="preserve">407 - Retained Earnings             </v>
          </cell>
          <cell r="C1006" t="str">
            <v xml:space="preserve">EMP - Corporate Employee Expenses   </v>
          </cell>
          <cell r="D1006" t="str">
            <v>CSP</v>
          </cell>
        </row>
        <row r="1007">
          <cell r="B1007" t="str">
            <v xml:space="preserve">407 - Retained Earnings             </v>
          </cell>
          <cell r="C1007" t="str">
            <v xml:space="preserve">EMP - Corporate Employee Expenses   </v>
          </cell>
          <cell r="D1007" t="str">
            <v>EO</v>
          </cell>
        </row>
        <row r="1008">
          <cell r="B1008" t="str">
            <v xml:space="preserve">407 - Retained Earnings             </v>
          </cell>
          <cell r="C1008" t="str">
            <v xml:space="preserve">EMP - Corporate Employee Expenses   </v>
          </cell>
          <cell r="D1008" t="str">
            <v>EO</v>
          </cell>
        </row>
        <row r="1009">
          <cell r="B1009" t="str">
            <v xml:space="preserve">407 - Retained Earnings             </v>
          </cell>
          <cell r="C1009" t="str">
            <v xml:space="preserve">EMP - Corporate Employee Expenses   </v>
          </cell>
          <cell r="D1009" t="str">
            <v>EO</v>
          </cell>
        </row>
        <row r="1010">
          <cell r="B1010" t="str">
            <v xml:space="preserve">407 - Retained Earnings             </v>
          </cell>
          <cell r="C1010" t="str">
            <v xml:space="preserve">EMP - Corporate Employee Expenses   </v>
          </cell>
          <cell r="D1010" t="str">
            <v>EO</v>
          </cell>
        </row>
        <row r="1011">
          <cell r="B1011" t="str">
            <v xml:space="preserve">407 - Retained Earnings             </v>
          </cell>
          <cell r="C1011" t="str">
            <v xml:space="preserve">EMP - Corporate Employee Expenses   </v>
          </cell>
          <cell r="D1011" t="str">
            <v>FS</v>
          </cell>
        </row>
        <row r="1012">
          <cell r="B1012" t="str">
            <v xml:space="preserve">407 - Retained Earnings             </v>
          </cell>
          <cell r="C1012" t="str">
            <v xml:space="preserve">EMP - Corporate Employee Expenses   </v>
          </cell>
          <cell r="D1012" t="str">
            <v>HR</v>
          </cell>
        </row>
        <row r="1013">
          <cell r="B1013" t="str">
            <v xml:space="preserve">407 - Retained Earnings             </v>
          </cell>
          <cell r="C1013" t="str">
            <v xml:space="preserve">EMP - Corporate Employee Expenses   </v>
          </cell>
          <cell r="D1013" t="str">
            <v>IS</v>
          </cell>
        </row>
        <row r="1014">
          <cell r="B1014" t="str">
            <v xml:space="preserve">407 - Retained Earnings             </v>
          </cell>
          <cell r="C1014" t="str">
            <v xml:space="preserve">EMP - Corporate Employee Expenses   </v>
          </cell>
          <cell r="D1014" t="str">
            <v>CS</v>
          </cell>
        </row>
        <row r="1015">
          <cell r="B1015" t="str">
            <v xml:space="preserve">407 - Retained Earnings             </v>
          </cell>
          <cell r="C1015" t="str">
            <v xml:space="preserve">EMP - Corporate Employee Expenses   </v>
          </cell>
          <cell r="D1015" t="str">
            <v>CSP</v>
          </cell>
        </row>
        <row r="1016">
          <cell r="B1016" t="str">
            <v xml:space="preserve">407 - Retained Earnings             </v>
          </cell>
          <cell r="C1016" t="str">
            <v xml:space="preserve">EMP - Corporate Employee Expenses   </v>
          </cell>
          <cell r="D1016" t="str">
            <v>EO</v>
          </cell>
        </row>
        <row r="1017">
          <cell r="B1017" t="str">
            <v xml:space="preserve">407 - Retained Earnings             </v>
          </cell>
          <cell r="C1017" t="str">
            <v xml:space="preserve">EMP - Corporate Employee Expenses   </v>
          </cell>
          <cell r="D1017" t="str">
            <v>EO</v>
          </cell>
        </row>
        <row r="1018">
          <cell r="B1018" t="str">
            <v xml:space="preserve">407 - Retained Earnings             </v>
          </cell>
          <cell r="C1018" t="str">
            <v xml:space="preserve">EMP - Corporate Employee Expenses   </v>
          </cell>
          <cell r="D1018" t="str">
            <v>EO</v>
          </cell>
        </row>
        <row r="1019">
          <cell r="B1019" t="str">
            <v xml:space="preserve">407 - Retained Earnings             </v>
          </cell>
          <cell r="C1019" t="str">
            <v xml:space="preserve">EMP - Corporate Employee Expenses   </v>
          </cell>
          <cell r="D1019" t="str">
            <v>EO</v>
          </cell>
        </row>
        <row r="1020">
          <cell r="B1020" t="str">
            <v xml:space="preserve">407 - Retained Earnings             </v>
          </cell>
          <cell r="C1020" t="str">
            <v xml:space="preserve">EMP - Corporate Employee Expenses   </v>
          </cell>
          <cell r="D1020" t="str">
            <v>FS</v>
          </cell>
        </row>
        <row r="1021">
          <cell r="B1021" t="str">
            <v xml:space="preserve">407 - Retained Earnings             </v>
          </cell>
          <cell r="C1021" t="str">
            <v xml:space="preserve">EMP - Corporate Employee Expenses   </v>
          </cell>
          <cell r="D1021" t="str">
            <v>HR</v>
          </cell>
        </row>
        <row r="1022">
          <cell r="B1022" t="str">
            <v xml:space="preserve">407 - Retained Earnings             </v>
          </cell>
          <cell r="C1022" t="str">
            <v xml:space="preserve">EMP - Corporate Employee Expenses   </v>
          </cell>
          <cell r="D1022" t="str">
            <v>IS</v>
          </cell>
        </row>
        <row r="1023">
          <cell r="B1023" t="str">
            <v xml:space="preserve">407 - Retained Earnings             </v>
          </cell>
          <cell r="C1023" t="str">
            <v xml:space="preserve">EMP - Corporate Employee Expenses   </v>
          </cell>
          <cell r="D1023" t="str">
            <v>CS</v>
          </cell>
        </row>
        <row r="1024">
          <cell r="B1024" t="str">
            <v xml:space="preserve">407 - Retained Earnings             </v>
          </cell>
          <cell r="C1024" t="str">
            <v xml:space="preserve">EMP - Corporate Employee Expenses   </v>
          </cell>
          <cell r="D1024" t="str">
            <v>CSP</v>
          </cell>
        </row>
        <row r="1025">
          <cell r="B1025" t="str">
            <v xml:space="preserve">407 - Retained Earnings             </v>
          </cell>
          <cell r="C1025" t="str">
            <v xml:space="preserve">EMP - Corporate Employee Expenses   </v>
          </cell>
          <cell r="D1025" t="str">
            <v>EO</v>
          </cell>
        </row>
        <row r="1026">
          <cell r="B1026" t="str">
            <v xml:space="preserve">407 - Retained Earnings             </v>
          </cell>
          <cell r="C1026" t="str">
            <v xml:space="preserve">EMP - Corporate Employee Expenses   </v>
          </cell>
          <cell r="D1026" t="str">
            <v>EO</v>
          </cell>
        </row>
        <row r="1027">
          <cell r="B1027" t="str">
            <v xml:space="preserve">407 - Retained Earnings             </v>
          </cell>
          <cell r="C1027" t="str">
            <v xml:space="preserve">EMP - Corporate Employee Expenses   </v>
          </cell>
          <cell r="D1027" t="str">
            <v>EO</v>
          </cell>
        </row>
        <row r="1028">
          <cell r="B1028" t="str">
            <v xml:space="preserve">407 - Retained Earnings             </v>
          </cell>
          <cell r="C1028" t="str">
            <v xml:space="preserve">EMP - Corporate Employee Expenses   </v>
          </cell>
          <cell r="D1028" t="str">
            <v>FS</v>
          </cell>
        </row>
        <row r="1029">
          <cell r="B1029" t="str">
            <v xml:space="preserve">407 - Retained Earnings             </v>
          </cell>
          <cell r="C1029" t="str">
            <v xml:space="preserve">EMP - Corporate Employee Expenses   </v>
          </cell>
          <cell r="D1029" t="str">
            <v>HR</v>
          </cell>
        </row>
        <row r="1030">
          <cell r="B1030" t="str">
            <v xml:space="preserve">407 - Retained Earnings             </v>
          </cell>
          <cell r="C1030" t="str">
            <v xml:space="preserve">EMP - Corporate Employee Expenses   </v>
          </cell>
          <cell r="D1030" t="str">
            <v>IS</v>
          </cell>
        </row>
        <row r="1031">
          <cell r="B1031" t="str">
            <v xml:space="preserve">407 - Retained Earnings             </v>
          </cell>
          <cell r="C1031" t="str">
            <v xml:space="preserve">EMP - Corporate Employee Expenses   </v>
          </cell>
          <cell r="D1031" t="str">
            <v>CS</v>
          </cell>
        </row>
        <row r="1032">
          <cell r="B1032" t="str">
            <v xml:space="preserve">407 - Retained Earnings             </v>
          </cell>
          <cell r="C1032" t="str">
            <v xml:space="preserve">EMP - Corporate Employee Expenses   </v>
          </cell>
          <cell r="D1032" t="str">
            <v>CSP</v>
          </cell>
        </row>
        <row r="1033">
          <cell r="B1033" t="str">
            <v xml:space="preserve">407 - Retained Earnings             </v>
          </cell>
          <cell r="C1033" t="str">
            <v xml:space="preserve">EMP - Corporate Employee Expenses   </v>
          </cell>
          <cell r="D1033" t="str">
            <v>EO</v>
          </cell>
        </row>
        <row r="1034">
          <cell r="B1034" t="str">
            <v xml:space="preserve">407 - Retained Earnings             </v>
          </cell>
          <cell r="C1034" t="str">
            <v xml:space="preserve">EMP - Corporate Employee Expenses   </v>
          </cell>
          <cell r="D1034" t="str">
            <v>EO</v>
          </cell>
        </row>
        <row r="1035">
          <cell r="B1035" t="str">
            <v xml:space="preserve">407 - Retained Earnings             </v>
          </cell>
          <cell r="C1035" t="str">
            <v xml:space="preserve">EMP - Corporate Employee Expenses   </v>
          </cell>
          <cell r="D1035" t="str">
            <v>EO</v>
          </cell>
        </row>
        <row r="1036">
          <cell r="B1036" t="str">
            <v xml:space="preserve">407 - Retained Earnings             </v>
          </cell>
          <cell r="C1036" t="str">
            <v xml:space="preserve">EMP - Corporate Employee Expenses   </v>
          </cell>
          <cell r="D1036" t="str">
            <v>EO</v>
          </cell>
        </row>
        <row r="1037">
          <cell r="B1037" t="str">
            <v xml:space="preserve">407 - Retained Earnings             </v>
          </cell>
          <cell r="C1037" t="str">
            <v xml:space="preserve">EMP - Corporate Employee Expenses   </v>
          </cell>
          <cell r="D1037" t="str">
            <v>FS</v>
          </cell>
        </row>
        <row r="1038">
          <cell r="B1038" t="str">
            <v xml:space="preserve">407 - Retained Earnings             </v>
          </cell>
          <cell r="C1038" t="str">
            <v xml:space="preserve">EMP - Corporate Employee Expenses   </v>
          </cell>
          <cell r="D1038" t="str">
            <v>HR</v>
          </cell>
        </row>
        <row r="1039">
          <cell r="B1039" t="str">
            <v xml:space="preserve">407 - Retained Earnings             </v>
          </cell>
          <cell r="C1039" t="str">
            <v xml:space="preserve">EMP - Corporate Employee Expenses   </v>
          </cell>
          <cell r="D1039" t="str">
            <v>IS</v>
          </cell>
        </row>
        <row r="1040">
          <cell r="B1040" t="str">
            <v xml:space="preserve">407 - Retained Earnings             </v>
          </cell>
          <cell r="C1040" t="str">
            <v xml:space="preserve">EMP - Corporate Employee Expenses   </v>
          </cell>
          <cell r="D1040" t="str">
            <v>CS</v>
          </cell>
        </row>
        <row r="1041">
          <cell r="B1041" t="str">
            <v xml:space="preserve">407 - Retained Earnings             </v>
          </cell>
          <cell r="C1041" t="str">
            <v xml:space="preserve">EMP - Corporate Employee Expenses   </v>
          </cell>
          <cell r="D1041" t="str">
            <v>CSP</v>
          </cell>
        </row>
        <row r="1042">
          <cell r="B1042" t="str">
            <v xml:space="preserve">407 - Retained Earnings             </v>
          </cell>
          <cell r="C1042" t="str">
            <v xml:space="preserve">EMP - Corporate Employee Expenses   </v>
          </cell>
          <cell r="D1042" t="str">
            <v>EO</v>
          </cell>
        </row>
        <row r="1043">
          <cell r="B1043" t="str">
            <v xml:space="preserve">407 - Retained Earnings             </v>
          </cell>
          <cell r="C1043" t="str">
            <v xml:space="preserve">EMP - Corporate Employee Expenses   </v>
          </cell>
          <cell r="D1043" t="str">
            <v>EO</v>
          </cell>
        </row>
        <row r="1044">
          <cell r="B1044" t="str">
            <v xml:space="preserve">407 - Retained Earnings             </v>
          </cell>
          <cell r="C1044" t="str">
            <v xml:space="preserve">EMP - Corporate Employee Expenses   </v>
          </cell>
          <cell r="D1044" t="str">
            <v>EO</v>
          </cell>
        </row>
        <row r="1045">
          <cell r="B1045" t="str">
            <v xml:space="preserve">407 - Retained Earnings             </v>
          </cell>
          <cell r="C1045" t="str">
            <v xml:space="preserve">EMP - Corporate Employee Expenses   </v>
          </cell>
          <cell r="D1045" t="str">
            <v>EO</v>
          </cell>
        </row>
        <row r="1046">
          <cell r="B1046" t="str">
            <v xml:space="preserve">407 - Retained Earnings             </v>
          </cell>
          <cell r="C1046" t="str">
            <v xml:space="preserve">EMP - Corporate Employee Expenses   </v>
          </cell>
          <cell r="D1046" t="str">
            <v>FS</v>
          </cell>
        </row>
        <row r="1047">
          <cell r="B1047" t="str">
            <v xml:space="preserve">407 - Retained Earnings             </v>
          </cell>
          <cell r="C1047" t="str">
            <v xml:space="preserve">EMP - Corporate Employee Expenses   </v>
          </cell>
          <cell r="D1047" t="str">
            <v>HR</v>
          </cell>
        </row>
        <row r="1048">
          <cell r="B1048" t="str">
            <v xml:space="preserve">407 - Retained Earnings             </v>
          </cell>
          <cell r="C1048" t="str">
            <v xml:space="preserve">EMP - Corporate Employee Expenses   </v>
          </cell>
          <cell r="D1048" t="str">
            <v>IS</v>
          </cell>
        </row>
        <row r="1049">
          <cell r="B1049" t="str">
            <v xml:space="preserve">407 - Retained Earnings             </v>
          </cell>
          <cell r="C1049" t="str">
            <v xml:space="preserve">EMP - Corporate Employee Expenses   </v>
          </cell>
          <cell r="D1049" t="str">
            <v>HR</v>
          </cell>
        </row>
        <row r="1050">
          <cell r="B1050" t="str">
            <v xml:space="preserve">407 - Retained Earnings             </v>
          </cell>
          <cell r="C1050" t="str">
            <v xml:space="preserve">REG - Rental Regulatory and Other   </v>
          </cell>
          <cell r="D1050" t="str">
            <v>CS</v>
          </cell>
        </row>
        <row r="1051">
          <cell r="B1051" t="str">
            <v xml:space="preserve">407 - Retained Earnings             </v>
          </cell>
          <cell r="C1051" t="str">
            <v xml:space="preserve">REG - Rental Regulatory and Other   </v>
          </cell>
          <cell r="D1051" t="str">
            <v>CSP</v>
          </cell>
        </row>
        <row r="1052">
          <cell r="B1052" t="str">
            <v xml:space="preserve">407 - Retained Earnings             </v>
          </cell>
          <cell r="C1052" t="str">
            <v xml:space="preserve">REG - Rental Regulatory and Other   </v>
          </cell>
          <cell r="D1052" t="str">
            <v>EO</v>
          </cell>
        </row>
        <row r="1053">
          <cell r="B1053" t="str">
            <v xml:space="preserve">407 - Retained Earnings             </v>
          </cell>
          <cell r="C1053" t="str">
            <v xml:space="preserve">REG - Rental Regulatory and Other   </v>
          </cell>
          <cell r="D1053" t="str">
            <v>EO</v>
          </cell>
        </row>
        <row r="1054">
          <cell r="B1054" t="str">
            <v xml:space="preserve">407 - Retained Earnings             </v>
          </cell>
          <cell r="C1054" t="str">
            <v xml:space="preserve">REG - Rental Regulatory and Other   </v>
          </cell>
          <cell r="D1054" t="str">
            <v>EO</v>
          </cell>
        </row>
        <row r="1055">
          <cell r="B1055" t="str">
            <v xml:space="preserve">407 - Retained Earnings             </v>
          </cell>
          <cell r="C1055" t="str">
            <v xml:space="preserve">REG - Rental Regulatory and Other   </v>
          </cell>
          <cell r="D1055" t="str">
            <v>EO</v>
          </cell>
        </row>
        <row r="1056">
          <cell r="B1056" t="str">
            <v xml:space="preserve">407 - Retained Earnings             </v>
          </cell>
          <cell r="C1056" t="str">
            <v xml:space="preserve">REG - Rental Regulatory and Other   </v>
          </cell>
          <cell r="D1056" t="str">
            <v>HR</v>
          </cell>
        </row>
        <row r="1057">
          <cell r="B1057" t="str">
            <v xml:space="preserve">407 - Retained Earnings             </v>
          </cell>
          <cell r="C1057" t="str">
            <v xml:space="preserve">REG - Rental Regulatory and Other   </v>
          </cell>
          <cell r="D1057" t="str">
            <v>IS</v>
          </cell>
        </row>
        <row r="1058">
          <cell r="B1058" t="str">
            <v xml:space="preserve">407 - Retained Earnings             </v>
          </cell>
          <cell r="C1058" t="str">
            <v xml:space="preserve">REG - Rental Regulatory and Other   </v>
          </cell>
          <cell r="D1058" t="str">
            <v>CS</v>
          </cell>
        </row>
        <row r="1059">
          <cell r="B1059" t="str">
            <v xml:space="preserve">407 - Retained Earnings             </v>
          </cell>
          <cell r="C1059" t="str">
            <v xml:space="preserve">REG - Rental Regulatory and Other   </v>
          </cell>
          <cell r="D1059" t="str">
            <v>CSP</v>
          </cell>
        </row>
        <row r="1060">
          <cell r="B1060" t="str">
            <v xml:space="preserve">407 - Retained Earnings             </v>
          </cell>
          <cell r="C1060" t="str">
            <v xml:space="preserve">REG - Rental Regulatory and Other   </v>
          </cell>
          <cell r="D1060" t="str">
            <v>EO</v>
          </cell>
        </row>
        <row r="1061">
          <cell r="B1061" t="str">
            <v xml:space="preserve">407 - Retained Earnings             </v>
          </cell>
          <cell r="C1061" t="str">
            <v xml:space="preserve">REG - Rental Regulatory and Other   </v>
          </cell>
          <cell r="D1061" t="str">
            <v>EO</v>
          </cell>
        </row>
        <row r="1062">
          <cell r="B1062" t="str">
            <v xml:space="preserve">407 - Retained Earnings             </v>
          </cell>
          <cell r="C1062" t="str">
            <v xml:space="preserve">REG - Rental Regulatory and Other   </v>
          </cell>
          <cell r="D1062" t="str">
            <v>EO</v>
          </cell>
        </row>
        <row r="1063">
          <cell r="B1063" t="str">
            <v xml:space="preserve">407 - Retained Earnings             </v>
          </cell>
          <cell r="C1063" t="str">
            <v xml:space="preserve">REG - Rental Regulatory and Other   </v>
          </cell>
          <cell r="D1063" t="str">
            <v>EO</v>
          </cell>
        </row>
        <row r="1064">
          <cell r="B1064" t="str">
            <v xml:space="preserve">407 - Retained Earnings             </v>
          </cell>
          <cell r="C1064" t="str">
            <v xml:space="preserve">REG - Rental Regulatory and Other   </v>
          </cell>
          <cell r="D1064" t="str">
            <v>FS</v>
          </cell>
        </row>
        <row r="1065">
          <cell r="B1065" t="str">
            <v xml:space="preserve">407 - Retained Earnings             </v>
          </cell>
          <cell r="C1065" t="str">
            <v xml:space="preserve">REG - Rental Regulatory and Other   </v>
          </cell>
          <cell r="D1065" t="str">
            <v>HR</v>
          </cell>
        </row>
        <row r="1066">
          <cell r="B1066" t="str">
            <v xml:space="preserve">407 - Retained Earnings             </v>
          </cell>
          <cell r="C1066" t="str">
            <v xml:space="preserve">REG - Rental Regulatory and Other   </v>
          </cell>
          <cell r="D1066" t="str">
            <v>IS</v>
          </cell>
        </row>
        <row r="1067">
          <cell r="B1067" t="str">
            <v xml:space="preserve">407 - Retained Earnings             </v>
          </cell>
          <cell r="C1067" t="str">
            <v xml:space="preserve">REG - Rental Regulatory and Other   </v>
          </cell>
          <cell r="D1067" t="str">
            <v>CS</v>
          </cell>
        </row>
        <row r="1068">
          <cell r="B1068" t="str">
            <v xml:space="preserve">407 - Retained Earnings             </v>
          </cell>
          <cell r="C1068" t="str">
            <v xml:space="preserve">REG - Rental Regulatory and Other   </v>
          </cell>
          <cell r="D1068" t="str">
            <v>CSP</v>
          </cell>
        </row>
        <row r="1069">
          <cell r="B1069" t="str">
            <v xml:space="preserve">407 - Retained Earnings             </v>
          </cell>
          <cell r="C1069" t="str">
            <v xml:space="preserve">REG - Rental Regulatory and Other   </v>
          </cell>
          <cell r="D1069" t="str">
            <v>EO</v>
          </cell>
        </row>
        <row r="1070">
          <cell r="B1070" t="str">
            <v xml:space="preserve">407 - Retained Earnings             </v>
          </cell>
          <cell r="C1070" t="str">
            <v xml:space="preserve">REG - Rental Regulatory and Other   </v>
          </cell>
          <cell r="D1070" t="str">
            <v>EO</v>
          </cell>
        </row>
        <row r="1071">
          <cell r="B1071" t="str">
            <v xml:space="preserve">407 - Retained Earnings             </v>
          </cell>
          <cell r="C1071" t="str">
            <v xml:space="preserve">REG - Rental Regulatory and Other   </v>
          </cell>
          <cell r="D1071" t="str">
            <v>EO</v>
          </cell>
        </row>
        <row r="1072">
          <cell r="B1072" t="str">
            <v xml:space="preserve">407 - Retained Earnings             </v>
          </cell>
          <cell r="C1072" t="str">
            <v xml:space="preserve">REG - Rental Regulatory and Other   </v>
          </cell>
          <cell r="D1072" t="str">
            <v>EO</v>
          </cell>
        </row>
        <row r="1073">
          <cell r="B1073" t="str">
            <v xml:space="preserve">407 - Retained Earnings             </v>
          </cell>
          <cell r="C1073" t="str">
            <v xml:space="preserve">REG - Rental Regulatory and Other   </v>
          </cell>
          <cell r="D1073" t="str">
            <v>FS</v>
          </cell>
        </row>
        <row r="1074">
          <cell r="B1074" t="str">
            <v xml:space="preserve">407 - Retained Earnings             </v>
          </cell>
          <cell r="C1074" t="str">
            <v xml:space="preserve">REG - Rental Regulatory and Other   </v>
          </cell>
          <cell r="D1074" t="str">
            <v>HR</v>
          </cell>
        </row>
        <row r="1075">
          <cell r="B1075" t="str">
            <v xml:space="preserve">407 - Retained Earnings             </v>
          </cell>
          <cell r="C1075" t="str">
            <v xml:space="preserve">REG - Rental Regulatory and Other   </v>
          </cell>
          <cell r="D1075" t="str">
            <v>IS</v>
          </cell>
        </row>
        <row r="1076">
          <cell r="B1076" t="str">
            <v xml:space="preserve">407 - Retained Earnings             </v>
          </cell>
          <cell r="C1076" t="str">
            <v xml:space="preserve">REG - Rental Regulatory and Other   </v>
          </cell>
          <cell r="D1076" t="str">
            <v>CS</v>
          </cell>
        </row>
        <row r="1077">
          <cell r="B1077" t="str">
            <v xml:space="preserve">407 - Retained Earnings             </v>
          </cell>
          <cell r="C1077" t="str">
            <v xml:space="preserve">REG - Rental Regulatory and Other   </v>
          </cell>
          <cell r="D1077" t="str">
            <v>CSP</v>
          </cell>
        </row>
        <row r="1078">
          <cell r="B1078" t="str">
            <v xml:space="preserve">407 - Retained Earnings             </v>
          </cell>
          <cell r="C1078" t="str">
            <v xml:space="preserve">REG - Rental Regulatory and Other   </v>
          </cell>
          <cell r="D1078" t="str">
            <v>EO</v>
          </cell>
        </row>
        <row r="1079">
          <cell r="B1079" t="str">
            <v xml:space="preserve">407 - Retained Earnings             </v>
          </cell>
          <cell r="C1079" t="str">
            <v xml:space="preserve">REG - Rental Regulatory and Other   </v>
          </cell>
          <cell r="D1079" t="str">
            <v>EO</v>
          </cell>
        </row>
        <row r="1080">
          <cell r="B1080" t="str">
            <v xml:space="preserve">407 - Retained Earnings             </v>
          </cell>
          <cell r="C1080" t="str">
            <v xml:space="preserve">REG - Rental Regulatory and Other   </v>
          </cell>
          <cell r="D1080" t="str">
            <v>EO</v>
          </cell>
        </row>
        <row r="1081">
          <cell r="B1081" t="str">
            <v xml:space="preserve">407 - Retained Earnings             </v>
          </cell>
          <cell r="C1081" t="str">
            <v xml:space="preserve">REG - Rental Regulatory and Other   </v>
          </cell>
          <cell r="D1081" t="str">
            <v>EO</v>
          </cell>
        </row>
        <row r="1082">
          <cell r="B1082" t="str">
            <v xml:space="preserve">407 - Retained Earnings             </v>
          </cell>
          <cell r="C1082" t="str">
            <v xml:space="preserve">REG - Rental Regulatory and Other   </v>
          </cell>
          <cell r="D1082" t="str">
            <v>FS</v>
          </cell>
        </row>
        <row r="1083">
          <cell r="B1083" t="str">
            <v xml:space="preserve">407 - Retained Earnings             </v>
          </cell>
          <cell r="C1083" t="str">
            <v xml:space="preserve">REG - Rental Regulatory and Other   </v>
          </cell>
          <cell r="D1083" t="str">
            <v>HR</v>
          </cell>
        </row>
        <row r="1084">
          <cell r="B1084" t="str">
            <v xml:space="preserve">407 - Retained Earnings             </v>
          </cell>
          <cell r="C1084" t="str">
            <v xml:space="preserve">REG - Rental Regulatory and Other   </v>
          </cell>
          <cell r="D1084" t="str">
            <v>IS</v>
          </cell>
        </row>
        <row r="1085">
          <cell r="B1085" t="str">
            <v xml:space="preserve">407 - Retained Earnings             </v>
          </cell>
          <cell r="C1085" t="str">
            <v xml:space="preserve">REG - Rental Regulatory and Other   </v>
          </cell>
          <cell r="D1085" t="str">
            <v>CS</v>
          </cell>
        </row>
        <row r="1086">
          <cell r="B1086" t="str">
            <v xml:space="preserve">407 - Retained Earnings             </v>
          </cell>
          <cell r="C1086" t="str">
            <v xml:space="preserve">REG - Rental Regulatory and Other   </v>
          </cell>
          <cell r="D1086" t="str">
            <v>EO</v>
          </cell>
        </row>
        <row r="1087">
          <cell r="B1087" t="str">
            <v xml:space="preserve">407 - Retained Earnings             </v>
          </cell>
          <cell r="C1087" t="str">
            <v xml:space="preserve">REG - Rental Regulatory and Other   </v>
          </cell>
          <cell r="D1087" t="str">
            <v>EO</v>
          </cell>
        </row>
        <row r="1088">
          <cell r="B1088" t="str">
            <v xml:space="preserve">407 - Retained Earnings             </v>
          </cell>
          <cell r="C1088" t="str">
            <v>OFF - Office Equipment Serv and Mtce</v>
          </cell>
          <cell r="D1088" t="str">
            <v>CS</v>
          </cell>
        </row>
        <row r="1089">
          <cell r="B1089" t="str">
            <v xml:space="preserve">407 - Retained Earnings             </v>
          </cell>
          <cell r="C1089" t="str">
            <v>OFF - Office Equipment Serv and Mtce</v>
          </cell>
          <cell r="D1089" t="str">
            <v>CSP</v>
          </cell>
        </row>
        <row r="1090">
          <cell r="B1090" t="str">
            <v xml:space="preserve">407 - Retained Earnings             </v>
          </cell>
          <cell r="C1090" t="str">
            <v>OFF - Office Equipment Serv and Mtce</v>
          </cell>
          <cell r="D1090" t="str">
            <v>EO</v>
          </cell>
        </row>
        <row r="1091">
          <cell r="B1091" t="str">
            <v xml:space="preserve">407 - Retained Earnings             </v>
          </cell>
          <cell r="C1091" t="str">
            <v>OFF - Office Equipment Serv and Mtce</v>
          </cell>
          <cell r="D1091" t="str">
            <v>EO</v>
          </cell>
        </row>
        <row r="1092">
          <cell r="B1092" t="str">
            <v xml:space="preserve">407 - Retained Earnings             </v>
          </cell>
          <cell r="C1092" t="str">
            <v>OFF - Office Equipment Serv and Mtce</v>
          </cell>
          <cell r="D1092" t="str">
            <v>EO</v>
          </cell>
        </row>
        <row r="1093">
          <cell r="B1093" t="str">
            <v xml:space="preserve">407 - Retained Earnings             </v>
          </cell>
          <cell r="C1093" t="str">
            <v>OFF - Office Equipment Serv and Mtce</v>
          </cell>
          <cell r="D1093" t="str">
            <v>EO</v>
          </cell>
        </row>
        <row r="1094">
          <cell r="B1094" t="str">
            <v xml:space="preserve">407 - Retained Earnings             </v>
          </cell>
          <cell r="C1094" t="str">
            <v>OFF - Office Equipment Serv and Mtce</v>
          </cell>
          <cell r="D1094" t="str">
            <v>FS</v>
          </cell>
        </row>
        <row r="1095">
          <cell r="B1095" t="str">
            <v xml:space="preserve">407 - Retained Earnings             </v>
          </cell>
          <cell r="C1095" t="str">
            <v>OFF - Office Equipment Serv and Mtce</v>
          </cell>
          <cell r="D1095" t="str">
            <v>HR</v>
          </cell>
        </row>
        <row r="1096">
          <cell r="B1096" t="str">
            <v xml:space="preserve">407 - Retained Earnings             </v>
          </cell>
          <cell r="C1096" t="str">
            <v>OFF - Office Equipment Serv and Mtce</v>
          </cell>
          <cell r="D1096" t="str">
            <v>IS</v>
          </cell>
        </row>
        <row r="1097">
          <cell r="B1097" t="str">
            <v xml:space="preserve">407 - Retained Earnings             </v>
          </cell>
          <cell r="C1097" t="str">
            <v>OFF - Office Equipment Serv and Mtce</v>
          </cell>
          <cell r="D1097" t="str">
            <v>EO</v>
          </cell>
        </row>
        <row r="1098">
          <cell r="B1098" t="str">
            <v xml:space="preserve">407 - Retained Earnings             </v>
          </cell>
          <cell r="C1098" t="str">
            <v>OFF - Office Equipment Serv and Mtce</v>
          </cell>
          <cell r="D1098" t="str">
            <v>HR</v>
          </cell>
        </row>
        <row r="1099">
          <cell r="B1099" t="str">
            <v xml:space="preserve">407 - Retained Earnings             </v>
          </cell>
          <cell r="C1099" t="str">
            <v>OFF - Office Equipment Serv and Mtce</v>
          </cell>
          <cell r="D1099" t="str">
            <v>IS</v>
          </cell>
        </row>
        <row r="1100">
          <cell r="B1100" t="str">
            <v xml:space="preserve">407 - Retained Earnings             </v>
          </cell>
          <cell r="C1100" t="str">
            <v>OFF - Office Equipment Serv and Mtce</v>
          </cell>
          <cell r="D1100" t="str">
            <v>CS</v>
          </cell>
        </row>
        <row r="1101">
          <cell r="B1101" t="str">
            <v xml:space="preserve">407 - Retained Earnings             </v>
          </cell>
          <cell r="C1101" t="str">
            <v>OFF - Office Equipment Serv and Mtce</v>
          </cell>
          <cell r="D1101" t="str">
            <v>CSP</v>
          </cell>
        </row>
        <row r="1102">
          <cell r="B1102" t="str">
            <v xml:space="preserve">407 - Retained Earnings             </v>
          </cell>
          <cell r="C1102" t="str">
            <v>OFF - Office Equipment Serv and Mtce</v>
          </cell>
          <cell r="D1102" t="str">
            <v>EO</v>
          </cell>
        </row>
        <row r="1103">
          <cell r="B1103" t="str">
            <v xml:space="preserve">407 - Retained Earnings             </v>
          </cell>
          <cell r="C1103" t="str">
            <v>OFF - Office Equipment Serv and Mtce</v>
          </cell>
          <cell r="D1103" t="str">
            <v>EO</v>
          </cell>
        </row>
        <row r="1104">
          <cell r="B1104" t="str">
            <v xml:space="preserve">407 - Retained Earnings             </v>
          </cell>
          <cell r="C1104" t="str">
            <v>OFF - Office Equipment Serv and Mtce</v>
          </cell>
          <cell r="D1104" t="str">
            <v>EO</v>
          </cell>
        </row>
        <row r="1105">
          <cell r="B1105" t="str">
            <v xml:space="preserve">407 - Retained Earnings             </v>
          </cell>
          <cell r="C1105" t="str">
            <v>OFF - Office Equipment Serv and Mtce</v>
          </cell>
          <cell r="D1105" t="str">
            <v>EO</v>
          </cell>
        </row>
        <row r="1106">
          <cell r="B1106" t="str">
            <v xml:space="preserve">407 - Retained Earnings             </v>
          </cell>
          <cell r="C1106" t="str">
            <v>OFF - Office Equipment Serv and Mtce</v>
          </cell>
          <cell r="D1106" t="str">
            <v>FS</v>
          </cell>
        </row>
        <row r="1107">
          <cell r="B1107" t="str">
            <v xml:space="preserve">407 - Retained Earnings             </v>
          </cell>
          <cell r="C1107" t="str">
            <v>OFF - Office Equipment Serv and Mtce</v>
          </cell>
          <cell r="D1107" t="str">
            <v>HR</v>
          </cell>
        </row>
        <row r="1108">
          <cell r="B1108" t="str">
            <v xml:space="preserve">407 - Retained Earnings             </v>
          </cell>
          <cell r="C1108" t="str">
            <v>OFF - Office Equipment Serv and Mtce</v>
          </cell>
          <cell r="D1108" t="str">
            <v>IS</v>
          </cell>
        </row>
        <row r="1109">
          <cell r="B1109" t="str">
            <v xml:space="preserve">407 - Retained Earnings             </v>
          </cell>
          <cell r="C1109" t="str">
            <v>OFF - Office Equipment Serv and Mtce</v>
          </cell>
          <cell r="D1109" t="str">
            <v>CS</v>
          </cell>
        </row>
        <row r="1110">
          <cell r="B1110" t="str">
            <v xml:space="preserve">407 - Retained Earnings             </v>
          </cell>
          <cell r="C1110" t="str">
            <v>OFF - Office Equipment Serv and Mtce</v>
          </cell>
          <cell r="D1110" t="str">
            <v>CSP</v>
          </cell>
        </row>
        <row r="1111">
          <cell r="B1111" t="str">
            <v xml:space="preserve">407 - Retained Earnings             </v>
          </cell>
          <cell r="C1111" t="str">
            <v>OFF - Office Equipment Serv and Mtce</v>
          </cell>
          <cell r="D1111" t="str">
            <v>EO</v>
          </cell>
        </row>
        <row r="1112">
          <cell r="B1112" t="str">
            <v xml:space="preserve">407 - Retained Earnings             </v>
          </cell>
          <cell r="C1112" t="str">
            <v>OFF - Office Equipment Serv and Mtce</v>
          </cell>
          <cell r="D1112" t="str">
            <v>EO</v>
          </cell>
        </row>
        <row r="1113">
          <cell r="B1113" t="str">
            <v xml:space="preserve">407 - Retained Earnings             </v>
          </cell>
          <cell r="C1113" t="str">
            <v>OFF - Office Equipment Serv and Mtce</v>
          </cell>
          <cell r="D1113" t="str">
            <v>EO</v>
          </cell>
        </row>
        <row r="1114">
          <cell r="B1114" t="str">
            <v xml:space="preserve">407 - Retained Earnings             </v>
          </cell>
          <cell r="C1114" t="str">
            <v>OFF - Office Equipment Serv and Mtce</v>
          </cell>
          <cell r="D1114" t="str">
            <v>EO</v>
          </cell>
        </row>
        <row r="1115">
          <cell r="B1115" t="str">
            <v xml:space="preserve">407 - Retained Earnings             </v>
          </cell>
          <cell r="C1115" t="str">
            <v>OFF - Office Equipment Serv and Mtce</v>
          </cell>
          <cell r="D1115" t="str">
            <v>FS</v>
          </cell>
        </row>
        <row r="1116">
          <cell r="B1116" t="str">
            <v xml:space="preserve">407 - Retained Earnings             </v>
          </cell>
          <cell r="C1116" t="str">
            <v>OFF - Office Equipment Serv and Mtce</v>
          </cell>
          <cell r="D1116" t="str">
            <v>HR</v>
          </cell>
        </row>
        <row r="1117">
          <cell r="B1117" t="str">
            <v xml:space="preserve">407 - Retained Earnings             </v>
          </cell>
          <cell r="C1117" t="str">
            <v>OFF - Office Equipment Serv and Mtce</v>
          </cell>
          <cell r="D1117" t="str">
            <v>IS</v>
          </cell>
        </row>
        <row r="1118">
          <cell r="B1118" t="str">
            <v xml:space="preserve">407 - Retained Earnings             </v>
          </cell>
          <cell r="C1118" t="str">
            <v>OFF - Office Equipment Serv and Mtce</v>
          </cell>
          <cell r="D1118" t="str">
            <v>EO</v>
          </cell>
        </row>
        <row r="1119">
          <cell r="B1119" t="str">
            <v xml:space="preserve">407 - Retained Earnings             </v>
          </cell>
          <cell r="C1119" t="str">
            <v>OFF - Office Equipment Serv and Mtce</v>
          </cell>
          <cell r="D1119" t="str">
            <v>EO</v>
          </cell>
        </row>
        <row r="1120">
          <cell r="B1120" t="str">
            <v xml:space="preserve">407 - Retained Earnings             </v>
          </cell>
          <cell r="C1120" t="str">
            <v>OFF - Office Equipment Serv and Mtce</v>
          </cell>
          <cell r="D1120" t="str">
            <v>EO</v>
          </cell>
        </row>
        <row r="1121">
          <cell r="B1121" t="str">
            <v xml:space="preserve">407 - Retained Earnings             </v>
          </cell>
          <cell r="C1121" t="str">
            <v>OFF - Office Equipment Serv and Mtce</v>
          </cell>
          <cell r="D1121" t="str">
            <v>EO</v>
          </cell>
        </row>
        <row r="1122">
          <cell r="B1122" t="str">
            <v xml:space="preserve">407 - Retained Earnings             </v>
          </cell>
          <cell r="C1122" t="str">
            <v>OFF - Office Equipment Serv and Mtce</v>
          </cell>
          <cell r="D1122" t="str">
            <v>IS</v>
          </cell>
        </row>
        <row r="1123">
          <cell r="B1123" t="str">
            <v xml:space="preserve">407 - Retained Earnings             </v>
          </cell>
          <cell r="C1123" t="str">
            <v>OFF - Office Equipment Serv and Mtce</v>
          </cell>
          <cell r="D1123" t="str">
            <v>CS</v>
          </cell>
        </row>
        <row r="1124">
          <cell r="B1124" t="str">
            <v xml:space="preserve">407 - Retained Earnings             </v>
          </cell>
          <cell r="C1124" t="str">
            <v>OFF - Office Equipment Serv and Mtce</v>
          </cell>
          <cell r="D1124" t="str">
            <v>CSP</v>
          </cell>
        </row>
        <row r="1125">
          <cell r="B1125" t="str">
            <v xml:space="preserve">407 - Retained Earnings             </v>
          </cell>
          <cell r="C1125" t="str">
            <v>OFF - Office Equipment Serv and Mtce</v>
          </cell>
          <cell r="D1125" t="str">
            <v>EO</v>
          </cell>
        </row>
        <row r="1126">
          <cell r="B1126" t="str">
            <v xml:space="preserve">407 - Retained Earnings             </v>
          </cell>
          <cell r="C1126" t="str">
            <v>OFF - Office Equipment Serv and Mtce</v>
          </cell>
          <cell r="D1126" t="str">
            <v>EO</v>
          </cell>
        </row>
        <row r="1127">
          <cell r="B1127" t="str">
            <v xml:space="preserve">407 - Retained Earnings             </v>
          </cell>
          <cell r="C1127" t="str">
            <v>OFF - Office Equipment Serv and Mtce</v>
          </cell>
          <cell r="D1127" t="str">
            <v>EO</v>
          </cell>
        </row>
        <row r="1128">
          <cell r="B1128" t="str">
            <v xml:space="preserve">407 - Retained Earnings             </v>
          </cell>
          <cell r="C1128" t="str">
            <v>OFF - Office Equipment Serv and Mtce</v>
          </cell>
          <cell r="D1128" t="str">
            <v>EO</v>
          </cell>
        </row>
        <row r="1129">
          <cell r="B1129" t="str">
            <v xml:space="preserve">407 - Retained Earnings             </v>
          </cell>
          <cell r="C1129" t="str">
            <v>OFF - Office Equipment Serv and Mtce</v>
          </cell>
          <cell r="D1129" t="str">
            <v>FS</v>
          </cell>
        </row>
        <row r="1130">
          <cell r="B1130" t="str">
            <v xml:space="preserve">407 - Retained Earnings             </v>
          </cell>
          <cell r="C1130" t="str">
            <v>OFF - Office Equipment Serv and Mtce</v>
          </cell>
          <cell r="D1130" t="str">
            <v>HR</v>
          </cell>
        </row>
        <row r="1131">
          <cell r="B1131" t="str">
            <v xml:space="preserve">407 - Retained Earnings             </v>
          </cell>
          <cell r="C1131" t="str">
            <v>OFF - Office Equipment Serv and Mtce</v>
          </cell>
          <cell r="D1131" t="str">
            <v>IS</v>
          </cell>
        </row>
        <row r="1132">
          <cell r="B1132" t="str">
            <v xml:space="preserve">407 - Retained Earnings             </v>
          </cell>
          <cell r="C1132" t="str">
            <v>OFF - Office Equipment Serv and Mtce</v>
          </cell>
          <cell r="D1132" t="str">
            <v>CS</v>
          </cell>
        </row>
        <row r="1133">
          <cell r="B1133" t="str">
            <v xml:space="preserve">407 - Retained Earnings             </v>
          </cell>
          <cell r="C1133" t="str">
            <v>OFF - Office Equipment Serv and Mtce</v>
          </cell>
          <cell r="D1133" t="str">
            <v>CSP</v>
          </cell>
        </row>
        <row r="1134">
          <cell r="B1134" t="str">
            <v xml:space="preserve">407 - Retained Earnings             </v>
          </cell>
          <cell r="C1134" t="str">
            <v>OFF - Office Equipment Serv and Mtce</v>
          </cell>
          <cell r="D1134" t="str">
            <v>EO</v>
          </cell>
        </row>
        <row r="1135">
          <cell r="B1135" t="str">
            <v xml:space="preserve">407 - Retained Earnings             </v>
          </cell>
          <cell r="C1135" t="str">
            <v>OFF - Office Equipment Serv and Mtce</v>
          </cell>
          <cell r="D1135" t="str">
            <v>EO</v>
          </cell>
        </row>
        <row r="1136">
          <cell r="B1136" t="str">
            <v xml:space="preserve">407 - Retained Earnings             </v>
          </cell>
          <cell r="C1136" t="str">
            <v>OFF - Office Equipment Serv and Mtce</v>
          </cell>
          <cell r="D1136" t="str">
            <v>EO</v>
          </cell>
        </row>
        <row r="1137">
          <cell r="B1137" t="str">
            <v xml:space="preserve">407 - Retained Earnings             </v>
          </cell>
          <cell r="C1137" t="str">
            <v>OFF - Office Equipment Serv and Mtce</v>
          </cell>
          <cell r="D1137" t="str">
            <v>EO</v>
          </cell>
        </row>
        <row r="1138">
          <cell r="B1138" t="str">
            <v xml:space="preserve">407 - Retained Earnings             </v>
          </cell>
          <cell r="C1138" t="str">
            <v>OFF - Office Equipment Serv and Mtce</v>
          </cell>
          <cell r="D1138" t="str">
            <v>HR</v>
          </cell>
        </row>
        <row r="1139">
          <cell r="B1139" t="str">
            <v xml:space="preserve">407 - Retained Earnings             </v>
          </cell>
          <cell r="C1139" t="str">
            <v>OFF - Office Equipment Serv and Mtce</v>
          </cell>
          <cell r="D1139" t="str">
            <v>IS</v>
          </cell>
        </row>
        <row r="1140">
          <cell r="B1140" t="str">
            <v xml:space="preserve">407 - Retained Earnings             </v>
          </cell>
          <cell r="C1140" t="str">
            <v xml:space="preserve">PSG - Postage                       </v>
          </cell>
          <cell r="D1140" t="str">
            <v>CSP</v>
          </cell>
        </row>
        <row r="1141">
          <cell r="B1141" t="str">
            <v xml:space="preserve">407 - Retained Earnings             </v>
          </cell>
          <cell r="C1141" t="str">
            <v>OFF - Office Equipment Serv and Mtce</v>
          </cell>
          <cell r="D1141" t="str">
            <v>CS</v>
          </cell>
        </row>
        <row r="1142">
          <cell r="B1142" t="str">
            <v xml:space="preserve">407 - Retained Earnings             </v>
          </cell>
          <cell r="C1142" t="str">
            <v>OFF - Office Equipment Serv and Mtce</v>
          </cell>
          <cell r="D1142" t="str">
            <v>CSP</v>
          </cell>
        </row>
        <row r="1143">
          <cell r="B1143" t="str">
            <v xml:space="preserve">407 - Retained Earnings             </v>
          </cell>
          <cell r="C1143" t="str">
            <v>OFF - Office Equipment Serv and Mtce</v>
          </cell>
          <cell r="D1143" t="str">
            <v>EO</v>
          </cell>
        </row>
        <row r="1144">
          <cell r="B1144" t="str">
            <v xml:space="preserve">407 - Retained Earnings             </v>
          </cell>
          <cell r="C1144" t="str">
            <v>OFF - Office Equipment Serv and Mtce</v>
          </cell>
          <cell r="D1144" t="str">
            <v>EO</v>
          </cell>
        </row>
        <row r="1145">
          <cell r="B1145" t="str">
            <v xml:space="preserve">407 - Retained Earnings             </v>
          </cell>
          <cell r="C1145" t="str">
            <v>OFF - Office Equipment Serv and Mtce</v>
          </cell>
          <cell r="D1145" t="str">
            <v>EO</v>
          </cell>
        </row>
        <row r="1146">
          <cell r="B1146" t="str">
            <v xml:space="preserve">407 - Retained Earnings             </v>
          </cell>
          <cell r="C1146" t="str">
            <v>OFF - Office Equipment Serv and Mtce</v>
          </cell>
          <cell r="D1146" t="str">
            <v>EO</v>
          </cell>
        </row>
        <row r="1147">
          <cell r="B1147" t="str">
            <v xml:space="preserve">407 - Retained Earnings             </v>
          </cell>
          <cell r="C1147" t="str">
            <v>OFF - Office Equipment Serv and Mtce</v>
          </cell>
          <cell r="D1147" t="str">
            <v>FS</v>
          </cell>
        </row>
        <row r="1148">
          <cell r="B1148" t="str">
            <v xml:space="preserve">407 - Retained Earnings             </v>
          </cell>
          <cell r="C1148" t="str">
            <v>OFF - Office Equipment Serv and Mtce</v>
          </cell>
          <cell r="D1148" t="str">
            <v>HR</v>
          </cell>
        </row>
        <row r="1149">
          <cell r="B1149" t="str">
            <v xml:space="preserve">407 - Retained Earnings             </v>
          </cell>
          <cell r="C1149" t="str">
            <v>OFF - Office Equipment Serv and Mtce</v>
          </cell>
          <cell r="D1149" t="str">
            <v>IS</v>
          </cell>
        </row>
        <row r="1150">
          <cell r="B1150" t="str">
            <v xml:space="preserve">407 - Retained Earnings             </v>
          </cell>
          <cell r="C1150" t="str">
            <v xml:space="preserve">ALL - Internal Allocations          </v>
          </cell>
          <cell r="D1150" t="str">
            <v>CS</v>
          </cell>
        </row>
        <row r="1151">
          <cell r="B1151" t="str">
            <v xml:space="preserve">407 - Retained Earnings             </v>
          </cell>
          <cell r="C1151" t="str">
            <v xml:space="preserve">ALL - Internal Allocations          </v>
          </cell>
          <cell r="D1151" t="str">
            <v>CSP</v>
          </cell>
        </row>
        <row r="1152">
          <cell r="B1152" t="str">
            <v xml:space="preserve">407 - Retained Earnings             </v>
          </cell>
          <cell r="C1152" t="str">
            <v xml:space="preserve">ALL - Internal Allocations          </v>
          </cell>
          <cell r="D1152" t="str">
            <v>EO</v>
          </cell>
        </row>
        <row r="1153">
          <cell r="B1153" t="str">
            <v xml:space="preserve">407 - Retained Earnings             </v>
          </cell>
          <cell r="C1153" t="str">
            <v xml:space="preserve">ALL - Internal Allocations          </v>
          </cell>
          <cell r="D1153" t="str">
            <v>EO</v>
          </cell>
        </row>
        <row r="1154">
          <cell r="B1154" t="str">
            <v xml:space="preserve">407 - Retained Earnings             </v>
          </cell>
          <cell r="C1154" t="str">
            <v xml:space="preserve">ALL - Internal Allocations          </v>
          </cell>
          <cell r="D1154" t="str">
            <v>EO</v>
          </cell>
        </row>
        <row r="1155">
          <cell r="B1155" t="str">
            <v xml:space="preserve">407 - Retained Earnings             </v>
          </cell>
          <cell r="C1155" t="str">
            <v xml:space="preserve">ALL - Internal Allocations          </v>
          </cell>
          <cell r="D1155" t="str">
            <v>EO</v>
          </cell>
        </row>
        <row r="1156">
          <cell r="B1156" t="str">
            <v xml:space="preserve">407 - Retained Earnings             </v>
          </cell>
          <cell r="C1156" t="str">
            <v xml:space="preserve">ALL - Internal Allocations          </v>
          </cell>
          <cell r="D1156" t="str">
            <v>FS</v>
          </cell>
        </row>
        <row r="1157">
          <cell r="B1157" t="str">
            <v xml:space="preserve">407 - Retained Earnings             </v>
          </cell>
          <cell r="C1157" t="str">
            <v xml:space="preserve">ALL - Internal Allocations          </v>
          </cell>
          <cell r="D1157" t="str">
            <v>HR</v>
          </cell>
        </row>
        <row r="1158">
          <cell r="B1158" t="str">
            <v xml:space="preserve">407 - Retained Earnings             </v>
          </cell>
          <cell r="C1158" t="str">
            <v xml:space="preserve">ALL - Internal Allocations          </v>
          </cell>
          <cell r="D1158" t="str">
            <v>IS</v>
          </cell>
        </row>
        <row r="1159">
          <cell r="B1159" t="str">
            <v xml:space="preserve">407 - Retained Earnings             </v>
          </cell>
          <cell r="C1159" t="str">
            <v xml:space="preserve">PSV - Professional Services         </v>
          </cell>
          <cell r="D1159" t="str">
            <v>CS</v>
          </cell>
        </row>
        <row r="1160">
          <cell r="B1160" t="str">
            <v xml:space="preserve">407 - Retained Earnings             </v>
          </cell>
          <cell r="C1160" t="str">
            <v xml:space="preserve">PSV - Professional Services         </v>
          </cell>
          <cell r="D1160" t="str">
            <v>EO</v>
          </cell>
        </row>
        <row r="1161">
          <cell r="B1161" t="str">
            <v xml:space="preserve">407 - Retained Earnings             </v>
          </cell>
          <cell r="C1161" t="str">
            <v xml:space="preserve">PSV - Professional Services         </v>
          </cell>
          <cell r="D1161" t="str">
            <v>FS</v>
          </cell>
        </row>
        <row r="1162">
          <cell r="B1162" t="str">
            <v xml:space="preserve">407 - Retained Earnings             </v>
          </cell>
          <cell r="C1162" t="str">
            <v xml:space="preserve">PSV - Professional Services         </v>
          </cell>
          <cell r="D1162" t="str">
            <v>FS</v>
          </cell>
        </row>
        <row r="1163">
          <cell r="B1163" t="str">
            <v xml:space="preserve">407 - Retained Earnings             </v>
          </cell>
          <cell r="C1163" t="str">
            <v xml:space="preserve">PSV - Professional Services         </v>
          </cell>
          <cell r="D1163" t="str">
            <v>HR</v>
          </cell>
        </row>
        <row r="1164">
          <cell r="B1164" t="str">
            <v xml:space="preserve">407 - Retained Earnings             </v>
          </cell>
          <cell r="C1164" t="str">
            <v xml:space="preserve">PSV - Professional Services         </v>
          </cell>
          <cell r="D1164" t="str">
            <v>CS</v>
          </cell>
        </row>
        <row r="1165">
          <cell r="B1165" t="str">
            <v xml:space="preserve">407 - Retained Earnings             </v>
          </cell>
          <cell r="C1165" t="str">
            <v xml:space="preserve">PSV - Professional Services         </v>
          </cell>
          <cell r="D1165" t="str">
            <v>CSP</v>
          </cell>
        </row>
        <row r="1166">
          <cell r="B1166" t="str">
            <v xml:space="preserve">407 - Retained Earnings             </v>
          </cell>
          <cell r="C1166" t="str">
            <v xml:space="preserve">PSV - Professional Services         </v>
          </cell>
          <cell r="D1166" t="str">
            <v>EO</v>
          </cell>
        </row>
        <row r="1167">
          <cell r="B1167" t="str">
            <v xml:space="preserve">407 - Retained Earnings             </v>
          </cell>
          <cell r="C1167" t="str">
            <v xml:space="preserve">PSV - Professional Services         </v>
          </cell>
          <cell r="D1167" t="str">
            <v>FS</v>
          </cell>
        </row>
        <row r="1168">
          <cell r="B1168" t="str">
            <v xml:space="preserve">407 - Retained Earnings             </v>
          </cell>
          <cell r="C1168" t="str">
            <v xml:space="preserve">PSV - Professional Services         </v>
          </cell>
          <cell r="D1168" t="str">
            <v>HR</v>
          </cell>
        </row>
        <row r="1169">
          <cell r="B1169" t="str">
            <v xml:space="preserve">407 - Retained Earnings             </v>
          </cell>
          <cell r="C1169" t="str">
            <v xml:space="preserve">PSV - Professional Services         </v>
          </cell>
          <cell r="D1169" t="str">
            <v>EO</v>
          </cell>
        </row>
        <row r="1170">
          <cell r="B1170" t="str">
            <v xml:space="preserve">407 - Retained Earnings             </v>
          </cell>
          <cell r="C1170" t="str">
            <v xml:space="preserve">PSV - Professional Services         </v>
          </cell>
          <cell r="D1170" t="str">
            <v>FS</v>
          </cell>
        </row>
        <row r="1171">
          <cell r="B1171" t="str">
            <v xml:space="preserve">407 - Retained Earnings             </v>
          </cell>
          <cell r="C1171" t="str">
            <v xml:space="preserve">PSV - Professional Services         </v>
          </cell>
          <cell r="D1171" t="str">
            <v>CS</v>
          </cell>
        </row>
        <row r="1172">
          <cell r="B1172" t="str">
            <v xml:space="preserve">407 - Retained Earnings             </v>
          </cell>
          <cell r="C1172" t="str">
            <v xml:space="preserve">PSV - Professional Services         </v>
          </cell>
          <cell r="D1172" t="str">
            <v>CSP</v>
          </cell>
        </row>
        <row r="1173">
          <cell r="B1173" t="str">
            <v xml:space="preserve">407 - Retained Earnings             </v>
          </cell>
          <cell r="C1173" t="str">
            <v xml:space="preserve">PSV - Professional Services         </v>
          </cell>
          <cell r="D1173" t="str">
            <v>EO</v>
          </cell>
        </row>
        <row r="1174">
          <cell r="B1174" t="str">
            <v xml:space="preserve">407 - Retained Earnings             </v>
          </cell>
          <cell r="C1174" t="str">
            <v xml:space="preserve">PSV - Professional Services         </v>
          </cell>
          <cell r="D1174" t="str">
            <v>EO</v>
          </cell>
        </row>
        <row r="1175">
          <cell r="B1175" t="str">
            <v xml:space="preserve">407 - Retained Earnings             </v>
          </cell>
          <cell r="C1175" t="str">
            <v xml:space="preserve">PSV - Professional Services         </v>
          </cell>
          <cell r="D1175" t="str">
            <v>FS</v>
          </cell>
        </row>
        <row r="1176">
          <cell r="B1176" t="str">
            <v xml:space="preserve">407 - Retained Earnings             </v>
          </cell>
          <cell r="C1176" t="str">
            <v xml:space="preserve">PSV - Professional Services         </v>
          </cell>
          <cell r="D1176" t="str">
            <v>HR</v>
          </cell>
        </row>
        <row r="1177">
          <cell r="B1177" t="str">
            <v xml:space="preserve">407 - Retained Earnings             </v>
          </cell>
          <cell r="C1177" t="str">
            <v xml:space="preserve">PSV - Professional Services         </v>
          </cell>
          <cell r="D1177" t="str">
            <v>IS</v>
          </cell>
        </row>
        <row r="1178">
          <cell r="B1178" t="str">
            <v xml:space="preserve">407 - Retained Earnings             </v>
          </cell>
          <cell r="C1178" t="str">
            <v xml:space="preserve">PSV - Professional Services         </v>
          </cell>
          <cell r="D1178" t="str">
            <v>EO</v>
          </cell>
        </row>
        <row r="1179">
          <cell r="B1179" t="str">
            <v xml:space="preserve">407 - Retained Earnings             </v>
          </cell>
          <cell r="C1179" t="str">
            <v xml:space="preserve">PSV - Professional Services         </v>
          </cell>
          <cell r="D1179" t="str">
            <v>CSP</v>
          </cell>
        </row>
        <row r="1180">
          <cell r="B1180" t="str">
            <v xml:space="preserve">407 - Retained Earnings             </v>
          </cell>
          <cell r="C1180" t="str">
            <v xml:space="preserve">PSV - Professional Services         </v>
          </cell>
          <cell r="D1180" t="str">
            <v>CSP</v>
          </cell>
        </row>
        <row r="1181">
          <cell r="B1181" t="str">
            <v xml:space="preserve">407 - Retained Earnings             </v>
          </cell>
          <cell r="C1181" t="str">
            <v xml:space="preserve">PSV - Professional Services         </v>
          </cell>
          <cell r="D1181" t="str">
            <v>IS</v>
          </cell>
        </row>
        <row r="1182">
          <cell r="B1182" t="str">
            <v xml:space="preserve">407 - Retained Earnings             </v>
          </cell>
          <cell r="C1182" t="str">
            <v xml:space="preserve">PSV - Professional Services         </v>
          </cell>
          <cell r="D1182" t="str">
            <v>IS</v>
          </cell>
        </row>
        <row r="1183">
          <cell r="B1183" t="str">
            <v xml:space="preserve">407 - Retained Earnings             </v>
          </cell>
          <cell r="C1183" t="str">
            <v xml:space="preserve">PSV - Professional Services         </v>
          </cell>
          <cell r="D1183" t="str">
            <v>CSP</v>
          </cell>
        </row>
        <row r="1184">
          <cell r="B1184" t="str">
            <v xml:space="preserve">407 - Retained Earnings             </v>
          </cell>
          <cell r="C1184" t="str">
            <v xml:space="preserve">PSV - Professional Services         </v>
          </cell>
          <cell r="D1184" t="str">
            <v>CSP</v>
          </cell>
        </row>
        <row r="1185">
          <cell r="B1185" t="str">
            <v xml:space="preserve">407 - Retained Earnings             </v>
          </cell>
          <cell r="C1185" t="str">
            <v xml:space="preserve">PSV - Professional Services         </v>
          </cell>
          <cell r="D1185" t="str">
            <v>CS</v>
          </cell>
        </row>
        <row r="1186">
          <cell r="B1186" t="str">
            <v xml:space="preserve">407 - Retained Earnings             </v>
          </cell>
          <cell r="C1186" t="str">
            <v xml:space="preserve">PTX - Property Taxes                </v>
          </cell>
          <cell r="D1186" t="str">
            <v>CS</v>
          </cell>
        </row>
        <row r="1187">
          <cell r="B1187" t="str">
            <v xml:space="preserve">407 - Retained Earnings             </v>
          </cell>
          <cell r="C1187" t="str">
            <v xml:space="preserve">PTX - Property Taxes                </v>
          </cell>
          <cell r="D1187" t="str">
            <v>EO</v>
          </cell>
        </row>
        <row r="1188">
          <cell r="B1188" t="str">
            <v xml:space="preserve">407 - Retained Earnings             </v>
          </cell>
          <cell r="C1188" t="str">
            <v xml:space="preserve">PTX - Property Taxes                </v>
          </cell>
          <cell r="D1188" t="str">
            <v>EO</v>
          </cell>
        </row>
        <row r="1189">
          <cell r="B1189" t="str">
            <v xml:space="preserve">407 - Retained Earnings             </v>
          </cell>
          <cell r="C1189" t="str">
            <v xml:space="preserve">PSV - Professional Services         </v>
          </cell>
          <cell r="D1189" t="str">
            <v>CS</v>
          </cell>
        </row>
        <row r="1190">
          <cell r="B1190" t="str">
            <v xml:space="preserve">407 - Retained Earnings             </v>
          </cell>
          <cell r="C1190" t="str">
            <v xml:space="preserve">PSV - Professional Services         </v>
          </cell>
          <cell r="D1190" t="str">
            <v>CSP</v>
          </cell>
        </row>
        <row r="1191">
          <cell r="B1191" t="str">
            <v xml:space="preserve">407 - Retained Earnings             </v>
          </cell>
          <cell r="C1191" t="str">
            <v xml:space="preserve">PSV - Professional Services         </v>
          </cell>
          <cell r="D1191" t="str">
            <v>EO</v>
          </cell>
        </row>
        <row r="1192">
          <cell r="B1192" t="str">
            <v xml:space="preserve">407 - Retained Earnings             </v>
          </cell>
          <cell r="C1192" t="str">
            <v xml:space="preserve">PSV - Professional Services         </v>
          </cell>
          <cell r="D1192" t="str">
            <v>EO</v>
          </cell>
        </row>
        <row r="1193">
          <cell r="B1193" t="str">
            <v xml:space="preserve">407 - Retained Earnings             </v>
          </cell>
          <cell r="C1193" t="str">
            <v xml:space="preserve">PSV - Professional Services         </v>
          </cell>
          <cell r="D1193" t="str">
            <v>EO</v>
          </cell>
        </row>
        <row r="1194">
          <cell r="B1194" t="str">
            <v xml:space="preserve">407 - Retained Earnings             </v>
          </cell>
          <cell r="C1194" t="str">
            <v xml:space="preserve">PSV - Professional Services         </v>
          </cell>
          <cell r="D1194" t="str">
            <v>EO</v>
          </cell>
        </row>
        <row r="1195">
          <cell r="B1195" t="str">
            <v xml:space="preserve">407 - Retained Earnings             </v>
          </cell>
          <cell r="C1195" t="str">
            <v xml:space="preserve">PSV - Professional Services         </v>
          </cell>
          <cell r="D1195" t="str">
            <v>HR</v>
          </cell>
        </row>
        <row r="1196">
          <cell r="B1196" t="str">
            <v xml:space="preserve">407 - Retained Earnings             </v>
          </cell>
          <cell r="C1196" t="str">
            <v xml:space="preserve">PSV - Professional Services         </v>
          </cell>
          <cell r="D1196" t="str">
            <v>IS</v>
          </cell>
        </row>
        <row r="1197">
          <cell r="B1197" t="str">
            <v xml:space="preserve">407 - Retained Earnings             </v>
          </cell>
          <cell r="C1197" t="str">
            <v xml:space="preserve">PSV - Professional Services         </v>
          </cell>
          <cell r="D1197" t="str">
            <v>EO</v>
          </cell>
        </row>
        <row r="1198">
          <cell r="B1198" t="str">
            <v xml:space="preserve">407 - Retained Earnings             </v>
          </cell>
          <cell r="C1198" t="str">
            <v xml:space="preserve">PSV - Professional Services         </v>
          </cell>
          <cell r="D1198" t="str">
            <v>EO</v>
          </cell>
        </row>
        <row r="1199">
          <cell r="B1199" t="str">
            <v xml:space="preserve">407 - Retained Earnings             </v>
          </cell>
          <cell r="C1199" t="str">
            <v xml:space="preserve">PSV - Professional Services         </v>
          </cell>
          <cell r="D1199" t="str">
            <v>EO</v>
          </cell>
        </row>
        <row r="1200">
          <cell r="B1200" t="str">
            <v xml:space="preserve">407 - Retained Earnings             </v>
          </cell>
          <cell r="C1200" t="str">
            <v xml:space="preserve">PSV - Professional Services         </v>
          </cell>
          <cell r="D1200" t="str">
            <v>CSP</v>
          </cell>
        </row>
        <row r="1201">
          <cell r="B1201" t="str">
            <v xml:space="preserve">407 - Retained Earnings             </v>
          </cell>
          <cell r="C1201" t="str">
            <v xml:space="preserve">PSV - Professional Services         </v>
          </cell>
          <cell r="D1201" t="str">
            <v>CSP</v>
          </cell>
        </row>
        <row r="1202">
          <cell r="B1202" t="str">
            <v xml:space="preserve">407 - Retained Earnings             </v>
          </cell>
          <cell r="C1202" t="str">
            <v xml:space="preserve">PSV - Professional Services         </v>
          </cell>
          <cell r="D1202" t="str">
            <v>CSP</v>
          </cell>
        </row>
        <row r="1203">
          <cell r="B1203" t="str">
            <v xml:space="preserve">407 - Retained Earnings             </v>
          </cell>
          <cell r="C1203" t="str">
            <v xml:space="preserve">PSV - Professional Services         </v>
          </cell>
          <cell r="D1203" t="str">
            <v>CSP</v>
          </cell>
        </row>
        <row r="1204">
          <cell r="B1204" t="str">
            <v xml:space="preserve">407 - Retained Earnings             </v>
          </cell>
          <cell r="C1204" t="str">
            <v xml:space="preserve">PSV - Professional Services         </v>
          </cell>
          <cell r="D1204" t="str">
            <v>CSP</v>
          </cell>
        </row>
        <row r="1205">
          <cell r="B1205" t="str">
            <v xml:space="preserve">407 - Retained Earnings             </v>
          </cell>
          <cell r="C1205" t="str">
            <v xml:space="preserve">PSV - Professional Services         </v>
          </cell>
          <cell r="D1205" t="str">
            <v>CS</v>
          </cell>
        </row>
        <row r="1206">
          <cell r="B1206" t="str">
            <v xml:space="preserve">407 - Retained Earnings             </v>
          </cell>
          <cell r="C1206" t="str">
            <v xml:space="preserve">FAC - Facilities Maint and Repair   </v>
          </cell>
          <cell r="D1206" t="str">
            <v>EO</v>
          </cell>
        </row>
        <row r="1207">
          <cell r="B1207" t="str">
            <v xml:space="preserve">407 - Retained Earnings             </v>
          </cell>
          <cell r="C1207" t="str">
            <v xml:space="preserve">PTX - Property Taxes                </v>
          </cell>
          <cell r="D1207" t="str">
            <v>EO</v>
          </cell>
        </row>
        <row r="1208">
          <cell r="B1208" t="str">
            <v xml:space="preserve">407 - Retained Earnings             </v>
          </cell>
          <cell r="C1208" t="str">
            <v xml:space="preserve">FAC - Facilities Maint and Repair   </v>
          </cell>
          <cell r="D1208" t="str">
            <v>EO</v>
          </cell>
        </row>
        <row r="1209">
          <cell r="B1209" t="str">
            <v xml:space="preserve">407 - Retained Earnings             </v>
          </cell>
          <cell r="C1209" t="str">
            <v xml:space="preserve">FAC - Facilities Maint and Repair   </v>
          </cell>
          <cell r="D1209" t="str">
            <v>EO</v>
          </cell>
        </row>
        <row r="1210">
          <cell r="B1210" t="str">
            <v xml:space="preserve">407 - Retained Earnings             </v>
          </cell>
          <cell r="C1210" t="str">
            <v xml:space="preserve">FAC - Facilities Maint and Repair   </v>
          </cell>
          <cell r="D1210" t="str">
            <v>EO</v>
          </cell>
        </row>
        <row r="1211">
          <cell r="B1211" t="str">
            <v xml:space="preserve">407 - Retained Earnings             </v>
          </cell>
          <cell r="C1211" t="str">
            <v xml:space="preserve">FAC - Facilities Maint and Repair   </v>
          </cell>
          <cell r="D1211" t="str">
            <v>EO</v>
          </cell>
        </row>
        <row r="1212">
          <cell r="B1212" t="str">
            <v xml:space="preserve">407 - Retained Earnings             </v>
          </cell>
          <cell r="C1212" t="str">
            <v xml:space="preserve">FAC - Facilities Maint and Repair   </v>
          </cell>
          <cell r="D1212" t="str">
            <v>EO</v>
          </cell>
        </row>
        <row r="1213">
          <cell r="B1213" t="str">
            <v xml:space="preserve">407 - Retained Earnings             </v>
          </cell>
          <cell r="C1213" t="str">
            <v xml:space="preserve">FAC - Facilities Maint and Repair   </v>
          </cell>
          <cell r="D1213" t="str">
            <v>EO</v>
          </cell>
        </row>
        <row r="1214">
          <cell r="B1214" t="str">
            <v xml:space="preserve">407 - Retained Earnings             </v>
          </cell>
          <cell r="C1214" t="str">
            <v xml:space="preserve">FAC - Facilities Maint and Repair   </v>
          </cell>
          <cell r="D1214" t="str">
            <v>EO</v>
          </cell>
        </row>
        <row r="1215">
          <cell r="B1215" t="str">
            <v xml:space="preserve">407 - Retained Earnings             </v>
          </cell>
          <cell r="C1215" t="str">
            <v xml:space="preserve">FAC - Facilities Maint and Repair   </v>
          </cell>
          <cell r="D1215" t="str">
            <v>EO</v>
          </cell>
        </row>
        <row r="1216">
          <cell r="B1216" t="str">
            <v xml:space="preserve">407 - Retained Earnings             </v>
          </cell>
          <cell r="C1216" t="str">
            <v xml:space="preserve">FAC - Facilities Maint and Repair   </v>
          </cell>
          <cell r="D1216" t="str">
            <v>EO</v>
          </cell>
        </row>
        <row r="1217">
          <cell r="B1217" t="str">
            <v xml:space="preserve">407 - Retained Earnings             </v>
          </cell>
          <cell r="C1217" t="str">
            <v xml:space="preserve">FAC - Facilities Maint and Repair   </v>
          </cell>
          <cell r="D1217" t="str">
            <v>EO</v>
          </cell>
        </row>
        <row r="1218">
          <cell r="B1218" t="str">
            <v xml:space="preserve">407 - Retained Earnings             </v>
          </cell>
          <cell r="C1218" t="str">
            <v xml:space="preserve">FAC - Facilities Maint and Repair   </v>
          </cell>
          <cell r="D1218" t="str">
            <v>EO</v>
          </cell>
        </row>
        <row r="1219">
          <cell r="B1219" t="str">
            <v xml:space="preserve">407 - Retained Earnings             </v>
          </cell>
          <cell r="C1219" t="str">
            <v xml:space="preserve">FAC - Facilities Maint and Repair   </v>
          </cell>
          <cell r="D1219" t="str">
            <v>EO</v>
          </cell>
        </row>
        <row r="1220">
          <cell r="B1220" t="str">
            <v xml:space="preserve">407 - Retained Earnings             </v>
          </cell>
          <cell r="C1220" t="str">
            <v xml:space="preserve">FAC - Facilities Maint and Repair   </v>
          </cell>
          <cell r="D1220" t="str">
            <v>EO</v>
          </cell>
        </row>
        <row r="1221">
          <cell r="B1221" t="str">
            <v xml:space="preserve">407 - Retained Earnings             </v>
          </cell>
          <cell r="C1221" t="str">
            <v xml:space="preserve">FAC - Facilities Maint and Repair   </v>
          </cell>
          <cell r="D1221" t="str">
            <v>EO</v>
          </cell>
        </row>
        <row r="1222">
          <cell r="B1222" t="str">
            <v xml:space="preserve">407 - Retained Earnings             </v>
          </cell>
          <cell r="C1222" t="str">
            <v xml:space="preserve">FAC - Facilities Maint and Repair   </v>
          </cell>
          <cell r="D1222" t="str">
            <v>EO</v>
          </cell>
        </row>
        <row r="1223">
          <cell r="B1223" t="str">
            <v xml:space="preserve">407 - Retained Earnings             </v>
          </cell>
          <cell r="C1223" t="str">
            <v xml:space="preserve">FAC - Facilities Maint and Repair   </v>
          </cell>
          <cell r="D1223" t="str">
            <v>EO</v>
          </cell>
        </row>
        <row r="1224">
          <cell r="B1224" t="str">
            <v xml:space="preserve">407 - Retained Earnings             </v>
          </cell>
          <cell r="C1224" t="str">
            <v xml:space="preserve">FAC - Facilities Maint and Repair   </v>
          </cell>
          <cell r="D1224" t="str">
            <v>EO</v>
          </cell>
        </row>
        <row r="1225">
          <cell r="B1225" t="str">
            <v xml:space="preserve">407 - Retained Earnings             </v>
          </cell>
          <cell r="C1225" t="str">
            <v xml:space="preserve">FAC - Facilities Maint and Repair   </v>
          </cell>
          <cell r="D1225" t="str">
            <v>EO</v>
          </cell>
        </row>
        <row r="1226">
          <cell r="B1226" t="str">
            <v xml:space="preserve">407 - Retained Earnings             </v>
          </cell>
          <cell r="C1226" t="str">
            <v xml:space="preserve">FAC - Facilities Maint and Repair   </v>
          </cell>
          <cell r="D1226" t="str">
            <v>EO</v>
          </cell>
        </row>
        <row r="1227">
          <cell r="B1227" t="str">
            <v xml:space="preserve">407 - Retained Earnings             </v>
          </cell>
          <cell r="C1227" t="str">
            <v xml:space="preserve">FAC - Facilities Maint and Repair   </v>
          </cell>
          <cell r="D1227" t="str">
            <v>EO</v>
          </cell>
        </row>
        <row r="1228">
          <cell r="B1228" t="str">
            <v xml:space="preserve">407 - Retained Earnings             </v>
          </cell>
          <cell r="C1228" t="str">
            <v xml:space="preserve">FAC - Facilities Maint and Repair   </v>
          </cell>
          <cell r="D1228" t="str">
            <v>EO</v>
          </cell>
        </row>
        <row r="1229">
          <cell r="B1229" t="str">
            <v xml:space="preserve">407 - Retained Earnings             </v>
          </cell>
          <cell r="C1229" t="str">
            <v xml:space="preserve">FAC - Facilities Maint and Repair   </v>
          </cell>
          <cell r="D1229" t="str">
            <v>EO</v>
          </cell>
        </row>
        <row r="1230">
          <cell r="B1230" t="str">
            <v xml:space="preserve">407 - Retained Earnings             </v>
          </cell>
          <cell r="C1230" t="str">
            <v xml:space="preserve">MS - Materials &amp; Supplies          </v>
          </cell>
          <cell r="D1230" t="str">
            <v>CSP</v>
          </cell>
        </row>
        <row r="1231">
          <cell r="B1231" t="str">
            <v xml:space="preserve">407 - Retained Earnings             </v>
          </cell>
          <cell r="C1231" t="str">
            <v xml:space="preserve">MS - Materials &amp; Supplies          </v>
          </cell>
          <cell r="D1231" t="str">
            <v>EO</v>
          </cell>
        </row>
        <row r="1232">
          <cell r="B1232" t="str">
            <v xml:space="preserve">407 - Retained Earnings             </v>
          </cell>
          <cell r="C1232" t="str">
            <v xml:space="preserve">MS - Materials &amp; Supplies          </v>
          </cell>
          <cell r="D1232" t="str">
            <v>EO</v>
          </cell>
        </row>
        <row r="1233">
          <cell r="B1233" t="str">
            <v xml:space="preserve">407 - Retained Earnings             </v>
          </cell>
          <cell r="C1233" t="str">
            <v xml:space="preserve">MS - Materials &amp; Supplies          </v>
          </cell>
          <cell r="D1233" t="str">
            <v>EO</v>
          </cell>
        </row>
        <row r="1234">
          <cell r="B1234" t="str">
            <v xml:space="preserve">407 - Retained Earnings             </v>
          </cell>
          <cell r="C1234" t="str">
            <v xml:space="preserve">MS - Materials &amp; Supplies          </v>
          </cell>
          <cell r="D1234" t="str">
            <v>EO</v>
          </cell>
        </row>
        <row r="1235">
          <cell r="B1235" t="str">
            <v xml:space="preserve">407 - Retained Earnings             </v>
          </cell>
          <cell r="C1235" t="str">
            <v xml:space="preserve">MS - Materials &amp; Supplies          </v>
          </cell>
          <cell r="D1235" t="str">
            <v>CS</v>
          </cell>
        </row>
        <row r="1236">
          <cell r="B1236" t="str">
            <v xml:space="preserve">407 - Retained Earnings             </v>
          </cell>
          <cell r="C1236" t="str">
            <v xml:space="preserve">MS - Materials &amp; Supplies          </v>
          </cell>
          <cell r="D1236" t="str">
            <v>CSP</v>
          </cell>
        </row>
        <row r="1237">
          <cell r="B1237" t="str">
            <v xml:space="preserve">407 - Retained Earnings             </v>
          </cell>
          <cell r="C1237" t="str">
            <v xml:space="preserve">MS - Materials &amp; Supplies          </v>
          </cell>
          <cell r="D1237" t="str">
            <v>EO</v>
          </cell>
        </row>
        <row r="1238">
          <cell r="B1238" t="str">
            <v xml:space="preserve">407 - Retained Earnings             </v>
          </cell>
          <cell r="C1238" t="str">
            <v xml:space="preserve">MS - Materials &amp; Supplies          </v>
          </cell>
          <cell r="D1238" t="str">
            <v>EO</v>
          </cell>
        </row>
        <row r="1239">
          <cell r="B1239" t="str">
            <v xml:space="preserve">407 - Retained Earnings             </v>
          </cell>
          <cell r="C1239" t="str">
            <v xml:space="preserve">MS - Materials &amp; Supplies          </v>
          </cell>
          <cell r="D1239" t="str">
            <v>EO</v>
          </cell>
        </row>
        <row r="1240">
          <cell r="B1240" t="str">
            <v xml:space="preserve">407 - Retained Earnings             </v>
          </cell>
          <cell r="C1240" t="str">
            <v xml:space="preserve">MS - Materials &amp; Supplies          </v>
          </cell>
          <cell r="D1240" t="str">
            <v>FS</v>
          </cell>
        </row>
        <row r="1241">
          <cell r="B1241" t="str">
            <v xml:space="preserve">407 - Retained Earnings             </v>
          </cell>
          <cell r="C1241" t="str">
            <v xml:space="preserve">MS - Materials &amp; Supplies          </v>
          </cell>
          <cell r="D1241" t="str">
            <v>HR</v>
          </cell>
        </row>
        <row r="1242">
          <cell r="B1242" t="str">
            <v xml:space="preserve">407 - Retained Earnings             </v>
          </cell>
          <cell r="C1242" t="str">
            <v xml:space="preserve">MS - Materials &amp; Supplies          </v>
          </cell>
          <cell r="D1242" t="str">
            <v>CS</v>
          </cell>
        </row>
        <row r="1243">
          <cell r="B1243" t="str">
            <v xml:space="preserve">407 - Retained Earnings             </v>
          </cell>
          <cell r="C1243" t="str">
            <v xml:space="preserve">MS - Materials &amp; Supplies          </v>
          </cell>
          <cell r="D1243" t="str">
            <v>CSP</v>
          </cell>
        </row>
        <row r="1244">
          <cell r="B1244" t="str">
            <v xml:space="preserve">407 - Retained Earnings             </v>
          </cell>
          <cell r="C1244" t="str">
            <v xml:space="preserve">MS - Materials &amp; Supplies          </v>
          </cell>
          <cell r="D1244" t="str">
            <v>EO</v>
          </cell>
        </row>
        <row r="1245">
          <cell r="B1245" t="str">
            <v xml:space="preserve">407 - Retained Earnings             </v>
          </cell>
          <cell r="C1245" t="str">
            <v xml:space="preserve">MS - Materials &amp; Supplies          </v>
          </cell>
          <cell r="D1245" t="str">
            <v>EO</v>
          </cell>
        </row>
        <row r="1246">
          <cell r="B1246" t="str">
            <v xml:space="preserve">407 - Retained Earnings             </v>
          </cell>
          <cell r="C1246" t="str">
            <v xml:space="preserve">MS - Materials &amp; Supplies          </v>
          </cell>
          <cell r="D1246" t="str">
            <v>EO</v>
          </cell>
        </row>
        <row r="1247">
          <cell r="B1247" t="str">
            <v xml:space="preserve">407 - Retained Earnings             </v>
          </cell>
          <cell r="C1247" t="str">
            <v xml:space="preserve">MS - Materials &amp; Supplies          </v>
          </cell>
          <cell r="D1247" t="str">
            <v>EO</v>
          </cell>
        </row>
        <row r="1248">
          <cell r="B1248" t="str">
            <v xml:space="preserve">407 - Retained Earnings             </v>
          </cell>
          <cell r="C1248" t="str">
            <v xml:space="preserve">MS - Materials &amp; Supplies          </v>
          </cell>
          <cell r="D1248" t="str">
            <v>FS</v>
          </cell>
        </row>
        <row r="1249">
          <cell r="B1249" t="str">
            <v xml:space="preserve">407 - Retained Earnings             </v>
          </cell>
          <cell r="C1249" t="str">
            <v xml:space="preserve">MS - Materials &amp; Supplies          </v>
          </cell>
          <cell r="D1249" t="str">
            <v>HR</v>
          </cell>
        </row>
        <row r="1250">
          <cell r="B1250" t="str">
            <v xml:space="preserve">407 - Retained Earnings             </v>
          </cell>
          <cell r="C1250" t="str">
            <v xml:space="preserve">MS - Materials &amp; Supplies          </v>
          </cell>
          <cell r="D1250" t="str">
            <v>IS</v>
          </cell>
        </row>
        <row r="1251">
          <cell r="B1251" t="str">
            <v xml:space="preserve">407 - Retained Earnings             </v>
          </cell>
          <cell r="C1251" t="str">
            <v xml:space="preserve">MS - Materials &amp; Supplies          </v>
          </cell>
          <cell r="D1251" t="str">
            <v>CS</v>
          </cell>
        </row>
        <row r="1252">
          <cell r="B1252" t="str">
            <v xml:space="preserve">407 - Retained Earnings             </v>
          </cell>
          <cell r="C1252" t="str">
            <v xml:space="preserve">MS - Materials &amp; Supplies          </v>
          </cell>
          <cell r="D1252" t="str">
            <v>CSP</v>
          </cell>
        </row>
        <row r="1253">
          <cell r="B1253" t="str">
            <v xml:space="preserve">407 - Retained Earnings             </v>
          </cell>
          <cell r="C1253" t="str">
            <v xml:space="preserve">MS - Materials &amp; Supplies          </v>
          </cell>
          <cell r="D1253" t="str">
            <v>EO</v>
          </cell>
        </row>
        <row r="1254">
          <cell r="B1254" t="str">
            <v xml:space="preserve">407 - Retained Earnings             </v>
          </cell>
          <cell r="C1254" t="str">
            <v xml:space="preserve">MS - Materials &amp; Supplies          </v>
          </cell>
          <cell r="D1254" t="str">
            <v>EO</v>
          </cell>
        </row>
        <row r="1255">
          <cell r="B1255" t="str">
            <v xml:space="preserve">407 - Retained Earnings             </v>
          </cell>
          <cell r="C1255" t="str">
            <v xml:space="preserve">MS - Materials &amp; Supplies          </v>
          </cell>
          <cell r="D1255" t="str">
            <v>EO</v>
          </cell>
        </row>
        <row r="1256">
          <cell r="B1256" t="str">
            <v xml:space="preserve">407 - Retained Earnings             </v>
          </cell>
          <cell r="C1256" t="str">
            <v xml:space="preserve">MS - Materials &amp; Supplies          </v>
          </cell>
          <cell r="D1256" t="str">
            <v>EO</v>
          </cell>
        </row>
        <row r="1257">
          <cell r="B1257" t="str">
            <v xml:space="preserve">407 - Retained Earnings             </v>
          </cell>
          <cell r="C1257" t="str">
            <v xml:space="preserve">MS - Materials &amp; Supplies          </v>
          </cell>
          <cell r="D1257" t="str">
            <v>FS</v>
          </cell>
        </row>
        <row r="1258">
          <cell r="B1258" t="str">
            <v xml:space="preserve">407 - Retained Earnings             </v>
          </cell>
          <cell r="C1258" t="str">
            <v xml:space="preserve">MS - Materials &amp; Supplies          </v>
          </cell>
          <cell r="D1258" t="str">
            <v>HR</v>
          </cell>
        </row>
        <row r="1259">
          <cell r="B1259" t="str">
            <v xml:space="preserve">407 - Retained Earnings             </v>
          </cell>
          <cell r="C1259" t="str">
            <v xml:space="preserve">MS - Materials &amp; Supplies          </v>
          </cell>
          <cell r="D1259" t="str">
            <v>IS</v>
          </cell>
        </row>
        <row r="1260">
          <cell r="B1260" t="str">
            <v xml:space="preserve">407 - Retained Earnings             </v>
          </cell>
          <cell r="C1260" t="str">
            <v xml:space="preserve">MS - Materials &amp; Supplies          </v>
          </cell>
          <cell r="D1260" t="str">
            <v>CS</v>
          </cell>
        </row>
        <row r="1261">
          <cell r="B1261" t="str">
            <v xml:space="preserve">407 - Retained Earnings             </v>
          </cell>
          <cell r="C1261" t="str">
            <v xml:space="preserve">MS - Materials &amp; Supplies          </v>
          </cell>
          <cell r="D1261" t="str">
            <v>CSP</v>
          </cell>
        </row>
        <row r="1262">
          <cell r="B1262" t="str">
            <v xml:space="preserve">407 - Retained Earnings             </v>
          </cell>
          <cell r="C1262" t="str">
            <v xml:space="preserve">MS - Materials &amp; Supplies          </v>
          </cell>
          <cell r="D1262" t="str">
            <v>EO</v>
          </cell>
        </row>
        <row r="1263">
          <cell r="B1263" t="str">
            <v xml:space="preserve">407 - Retained Earnings             </v>
          </cell>
          <cell r="C1263" t="str">
            <v xml:space="preserve">MS - Materials &amp; Supplies          </v>
          </cell>
          <cell r="D1263" t="str">
            <v>EO</v>
          </cell>
        </row>
        <row r="1264">
          <cell r="B1264" t="str">
            <v xml:space="preserve">407 - Retained Earnings             </v>
          </cell>
          <cell r="C1264" t="str">
            <v xml:space="preserve">MS - Materials &amp; Supplies          </v>
          </cell>
          <cell r="D1264" t="str">
            <v>EO</v>
          </cell>
        </row>
        <row r="1265">
          <cell r="B1265" t="str">
            <v xml:space="preserve">407 - Retained Earnings             </v>
          </cell>
          <cell r="C1265" t="str">
            <v xml:space="preserve">MS - Materials &amp; Supplies          </v>
          </cell>
          <cell r="D1265" t="str">
            <v>EO</v>
          </cell>
        </row>
        <row r="1266">
          <cell r="B1266" t="str">
            <v xml:space="preserve">407 - Retained Earnings             </v>
          </cell>
          <cell r="C1266" t="str">
            <v xml:space="preserve">MS - Materials &amp; Supplies          </v>
          </cell>
          <cell r="D1266" t="str">
            <v>FS</v>
          </cell>
        </row>
        <row r="1267">
          <cell r="B1267" t="str">
            <v xml:space="preserve">407 - Retained Earnings             </v>
          </cell>
          <cell r="C1267" t="str">
            <v xml:space="preserve">MS - Materials &amp; Supplies          </v>
          </cell>
          <cell r="D1267" t="str">
            <v>HR</v>
          </cell>
        </row>
        <row r="1268">
          <cell r="B1268" t="str">
            <v xml:space="preserve">407 - Retained Earnings             </v>
          </cell>
          <cell r="C1268" t="str">
            <v xml:space="preserve">MS - Materials &amp; Supplies          </v>
          </cell>
          <cell r="D1268" t="str">
            <v>IS</v>
          </cell>
        </row>
        <row r="1269">
          <cell r="B1269" t="str">
            <v xml:space="preserve">407 - Retained Earnings             </v>
          </cell>
          <cell r="C1269" t="str">
            <v xml:space="preserve">MS - Materials &amp; Supplies          </v>
          </cell>
          <cell r="D1269" t="str">
            <v>CS</v>
          </cell>
        </row>
        <row r="1270">
          <cell r="B1270" t="str">
            <v xml:space="preserve">407 - Retained Earnings             </v>
          </cell>
          <cell r="C1270" t="str">
            <v xml:space="preserve">MS - Materials &amp; Supplies          </v>
          </cell>
          <cell r="D1270" t="str">
            <v>CSP</v>
          </cell>
        </row>
        <row r="1271">
          <cell r="B1271" t="str">
            <v xml:space="preserve">407 - Retained Earnings             </v>
          </cell>
          <cell r="C1271" t="str">
            <v xml:space="preserve">MS - Materials &amp; Supplies          </v>
          </cell>
          <cell r="D1271" t="str">
            <v>EO</v>
          </cell>
        </row>
        <row r="1272">
          <cell r="B1272" t="str">
            <v xml:space="preserve">407 - Retained Earnings             </v>
          </cell>
          <cell r="C1272" t="str">
            <v xml:space="preserve">MS - Materials &amp; Supplies          </v>
          </cell>
          <cell r="D1272" t="str">
            <v>EO</v>
          </cell>
        </row>
        <row r="1273">
          <cell r="B1273" t="str">
            <v xml:space="preserve">407 - Retained Earnings             </v>
          </cell>
          <cell r="C1273" t="str">
            <v xml:space="preserve">MS - Materials &amp; Supplies          </v>
          </cell>
          <cell r="D1273" t="str">
            <v>EO</v>
          </cell>
        </row>
        <row r="1274">
          <cell r="B1274" t="str">
            <v xml:space="preserve">407 - Retained Earnings             </v>
          </cell>
          <cell r="C1274" t="str">
            <v xml:space="preserve">MS - Materials &amp; Supplies          </v>
          </cell>
          <cell r="D1274" t="str">
            <v>EO</v>
          </cell>
        </row>
        <row r="1275">
          <cell r="B1275" t="str">
            <v xml:space="preserve">407 - Retained Earnings             </v>
          </cell>
          <cell r="C1275" t="str">
            <v xml:space="preserve">MS - Materials &amp; Supplies          </v>
          </cell>
          <cell r="D1275" t="str">
            <v>FS</v>
          </cell>
        </row>
        <row r="1276">
          <cell r="B1276" t="str">
            <v xml:space="preserve">407 - Retained Earnings             </v>
          </cell>
          <cell r="C1276" t="str">
            <v xml:space="preserve">MS - Materials &amp; Supplies          </v>
          </cell>
          <cell r="D1276" t="str">
            <v>HR</v>
          </cell>
        </row>
        <row r="1277">
          <cell r="B1277" t="str">
            <v xml:space="preserve">407 - Retained Earnings             </v>
          </cell>
          <cell r="C1277" t="str">
            <v xml:space="preserve">MS - Materials &amp; Supplies          </v>
          </cell>
          <cell r="D1277" t="str">
            <v>IS</v>
          </cell>
        </row>
        <row r="1278">
          <cell r="B1278" t="str">
            <v xml:space="preserve">407 - Retained Earnings             </v>
          </cell>
          <cell r="C1278" t="str">
            <v xml:space="preserve">MS - Materials &amp; Supplies          </v>
          </cell>
          <cell r="D1278" t="str">
            <v>CS</v>
          </cell>
        </row>
        <row r="1279">
          <cell r="B1279" t="str">
            <v xml:space="preserve">407 - Retained Earnings             </v>
          </cell>
          <cell r="C1279" t="str">
            <v xml:space="preserve">MS - Materials &amp; Supplies          </v>
          </cell>
          <cell r="D1279" t="str">
            <v>CSP</v>
          </cell>
        </row>
        <row r="1280">
          <cell r="B1280" t="str">
            <v xml:space="preserve">407 - Retained Earnings             </v>
          </cell>
          <cell r="C1280" t="str">
            <v xml:space="preserve">MS - Materials &amp; Supplies          </v>
          </cell>
          <cell r="D1280" t="str">
            <v>EO</v>
          </cell>
        </row>
        <row r="1281">
          <cell r="B1281" t="str">
            <v xml:space="preserve">407 - Retained Earnings             </v>
          </cell>
          <cell r="C1281" t="str">
            <v xml:space="preserve">MS - Materials &amp; Supplies          </v>
          </cell>
          <cell r="D1281" t="str">
            <v>EO</v>
          </cell>
        </row>
        <row r="1282">
          <cell r="B1282" t="str">
            <v xml:space="preserve">407 - Retained Earnings             </v>
          </cell>
          <cell r="C1282" t="str">
            <v xml:space="preserve">MS - Materials &amp; Supplies          </v>
          </cell>
          <cell r="D1282" t="str">
            <v>EO</v>
          </cell>
        </row>
        <row r="1283">
          <cell r="B1283" t="str">
            <v xml:space="preserve">407 - Retained Earnings             </v>
          </cell>
          <cell r="C1283" t="str">
            <v xml:space="preserve">MS - Materials &amp; Supplies          </v>
          </cell>
          <cell r="D1283" t="str">
            <v>EO</v>
          </cell>
        </row>
        <row r="1284">
          <cell r="B1284" t="str">
            <v xml:space="preserve">407 - Retained Earnings             </v>
          </cell>
          <cell r="C1284" t="str">
            <v xml:space="preserve">MS - Materials &amp; Supplies          </v>
          </cell>
          <cell r="D1284" t="str">
            <v>FS</v>
          </cell>
        </row>
        <row r="1285">
          <cell r="B1285" t="str">
            <v xml:space="preserve">407 - Retained Earnings             </v>
          </cell>
          <cell r="C1285" t="str">
            <v xml:space="preserve">MS - Materials &amp; Supplies          </v>
          </cell>
          <cell r="D1285" t="str">
            <v>HR</v>
          </cell>
        </row>
        <row r="1286">
          <cell r="B1286" t="str">
            <v xml:space="preserve">407 - Retained Earnings             </v>
          </cell>
          <cell r="C1286" t="str">
            <v xml:space="preserve">MS - Materials &amp; Supplies          </v>
          </cell>
          <cell r="D1286" t="str">
            <v>IS</v>
          </cell>
        </row>
        <row r="1287">
          <cell r="B1287" t="str">
            <v xml:space="preserve">407 - Retained Earnings             </v>
          </cell>
          <cell r="C1287" t="str">
            <v xml:space="preserve">MS - Materials &amp; Supplies          </v>
          </cell>
          <cell r="D1287" t="str">
            <v>CS</v>
          </cell>
        </row>
        <row r="1288">
          <cell r="B1288" t="str">
            <v xml:space="preserve">407 - Retained Earnings             </v>
          </cell>
          <cell r="C1288" t="str">
            <v xml:space="preserve">MS - Materials &amp; Supplies          </v>
          </cell>
          <cell r="D1288" t="str">
            <v>CSP</v>
          </cell>
        </row>
        <row r="1289">
          <cell r="B1289" t="str">
            <v xml:space="preserve">407 - Retained Earnings             </v>
          </cell>
          <cell r="C1289" t="str">
            <v xml:space="preserve">MS - Materials &amp; Supplies          </v>
          </cell>
          <cell r="D1289" t="str">
            <v>EO</v>
          </cell>
        </row>
        <row r="1290">
          <cell r="B1290" t="str">
            <v xml:space="preserve">407 - Retained Earnings             </v>
          </cell>
          <cell r="C1290" t="str">
            <v xml:space="preserve">MS - Materials &amp; Supplies          </v>
          </cell>
          <cell r="D1290" t="str">
            <v>EO</v>
          </cell>
        </row>
        <row r="1291">
          <cell r="B1291" t="str">
            <v xml:space="preserve">407 - Retained Earnings             </v>
          </cell>
          <cell r="C1291" t="str">
            <v xml:space="preserve">MS - Materials &amp; Supplies          </v>
          </cell>
          <cell r="D1291" t="str">
            <v>EO</v>
          </cell>
        </row>
        <row r="1292">
          <cell r="B1292" t="str">
            <v xml:space="preserve">407 - Retained Earnings             </v>
          </cell>
          <cell r="C1292" t="str">
            <v xml:space="preserve">MS - Materials &amp; Supplies          </v>
          </cell>
          <cell r="D1292" t="str">
            <v>HR</v>
          </cell>
        </row>
        <row r="1293">
          <cell r="B1293" t="str">
            <v xml:space="preserve">407 - Retained Earnings             </v>
          </cell>
          <cell r="C1293" t="str">
            <v xml:space="preserve">MS - Materials &amp; Supplies          </v>
          </cell>
          <cell r="D1293" t="str">
            <v>CS</v>
          </cell>
        </row>
        <row r="1294">
          <cell r="B1294" t="str">
            <v xml:space="preserve">407 - Retained Earnings             </v>
          </cell>
          <cell r="C1294" t="str">
            <v xml:space="preserve">MS - Materials &amp; Supplies          </v>
          </cell>
          <cell r="D1294" t="str">
            <v>CSP</v>
          </cell>
        </row>
        <row r="1295">
          <cell r="B1295" t="str">
            <v xml:space="preserve">407 - Retained Earnings             </v>
          </cell>
          <cell r="C1295" t="str">
            <v xml:space="preserve">MS - Materials &amp; Supplies          </v>
          </cell>
          <cell r="D1295" t="str">
            <v>EO</v>
          </cell>
        </row>
        <row r="1296">
          <cell r="B1296" t="str">
            <v xml:space="preserve">407 - Retained Earnings             </v>
          </cell>
          <cell r="C1296" t="str">
            <v xml:space="preserve">MS - Materials &amp; Supplies          </v>
          </cell>
          <cell r="D1296" t="str">
            <v>EO</v>
          </cell>
        </row>
        <row r="1297">
          <cell r="B1297" t="str">
            <v xml:space="preserve">407 - Retained Earnings             </v>
          </cell>
          <cell r="C1297" t="str">
            <v xml:space="preserve">MS - Materials &amp; Supplies          </v>
          </cell>
          <cell r="D1297" t="str">
            <v>EO</v>
          </cell>
        </row>
        <row r="1298">
          <cell r="B1298" t="str">
            <v xml:space="preserve">407 - Retained Earnings             </v>
          </cell>
          <cell r="C1298" t="str">
            <v xml:space="preserve">MS - Materials &amp; Supplies          </v>
          </cell>
          <cell r="D1298" t="str">
            <v>EO</v>
          </cell>
        </row>
        <row r="1299">
          <cell r="B1299" t="str">
            <v xml:space="preserve">407 - Retained Earnings             </v>
          </cell>
          <cell r="C1299" t="str">
            <v xml:space="preserve">MS - Materials &amp; Supplies          </v>
          </cell>
          <cell r="D1299" t="str">
            <v>FS</v>
          </cell>
        </row>
        <row r="1300">
          <cell r="B1300" t="str">
            <v xml:space="preserve">407 - Retained Earnings             </v>
          </cell>
          <cell r="C1300" t="str">
            <v xml:space="preserve">MS - Materials &amp; Supplies          </v>
          </cell>
          <cell r="D1300" t="str">
            <v>HR</v>
          </cell>
        </row>
        <row r="1301">
          <cell r="B1301" t="str">
            <v xml:space="preserve">407 - Retained Earnings             </v>
          </cell>
          <cell r="C1301" t="str">
            <v xml:space="preserve">MS - Materials &amp; Supplies          </v>
          </cell>
          <cell r="D1301" t="str">
            <v>IS</v>
          </cell>
        </row>
        <row r="1302">
          <cell r="B1302" t="str">
            <v xml:space="preserve">407 - Retained Earnings             </v>
          </cell>
          <cell r="C1302" t="str">
            <v xml:space="preserve">MS - Materials &amp; Supplies          </v>
          </cell>
          <cell r="D1302" t="str">
            <v>EO</v>
          </cell>
        </row>
        <row r="1303">
          <cell r="B1303" t="str">
            <v xml:space="preserve">407 - Retained Earnings             </v>
          </cell>
          <cell r="C1303" t="str">
            <v xml:space="preserve">ALL - Internal Allocations          </v>
          </cell>
          <cell r="D1303" t="str">
            <v>CS</v>
          </cell>
        </row>
        <row r="1304">
          <cell r="B1304" t="str">
            <v xml:space="preserve">407 - Retained Earnings             </v>
          </cell>
          <cell r="C1304" t="str">
            <v xml:space="preserve">ALL - Internal Allocations          </v>
          </cell>
          <cell r="D1304" t="str">
            <v>CSP</v>
          </cell>
        </row>
        <row r="1305">
          <cell r="B1305" t="str">
            <v xml:space="preserve">407 - Retained Earnings             </v>
          </cell>
          <cell r="C1305" t="str">
            <v xml:space="preserve">ALL - Internal Allocations          </v>
          </cell>
          <cell r="D1305" t="str">
            <v>EO</v>
          </cell>
        </row>
        <row r="1306">
          <cell r="B1306" t="str">
            <v xml:space="preserve">407 - Retained Earnings             </v>
          </cell>
          <cell r="C1306" t="str">
            <v xml:space="preserve">ALL - Internal Allocations          </v>
          </cell>
          <cell r="D1306" t="str">
            <v>EO</v>
          </cell>
        </row>
        <row r="1307">
          <cell r="B1307" t="str">
            <v xml:space="preserve">407 - Retained Earnings             </v>
          </cell>
          <cell r="C1307" t="str">
            <v xml:space="preserve">ALL - Internal Allocations          </v>
          </cell>
          <cell r="D1307" t="str">
            <v>EO</v>
          </cell>
        </row>
        <row r="1308">
          <cell r="B1308" t="str">
            <v xml:space="preserve">407 - Retained Earnings             </v>
          </cell>
          <cell r="C1308" t="str">
            <v xml:space="preserve">ALL - Internal Allocations          </v>
          </cell>
          <cell r="D1308" t="str">
            <v>EO</v>
          </cell>
        </row>
        <row r="1309">
          <cell r="B1309" t="str">
            <v xml:space="preserve">407 - Retained Earnings             </v>
          </cell>
          <cell r="C1309" t="str">
            <v xml:space="preserve">ALL - Internal Allocations          </v>
          </cell>
          <cell r="D1309" t="str">
            <v>FS</v>
          </cell>
        </row>
        <row r="1310">
          <cell r="B1310" t="str">
            <v xml:space="preserve">407 - Retained Earnings             </v>
          </cell>
          <cell r="C1310" t="str">
            <v xml:space="preserve">ALL - Internal Allocations          </v>
          </cell>
          <cell r="D1310" t="str">
            <v>HR</v>
          </cell>
        </row>
        <row r="1311">
          <cell r="B1311" t="str">
            <v xml:space="preserve">407 - Retained Earnings             </v>
          </cell>
          <cell r="C1311" t="str">
            <v xml:space="preserve">ALL - Internal Allocations          </v>
          </cell>
          <cell r="D1311" t="str">
            <v>IS</v>
          </cell>
        </row>
        <row r="1312">
          <cell r="B1312" t="str">
            <v xml:space="preserve">407 - Retained Earnings             </v>
          </cell>
          <cell r="C1312" t="str">
            <v xml:space="preserve">SSP - Studies and Special Projects  </v>
          </cell>
          <cell r="D1312" t="str">
            <v>CS</v>
          </cell>
        </row>
        <row r="1313">
          <cell r="B1313" t="str">
            <v xml:space="preserve">407 - Retained Earnings             </v>
          </cell>
          <cell r="C1313" t="str">
            <v xml:space="preserve">SSP - Studies and Special Projects  </v>
          </cell>
          <cell r="D1313" t="str">
            <v>CSP</v>
          </cell>
        </row>
        <row r="1314">
          <cell r="B1314" t="str">
            <v xml:space="preserve">407 - Retained Earnings             </v>
          </cell>
          <cell r="C1314" t="str">
            <v xml:space="preserve">SSP - Studies and Special Projects  </v>
          </cell>
          <cell r="D1314" t="str">
            <v>EO</v>
          </cell>
        </row>
        <row r="1315">
          <cell r="B1315" t="str">
            <v xml:space="preserve">407 - Retained Earnings             </v>
          </cell>
          <cell r="C1315" t="str">
            <v xml:space="preserve">SSP - Studies and Special Projects  </v>
          </cell>
          <cell r="D1315" t="str">
            <v>EO</v>
          </cell>
        </row>
        <row r="1316">
          <cell r="B1316" t="str">
            <v xml:space="preserve">407 - Retained Earnings             </v>
          </cell>
          <cell r="C1316" t="str">
            <v xml:space="preserve">SSP - Studies and Special Projects  </v>
          </cell>
          <cell r="D1316" t="str">
            <v>EO</v>
          </cell>
        </row>
        <row r="1317">
          <cell r="B1317" t="str">
            <v xml:space="preserve">407 - Retained Earnings             </v>
          </cell>
          <cell r="C1317" t="str">
            <v xml:space="preserve">SSP - Studies and Special Projects  </v>
          </cell>
          <cell r="D1317" t="str">
            <v>HR</v>
          </cell>
        </row>
        <row r="1318">
          <cell r="B1318" t="str">
            <v xml:space="preserve">407 - Retained Earnings             </v>
          </cell>
          <cell r="C1318" t="str">
            <v xml:space="preserve">REG - Rental Regulatory and Other   </v>
          </cell>
          <cell r="D1318" t="str">
            <v>FS</v>
          </cell>
        </row>
        <row r="1319">
          <cell r="B1319" t="str">
            <v xml:space="preserve">407 - Retained Earnings             </v>
          </cell>
          <cell r="C1319" t="str">
            <v xml:space="preserve">REG - Rental Regulatory and Other   </v>
          </cell>
          <cell r="D1319" t="str">
            <v>CS</v>
          </cell>
        </row>
        <row r="1320">
          <cell r="B1320" t="str">
            <v xml:space="preserve">407 - Retained Earnings             </v>
          </cell>
          <cell r="C1320" t="str">
            <v xml:space="preserve">REG - Rental Regulatory and Other   </v>
          </cell>
          <cell r="D1320" t="str">
            <v>CSP</v>
          </cell>
        </row>
        <row r="1321">
          <cell r="B1321" t="str">
            <v xml:space="preserve">407 - Retained Earnings             </v>
          </cell>
          <cell r="C1321" t="str">
            <v xml:space="preserve">REG - Rental Regulatory and Other   </v>
          </cell>
          <cell r="D1321" t="str">
            <v>EO</v>
          </cell>
        </row>
        <row r="1322">
          <cell r="B1322" t="str">
            <v xml:space="preserve">407 - Retained Earnings             </v>
          </cell>
          <cell r="C1322" t="str">
            <v xml:space="preserve">REG - Rental Regulatory and Other   </v>
          </cell>
          <cell r="D1322" t="str">
            <v>HR</v>
          </cell>
        </row>
        <row r="1323">
          <cell r="B1323" t="str">
            <v xml:space="preserve">407 - Retained Earnings             </v>
          </cell>
          <cell r="C1323" t="str">
            <v xml:space="preserve">REG - Rental Regulatory and Other   </v>
          </cell>
          <cell r="D1323" t="str">
            <v>HR</v>
          </cell>
        </row>
        <row r="1324">
          <cell r="B1324" t="str">
            <v xml:space="preserve">407 - Retained Earnings             </v>
          </cell>
          <cell r="C1324" t="str">
            <v xml:space="preserve">BD - Bad Debts                     </v>
          </cell>
          <cell r="D1324" t="str">
            <v>CSP</v>
          </cell>
        </row>
        <row r="1325">
          <cell r="B1325" t="str">
            <v xml:space="preserve">407 - Retained Earnings             </v>
          </cell>
          <cell r="C1325" t="str">
            <v xml:space="preserve">ORV - Other Revenue                 </v>
          </cell>
        </row>
        <row r="1326">
          <cell r="B1326" t="str">
            <v xml:space="preserve">407 - Retained Earnings             </v>
          </cell>
          <cell r="C1326" t="str">
            <v xml:space="preserve">REG - Rental Regulatory and Other   </v>
          </cell>
          <cell r="D1326" t="str">
            <v>CS</v>
          </cell>
        </row>
        <row r="1327">
          <cell r="B1327" t="str">
            <v xml:space="preserve">407 - Retained Earnings             </v>
          </cell>
          <cell r="C1327" t="str">
            <v xml:space="preserve">REG - Rental Regulatory and Other   </v>
          </cell>
          <cell r="D1327" t="str">
            <v>CSP</v>
          </cell>
        </row>
        <row r="1328">
          <cell r="B1328" t="str">
            <v xml:space="preserve">407 - Retained Earnings             </v>
          </cell>
          <cell r="C1328" t="str">
            <v xml:space="preserve">REG - Rental Regulatory and Other   </v>
          </cell>
          <cell r="D1328" t="str">
            <v>EO</v>
          </cell>
        </row>
        <row r="1329">
          <cell r="B1329" t="str">
            <v xml:space="preserve">407 - Retained Earnings             </v>
          </cell>
          <cell r="C1329" t="str">
            <v xml:space="preserve">REG - Rental Regulatory and Other   </v>
          </cell>
          <cell r="D1329" t="str">
            <v>EO</v>
          </cell>
        </row>
        <row r="1330">
          <cell r="B1330" t="str">
            <v xml:space="preserve">407 - Retained Earnings             </v>
          </cell>
          <cell r="C1330" t="str">
            <v xml:space="preserve">REG - Rental Regulatory and Other   </v>
          </cell>
          <cell r="D1330" t="str">
            <v>EO</v>
          </cell>
        </row>
        <row r="1331">
          <cell r="B1331" t="str">
            <v xml:space="preserve">407 - Retained Earnings             </v>
          </cell>
          <cell r="C1331" t="str">
            <v xml:space="preserve">REG - Rental Regulatory and Other   </v>
          </cell>
          <cell r="D1331" t="str">
            <v>EO</v>
          </cell>
        </row>
        <row r="1332">
          <cell r="B1332" t="str">
            <v xml:space="preserve">407 - Retained Earnings             </v>
          </cell>
          <cell r="C1332" t="str">
            <v xml:space="preserve">REG - Rental Regulatory and Other   </v>
          </cell>
          <cell r="D1332" t="str">
            <v>FS</v>
          </cell>
        </row>
        <row r="1333">
          <cell r="B1333" t="str">
            <v xml:space="preserve">407 - Retained Earnings             </v>
          </cell>
          <cell r="C1333" t="str">
            <v xml:space="preserve">REG - Rental Regulatory and Other   </v>
          </cell>
          <cell r="D1333" t="str">
            <v>HR</v>
          </cell>
        </row>
        <row r="1334">
          <cell r="B1334" t="str">
            <v xml:space="preserve">407 - Retained Earnings             </v>
          </cell>
          <cell r="C1334" t="str">
            <v xml:space="preserve">REG - Rental Regulatory and Other   </v>
          </cell>
          <cell r="D1334" t="str">
            <v>IS</v>
          </cell>
        </row>
        <row r="1335">
          <cell r="B1335" t="str">
            <v xml:space="preserve">407 - Retained Earnings             </v>
          </cell>
          <cell r="C1335" t="str">
            <v xml:space="preserve">REG - Rental Regulatory and Other   </v>
          </cell>
          <cell r="D1335" t="str">
            <v>CS</v>
          </cell>
        </row>
        <row r="1336">
          <cell r="B1336" t="str">
            <v xml:space="preserve">407 - Retained Earnings             </v>
          </cell>
          <cell r="C1336" t="str">
            <v xml:space="preserve">REG - Rental Regulatory and Other   </v>
          </cell>
          <cell r="D1336" t="str">
            <v>CSP</v>
          </cell>
        </row>
        <row r="1337">
          <cell r="B1337" t="str">
            <v xml:space="preserve">407 - Retained Earnings             </v>
          </cell>
          <cell r="C1337" t="str">
            <v xml:space="preserve">REG - Rental Regulatory and Other   </v>
          </cell>
          <cell r="D1337" t="str">
            <v>EO</v>
          </cell>
        </row>
        <row r="1338">
          <cell r="B1338" t="str">
            <v xml:space="preserve">407 - Retained Earnings             </v>
          </cell>
          <cell r="C1338" t="str">
            <v xml:space="preserve">REG - Rental Regulatory and Other   </v>
          </cell>
          <cell r="D1338" t="str">
            <v>HR</v>
          </cell>
        </row>
        <row r="1339">
          <cell r="B1339" t="str">
            <v xml:space="preserve">407 - Retained Earnings             </v>
          </cell>
          <cell r="C1339" t="str">
            <v xml:space="preserve">REG - Rental Regulatory and Other   </v>
          </cell>
          <cell r="D1339" t="str">
            <v>EO</v>
          </cell>
        </row>
        <row r="1340">
          <cell r="B1340" t="str">
            <v xml:space="preserve">407 - Retained Earnings             </v>
          </cell>
          <cell r="C1340" t="str">
            <v xml:space="preserve">REG - Rental Regulatory and Other   </v>
          </cell>
          <cell r="D1340" t="str">
            <v>EO</v>
          </cell>
        </row>
        <row r="1341">
          <cell r="B1341" t="str">
            <v xml:space="preserve">407 - Retained Earnings             </v>
          </cell>
          <cell r="C1341" t="str">
            <v xml:space="preserve">REG - Rental Regulatory and Other   </v>
          </cell>
          <cell r="D1341" t="str">
            <v>EO</v>
          </cell>
        </row>
        <row r="1342">
          <cell r="B1342" t="str">
            <v xml:space="preserve">407 - Retained Earnings             </v>
          </cell>
          <cell r="C1342" t="str">
            <v xml:space="preserve">REG - Rental Regulatory and Other   </v>
          </cell>
          <cell r="D1342" t="str">
            <v>EO</v>
          </cell>
        </row>
        <row r="1343">
          <cell r="B1343" t="str">
            <v xml:space="preserve">407 - Retained Earnings             </v>
          </cell>
          <cell r="C1343" t="str">
            <v xml:space="preserve">INV - Inventory Obsolescence        </v>
          </cell>
          <cell r="D1343" t="str">
            <v>EO</v>
          </cell>
        </row>
        <row r="1344">
          <cell r="B1344" t="str">
            <v xml:space="preserve">407 - Retained Earnings             </v>
          </cell>
          <cell r="C1344" t="str">
            <v xml:space="preserve">REG - Rental Regulatory and Other   </v>
          </cell>
          <cell r="D1344" t="str">
            <v>EO</v>
          </cell>
        </row>
        <row r="1345">
          <cell r="B1345" t="str">
            <v xml:space="preserve">407 - Retained Earnings             </v>
          </cell>
          <cell r="C1345" t="str">
            <v xml:space="preserve">REG - Rental Regulatory and Other   </v>
          </cell>
          <cell r="D1345" t="str">
            <v>EO</v>
          </cell>
        </row>
        <row r="1346">
          <cell r="B1346" t="str">
            <v xml:space="preserve">407 - Retained Earnings             </v>
          </cell>
          <cell r="C1346" t="str">
            <v xml:space="preserve">REG - Rental Regulatory and Other   </v>
          </cell>
          <cell r="D1346" t="str">
            <v>FS</v>
          </cell>
        </row>
        <row r="1347">
          <cell r="B1347" t="str">
            <v xml:space="preserve">407 - Retained Earnings             </v>
          </cell>
          <cell r="C1347" t="str">
            <v xml:space="preserve">REG - Rental Regulatory and Other   </v>
          </cell>
          <cell r="D1347" t="str">
            <v>FS</v>
          </cell>
        </row>
        <row r="1348">
          <cell r="B1348" t="str">
            <v xml:space="preserve">407 - Retained Earnings             </v>
          </cell>
          <cell r="C1348" t="str">
            <v xml:space="preserve">REG - Rental Regulatory and Other   </v>
          </cell>
          <cell r="D1348" t="str">
            <v>FS</v>
          </cell>
        </row>
        <row r="1349">
          <cell r="B1349" t="str">
            <v xml:space="preserve">407 - Retained Earnings             </v>
          </cell>
          <cell r="C1349" t="str">
            <v xml:space="preserve">SSP - Studies and Special Projects  </v>
          </cell>
          <cell r="D1349" t="str">
            <v>EO</v>
          </cell>
        </row>
        <row r="1350">
          <cell r="B1350" t="str">
            <v xml:space="preserve">407 - Retained Earnings             </v>
          </cell>
          <cell r="C1350" t="str">
            <v xml:space="preserve">FLT - Fleet Operations and Mtce     </v>
          </cell>
          <cell r="D1350" t="str">
            <v>EO</v>
          </cell>
        </row>
        <row r="1351">
          <cell r="B1351" t="str">
            <v xml:space="preserve">407 - Retained Earnings             </v>
          </cell>
          <cell r="C1351" t="str">
            <v xml:space="preserve">FLT - Fleet Operations and Mtce     </v>
          </cell>
          <cell r="D1351" t="str">
            <v>EO</v>
          </cell>
        </row>
        <row r="1352">
          <cell r="B1352" t="str">
            <v xml:space="preserve">407 - Retained Earnings             </v>
          </cell>
          <cell r="C1352" t="str">
            <v xml:space="preserve">FLT - Fleet Operations and Mtce     </v>
          </cell>
          <cell r="D1352" t="str">
            <v>EO</v>
          </cell>
        </row>
        <row r="1353">
          <cell r="B1353" t="str">
            <v xml:space="preserve">407 - Retained Earnings             </v>
          </cell>
          <cell r="C1353" t="str">
            <v xml:space="preserve">FLT - Fleet Operations and Mtce     </v>
          </cell>
          <cell r="D1353" t="str">
            <v>EO</v>
          </cell>
        </row>
        <row r="1354">
          <cell r="B1354" t="str">
            <v xml:space="preserve">407 - Retained Earnings             </v>
          </cell>
          <cell r="C1354" t="str">
            <v xml:space="preserve">FLT - Fleet Operations and Mtce     </v>
          </cell>
          <cell r="D1354" t="str">
            <v>EO</v>
          </cell>
        </row>
        <row r="1355">
          <cell r="B1355" t="str">
            <v xml:space="preserve">407 - Retained Earnings             </v>
          </cell>
          <cell r="C1355" t="str">
            <v xml:space="preserve">FLT - Fleet Operations and Mtce     </v>
          </cell>
          <cell r="D1355" t="str">
            <v>EO</v>
          </cell>
        </row>
        <row r="1356">
          <cell r="B1356" t="str">
            <v xml:space="preserve">407 - Retained Earnings             </v>
          </cell>
          <cell r="C1356" t="str">
            <v xml:space="preserve">FLT - Fleet Operations and Mtce     </v>
          </cell>
          <cell r="D1356" t="str">
            <v>EO</v>
          </cell>
        </row>
        <row r="1357">
          <cell r="B1357" t="str">
            <v xml:space="preserve">407 - Retained Earnings             </v>
          </cell>
          <cell r="C1357" t="str">
            <v xml:space="preserve">FLT - Fleet Operations and Mtce     </v>
          </cell>
          <cell r="D1357" t="str">
            <v>EO</v>
          </cell>
        </row>
        <row r="1358">
          <cell r="B1358" t="str">
            <v xml:space="preserve">407 - Retained Earnings             </v>
          </cell>
          <cell r="C1358" t="str">
            <v xml:space="preserve">FLT - Fleet Operations and Mtce     </v>
          </cell>
          <cell r="D1358" t="str">
            <v>EO</v>
          </cell>
        </row>
        <row r="1359">
          <cell r="B1359" t="str">
            <v xml:space="preserve">407 - Retained Earnings             </v>
          </cell>
          <cell r="C1359" t="str">
            <v xml:space="preserve">FLT - Fleet Operations and Mtce     </v>
          </cell>
          <cell r="D1359" t="str">
            <v>EO</v>
          </cell>
        </row>
        <row r="1360">
          <cell r="B1360" t="str">
            <v xml:space="preserve">407 - Retained Earnings             </v>
          </cell>
          <cell r="C1360" t="str">
            <v xml:space="preserve">FLT - Fleet Operations and Mtce     </v>
          </cell>
          <cell r="D1360" t="str">
            <v>EO</v>
          </cell>
        </row>
        <row r="1361">
          <cell r="B1361" t="str">
            <v xml:space="preserve">407 - Retained Earnings             </v>
          </cell>
          <cell r="C1361" t="str">
            <v xml:space="preserve">FLT - Fleet Operations and Mtce     </v>
          </cell>
          <cell r="D1361" t="str">
            <v>EO</v>
          </cell>
        </row>
        <row r="1362">
          <cell r="B1362" t="str">
            <v xml:space="preserve">407 - Retained Earnings             </v>
          </cell>
          <cell r="C1362" t="str">
            <v xml:space="preserve">LAB - Labour and Benefits           </v>
          </cell>
          <cell r="D1362" t="str">
            <v>CB</v>
          </cell>
        </row>
        <row r="1363">
          <cell r="B1363" t="str">
            <v xml:space="preserve">407 - Retained Earnings             </v>
          </cell>
          <cell r="C1363" t="str">
            <v xml:space="preserve">ALL - Internal Allocations          </v>
          </cell>
          <cell r="D1363" t="str">
            <v>EO</v>
          </cell>
        </row>
        <row r="1364">
          <cell r="B1364" t="str">
            <v xml:space="preserve">407 - Retained Earnings             </v>
          </cell>
          <cell r="C1364" t="str">
            <v xml:space="preserve">ALL - Internal Allocations          </v>
          </cell>
          <cell r="D1364" t="str">
            <v>EO</v>
          </cell>
        </row>
        <row r="1365">
          <cell r="B1365" t="str">
            <v xml:space="preserve">407 - Retained Earnings             </v>
          </cell>
          <cell r="C1365" t="str">
            <v xml:space="preserve">REC - Cost Recoveries               </v>
          </cell>
          <cell r="D1365" t="str">
            <v>CSP</v>
          </cell>
        </row>
        <row r="1366">
          <cell r="B1366" t="str">
            <v xml:space="preserve">407 - Retained Earnings             </v>
          </cell>
          <cell r="C1366" t="str">
            <v xml:space="preserve">REC - Cost Recoveries               </v>
          </cell>
          <cell r="D1366" t="str">
            <v>EO</v>
          </cell>
        </row>
        <row r="1367">
          <cell r="B1367" t="str">
            <v xml:space="preserve">407 - Retained Earnings             </v>
          </cell>
          <cell r="C1367" t="str">
            <v xml:space="preserve">REC - Cost Recoveries               </v>
          </cell>
          <cell r="D1367" t="str">
            <v>EO</v>
          </cell>
        </row>
        <row r="1368">
          <cell r="B1368" t="str">
            <v xml:space="preserve">407 - Retained Earnings             </v>
          </cell>
          <cell r="C1368" t="str">
            <v xml:space="preserve">REC - Cost Recoveries               </v>
          </cell>
          <cell r="D1368" t="str">
            <v>EO</v>
          </cell>
        </row>
        <row r="1369">
          <cell r="B1369" t="str">
            <v xml:space="preserve">407 - Retained Earnings             </v>
          </cell>
          <cell r="C1369" t="str">
            <v xml:space="preserve">REC - Cost Recoveries               </v>
          </cell>
          <cell r="D1369" t="str">
            <v>IS</v>
          </cell>
        </row>
        <row r="1370">
          <cell r="B1370" t="str">
            <v xml:space="preserve">407 - Retained Earnings             </v>
          </cell>
          <cell r="C1370" t="str">
            <v xml:space="preserve">REC - Cost Recoveries               </v>
          </cell>
          <cell r="D1370" t="str">
            <v>CSP</v>
          </cell>
        </row>
        <row r="1371">
          <cell r="B1371" t="str">
            <v xml:space="preserve">407 - Retained Earnings             </v>
          </cell>
          <cell r="C1371" t="str">
            <v xml:space="preserve">REC - Cost Recoveries               </v>
          </cell>
          <cell r="D1371" t="str">
            <v>EO</v>
          </cell>
        </row>
        <row r="1372">
          <cell r="B1372" t="str">
            <v xml:space="preserve">407 - Retained Earnings             </v>
          </cell>
          <cell r="C1372" t="str">
            <v xml:space="preserve">REC - Cost Recoveries               </v>
          </cell>
          <cell r="D1372" t="str">
            <v>EO</v>
          </cell>
        </row>
        <row r="1373">
          <cell r="B1373" t="str">
            <v xml:space="preserve">407 - Retained Earnings             </v>
          </cell>
          <cell r="C1373" t="str">
            <v xml:space="preserve">REC - Cost Recoveries               </v>
          </cell>
          <cell r="D1373" t="str">
            <v>IS</v>
          </cell>
        </row>
        <row r="1374">
          <cell r="B1374" t="str">
            <v xml:space="preserve">407 - Retained Earnings             </v>
          </cell>
          <cell r="C1374" t="str">
            <v xml:space="preserve">ORV - Other Revenue                 </v>
          </cell>
        </row>
        <row r="1375">
          <cell r="B1375" t="str">
            <v xml:space="preserve">407 - Retained Earnings             </v>
          </cell>
          <cell r="C1375" t="str">
            <v xml:space="preserve">INT - Interest expense              </v>
          </cell>
        </row>
        <row r="1376">
          <cell r="B1376" t="str">
            <v xml:space="preserve">407 - Retained Earnings             </v>
          </cell>
          <cell r="C1376" t="str">
            <v xml:space="preserve">INT - Interest expense              </v>
          </cell>
        </row>
        <row r="1377">
          <cell r="B1377" t="str">
            <v xml:space="preserve">407 - Retained Earnings             </v>
          </cell>
          <cell r="C1377" t="str">
            <v xml:space="preserve">INT - Interest expense              </v>
          </cell>
        </row>
        <row r="1378">
          <cell r="B1378" t="str">
            <v xml:space="preserve">407 - Retained Earnings             </v>
          </cell>
          <cell r="C1378" t="str">
            <v xml:space="preserve">INT - Interest expense              </v>
          </cell>
        </row>
        <row r="1379">
          <cell r="B1379" t="str">
            <v xml:space="preserve">407 - Retained Earnings             </v>
          </cell>
          <cell r="C1379" t="str">
            <v xml:space="preserve">INT - Interest expense              </v>
          </cell>
        </row>
        <row r="1380">
          <cell r="B1380" t="str">
            <v xml:space="preserve">407 - Retained Earnings             </v>
          </cell>
          <cell r="C1380" t="str">
            <v>DEP - Amortization of Capital Assets</v>
          </cell>
        </row>
        <row r="1381">
          <cell r="B1381" t="str">
            <v xml:space="preserve">407 - Retained Earnings             </v>
          </cell>
          <cell r="C1381" t="str">
            <v>DEP - Amortization of Capital Assets</v>
          </cell>
        </row>
        <row r="1382">
          <cell r="B1382" t="str">
            <v xml:space="preserve">407 - Retained Earnings             </v>
          </cell>
          <cell r="C1382" t="str">
            <v>DEP - Amortization of Capital Assets</v>
          </cell>
        </row>
        <row r="1383">
          <cell r="B1383" t="str">
            <v xml:space="preserve">407 - Retained Earnings             </v>
          </cell>
          <cell r="C1383" t="str">
            <v>DEP - Amortization of Capital Assets</v>
          </cell>
        </row>
        <row r="1384">
          <cell r="B1384" t="str">
            <v xml:space="preserve">407 - Retained Earnings             </v>
          </cell>
          <cell r="C1384" t="str">
            <v>DEP - Amortization of Capital Assets</v>
          </cell>
        </row>
        <row r="1385">
          <cell r="B1385" t="str">
            <v xml:space="preserve">407 - Retained Earnings             </v>
          </cell>
          <cell r="C1385" t="str">
            <v>DEP - Amortization of Capital Assets</v>
          </cell>
        </row>
        <row r="1386">
          <cell r="B1386" t="str">
            <v xml:space="preserve">407 - Retained Earnings             </v>
          </cell>
          <cell r="C1386" t="str">
            <v>DEP - Amortization of Capital Assets</v>
          </cell>
        </row>
        <row r="1387">
          <cell r="B1387" t="str">
            <v xml:space="preserve">407 - Retained Earnings             </v>
          </cell>
          <cell r="C1387" t="str">
            <v>DEP - Amortization of Capital Assets</v>
          </cell>
        </row>
        <row r="1388">
          <cell r="B1388" t="str">
            <v xml:space="preserve">407 - Retained Earnings             </v>
          </cell>
          <cell r="C1388" t="str">
            <v>DEP - Amortization of Capital Assets</v>
          </cell>
        </row>
        <row r="1389">
          <cell r="B1389" t="str">
            <v xml:space="preserve">407 - Retained Earnings             </v>
          </cell>
          <cell r="C1389" t="str">
            <v>DEP - Amortization of Capital Assets</v>
          </cell>
        </row>
        <row r="1390">
          <cell r="B1390" t="str">
            <v xml:space="preserve">407 - Retained Earnings             </v>
          </cell>
          <cell r="C1390" t="str">
            <v>DEP - Amortization of Capital Assets</v>
          </cell>
        </row>
        <row r="1391">
          <cell r="B1391" t="str">
            <v xml:space="preserve">407 - Retained Earnings             </v>
          </cell>
          <cell r="C1391" t="str">
            <v>DEP - Amortization of Capital Assets</v>
          </cell>
        </row>
        <row r="1392">
          <cell r="B1392" t="str">
            <v xml:space="preserve">407 - Retained Earnings             </v>
          </cell>
          <cell r="C1392" t="str">
            <v>DEP - Amortization of Capital Assets</v>
          </cell>
        </row>
        <row r="1393">
          <cell r="B1393" t="str">
            <v xml:space="preserve">407 - Retained Earnings             </v>
          </cell>
          <cell r="C1393" t="str">
            <v>DEP - Amortization of Capital Assets</v>
          </cell>
        </row>
        <row r="1394">
          <cell r="B1394" t="str">
            <v xml:space="preserve">407 - Retained Earnings             </v>
          </cell>
          <cell r="C1394" t="str">
            <v>DEP - Amortization of Capital Assets</v>
          </cell>
        </row>
        <row r="1395">
          <cell r="B1395" t="str">
            <v xml:space="preserve">407 - Retained Earnings             </v>
          </cell>
          <cell r="C1395" t="str">
            <v>DEP - Amortization of Capital Assets</v>
          </cell>
        </row>
        <row r="1396">
          <cell r="B1396" t="str">
            <v xml:space="preserve">407 - Retained Earnings             </v>
          </cell>
          <cell r="C1396" t="str">
            <v>DEP - Amortization of Capital Assets</v>
          </cell>
        </row>
        <row r="1397">
          <cell r="B1397" t="str">
            <v xml:space="preserve">407 - Retained Earnings             </v>
          </cell>
          <cell r="C1397" t="str">
            <v>DEP - Amortization of Capital Assets</v>
          </cell>
        </row>
        <row r="1398">
          <cell r="B1398" t="str">
            <v xml:space="preserve">407 - Retained Earnings             </v>
          </cell>
          <cell r="C1398" t="str">
            <v>DEP - Amortization of Capital Assets</v>
          </cell>
        </row>
        <row r="1399">
          <cell r="B1399" t="str">
            <v xml:space="preserve">407 - Retained Earnings             </v>
          </cell>
          <cell r="C1399" t="str">
            <v>DEP - Amortization of Capital Assets</v>
          </cell>
        </row>
        <row r="1400">
          <cell r="B1400" t="str">
            <v xml:space="preserve">407 - Retained Earnings             </v>
          </cell>
          <cell r="C1400" t="str">
            <v xml:space="preserve">ITX - Income Tax                    </v>
          </cell>
        </row>
        <row r="1401">
          <cell r="B1401" t="str">
            <v xml:space="preserve">407 - Retained Earnings             </v>
          </cell>
          <cell r="C1401" t="str">
            <v xml:space="preserve">CTX - Capital Tax                   </v>
          </cell>
        </row>
        <row r="1402">
          <cell r="B1402" t="str">
            <v xml:space="preserve">407 - Retained Earnings             </v>
          </cell>
          <cell r="C1402" t="str">
            <v xml:space="preserve">DTX - Deferred Tax                  </v>
          </cell>
        </row>
      </sheetData>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5">
          <cell r="B15">
            <v>1</v>
          </cell>
          <cell r="C15" t="str">
            <v/>
          </cell>
          <cell r="D15" t="str">
            <v>RESIDENTIAL</v>
          </cell>
          <cell r="F15" t="str">
            <v/>
          </cell>
          <cell r="G15" t="str">
            <v>X</v>
          </cell>
        </row>
        <row r="16">
          <cell r="B16">
            <v>2</v>
          </cell>
          <cell r="C16" t="str">
            <v>RESIDENTIAL</v>
          </cell>
          <cell r="D16" t="str">
            <v>Regular</v>
          </cell>
          <cell r="E16" t="str">
            <v>A</v>
          </cell>
          <cell r="F16" t="str">
            <v>X</v>
          </cell>
          <cell r="G16" t="str">
            <v>X</v>
          </cell>
          <cell r="H16">
            <v>1.04E-2</v>
          </cell>
          <cell r="I16">
            <v>6.1999999999999998E-3</v>
          </cell>
          <cell r="J16">
            <v>7.0000000000000001E-3</v>
          </cell>
          <cell r="K16">
            <v>2.3599999999999999E-2</v>
          </cell>
          <cell r="L16">
            <v>2.4121170413787661E-2</v>
          </cell>
          <cell r="M16">
            <v>0</v>
          </cell>
          <cell r="Q16">
            <v>0</v>
          </cell>
          <cell r="R16">
            <v>6.3100000000000003E-2</v>
          </cell>
          <cell r="S16">
            <v>6.3100000000000003E-2</v>
          </cell>
          <cell r="T16">
            <v>1.0422</v>
          </cell>
          <cell r="U16">
            <v>1.0421</v>
          </cell>
          <cell r="V16">
            <v>1.46E-2</v>
          </cell>
          <cell r="W16">
            <v>0</v>
          </cell>
          <cell r="X16">
            <v>9.9</v>
          </cell>
          <cell r="Y16">
            <v>1.3036245268828545E-2</v>
          </cell>
          <cell r="Z16">
            <v>0</v>
          </cell>
          <cell r="AA16">
            <v>12.002620741945689</v>
          </cell>
          <cell r="AB16">
            <v>3.5999999999999999E-3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t="str">
            <v/>
          </cell>
          <cell r="G17" t="str">
            <v/>
          </cell>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t="str">
            <v/>
          </cell>
        </row>
        <row r="18">
          <cell r="B18">
            <v>4</v>
          </cell>
          <cell r="C18" t="str">
            <v>RESIDENTIAL</v>
          </cell>
          <cell r="D18" t="str">
            <v>Regular</v>
          </cell>
          <cell r="E18" t="str">
            <v>C</v>
          </cell>
          <cell r="F18" t="str">
            <v/>
          </cell>
          <cell r="G18" t="str">
            <v/>
          </cell>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t="str">
            <v/>
          </cell>
        </row>
        <row r="19">
          <cell r="B19">
            <v>5</v>
          </cell>
          <cell r="C19" t="str">
            <v>RESIDENTIAL</v>
          </cell>
          <cell r="D19" t="str">
            <v>Regular</v>
          </cell>
          <cell r="E19" t="str">
            <v>D</v>
          </cell>
          <cell r="F19" t="str">
            <v/>
          </cell>
          <cell r="G19" t="str">
            <v/>
          </cell>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t="str">
            <v/>
          </cell>
        </row>
        <row r="20">
          <cell r="B20">
            <v>6</v>
          </cell>
          <cell r="C20" t="str">
            <v>RESIDENTIAL</v>
          </cell>
          <cell r="D20" t="str">
            <v>Time of Use</v>
          </cell>
          <cell r="E20" t="str">
            <v>A</v>
          </cell>
          <cell r="F20" t="str">
            <v/>
          </cell>
          <cell r="G20" t="str">
            <v/>
          </cell>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t="str">
            <v/>
          </cell>
        </row>
        <row r="21">
          <cell r="B21">
            <v>7</v>
          </cell>
          <cell r="C21" t="str">
            <v>RESIDENTIAL</v>
          </cell>
          <cell r="D21" t="str">
            <v>Time of Use</v>
          </cell>
          <cell r="E21" t="str">
            <v>B</v>
          </cell>
          <cell r="F21" t="str">
            <v/>
          </cell>
          <cell r="G21" t="str">
            <v/>
          </cell>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t="str">
            <v/>
          </cell>
        </row>
        <row r="22">
          <cell r="B22">
            <v>8</v>
          </cell>
          <cell r="C22" t="str">
            <v>RESIDENTIAL</v>
          </cell>
          <cell r="D22" t="str">
            <v>Time of Use</v>
          </cell>
          <cell r="E22" t="str">
            <v>C</v>
          </cell>
          <cell r="F22" t="str">
            <v/>
          </cell>
          <cell r="G22" t="str">
            <v/>
          </cell>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t="str">
            <v/>
          </cell>
        </row>
        <row r="23">
          <cell r="B23">
            <v>9</v>
          </cell>
          <cell r="C23" t="str">
            <v>RESIDENTIAL</v>
          </cell>
          <cell r="D23" t="str">
            <v>Time of Use</v>
          </cell>
          <cell r="E23" t="str">
            <v>D</v>
          </cell>
          <cell r="F23" t="str">
            <v/>
          </cell>
          <cell r="G23" t="str">
            <v/>
          </cell>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t="str">
            <v/>
          </cell>
        </row>
        <row r="24">
          <cell r="B24">
            <v>10</v>
          </cell>
          <cell r="C24" t="str">
            <v>RESIDENTIAL</v>
          </cell>
          <cell r="D24" t="str">
            <v>Urban</v>
          </cell>
          <cell r="E24" t="str">
            <v>A</v>
          </cell>
          <cell r="F24" t="str">
            <v/>
          </cell>
          <cell r="G24" t="str">
            <v/>
          </cell>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t="str">
            <v/>
          </cell>
        </row>
        <row r="25">
          <cell r="B25">
            <v>11</v>
          </cell>
          <cell r="C25" t="str">
            <v>RESIDENTIAL</v>
          </cell>
          <cell r="D25" t="str">
            <v>Urban</v>
          </cell>
          <cell r="E25" t="str">
            <v>B</v>
          </cell>
          <cell r="F25" t="str">
            <v/>
          </cell>
          <cell r="G25" t="str">
            <v/>
          </cell>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t="str">
            <v/>
          </cell>
        </row>
        <row r="26">
          <cell r="B26">
            <v>12</v>
          </cell>
          <cell r="C26" t="str">
            <v>RESIDENTIAL</v>
          </cell>
          <cell r="D26" t="str">
            <v>Urban</v>
          </cell>
          <cell r="E26" t="str">
            <v>C</v>
          </cell>
          <cell r="F26" t="str">
            <v/>
          </cell>
          <cell r="G26" t="str">
            <v/>
          </cell>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t="str">
            <v/>
          </cell>
        </row>
        <row r="27">
          <cell r="B27">
            <v>13</v>
          </cell>
          <cell r="C27" t="str">
            <v>RESIDENTIAL</v>
          </cell>
          <cell r="D27" t="str">
            <v>Urban</v>
          </cell>
          <cell r="E27" t="str">
            <v>D</v>
          </cell>
          <cell r="F27" t="str">
            <v/>
          </cell>
          <cell r="G27" t="str">
            <v/>
          </cell>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t="str">
            <v/>
          </cell>
        </row>
        <row r="28">
          <cell r="B28">
            <v>14</v>
          </cell>
          <cell r="C28" t="str">
            <v>RESIDENTIAL</v>
          </cell>
          <cell r="D28" t="str">
            <v>Suburban</v>
          </cell>
          <cell r="E28" t="str">
            <v>A</v>
          </cell>
          <cell r="F28" t="str">
            <v/>
          </cell>
          <cell r="G28" t="str">
            <v/>
          </cell>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t="str">
            <v/>
          </cell>
        </row>
        <row r="29">
          <cell r="B29">
            <v>15</v>
          </cell>
          <cell r="C29" t="str">
            <v>RESIDENTIAL</v>
          </cell>
          <cell r="D29" t="str">
            <v>Suburban</v>
          </cell>
          <cell r="E29" t="str">
            <v>B</v>
          </cell>
          <cell r="F29" t="str">
            <v/>
          </cell>
          <cell r="G29" t="str">
            <v/>
          </cell>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t="str">
            <v/>
          </cell>
        </row>
        <row r="30">
          <cell r="B30">
            <v>16</v>
          </cell>
          <cell r="C30" t="str">
            <v>RESIDENTIAL</v>
          </cell>
          <cell r="D30" t="str">
            <v>Suburban</v>
          </cell>
          <cell r="E30" t="str">
            <v>C</v>
          </cell>
          <cell r="F30" t="str">
            <v/>
          </cell>
          <cell r="G30" t="str">
            <v/>
          </cell>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t="str">
            <v/>
          </cell>
        </row>
        <row r="31">
          <cell r="B31">
            <v>17</v>
          </cell>
          <cell r="C31" t="str">
            <v>RESIDENTIAL</v>
          </cell>
          <cell r="D31" t="str">
            <v>Suburban</v>
          </cell>
          <cell r="E31" t="str">
            <v>D</v>
          </cell>
          <cell r="F31" t="str">
            <v/>
          </cell>
          <cell r="G31" t="str">
            <v/>
          </cell>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t="str">
            <v/>
          </cell>
        </row>
        <row r="32">
          <cell r="B32">
            <v>18</v>
          </cell>
          <cell r="C32" t="str">
            <v>RESIDENTIAL</v>
          </cell>
          <cell r="D32" t="str">
            <v>Other (specify) . . . . . . . .</v>
          </cell>
          <cell r="E32" t="str">
            <v>A</v>
          </cell>
          <cell r="F32" t="str">
            <v/>
          </cell>
          <cell r="G32" t="str">
            <v/>
          </cell>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t="str">
            <v/>
          </cell>
        </row>
        <row r="33">
          <cell r="B33">
            <v>19</v>
          </cell>
          <cell r="C33" t="str">
            <v>RESIDENTIAL</v>
          </cell>
          <cell r="D33" t="str">
            <v>Other (specify) . . . . . . . .</v>
          </cell>
          <cell r="E33" t="str">
            <v>B</v>
          </cell>
          <cell r="F33" t="str">
            <v/>
          </cell>
          <cell r="G33" t="str">
            <v/>
          </cell>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t="str">
            <v/>
          </cell>
        </row>
        <row r="34">
          <cell r="B34">
            <v>20</v>
          </cell>
          <cell r="C34" t="str">
            <v>RESIDENTIAL</v>
          </cell>
          <cell r="D34" t="str">
            <v>Other (specify) . . . . . . . .</v>
          </cell>
          <cell r="E34" t="str">
            <v>C</v>
          </cell>
          <cell r="F34" t="str">
            <v/>
          </cell>
          <cell r="G34" t="str">
            <v/>
          </cell>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t="str">
            <v/>
          </cell>
        </row>
        <row r="35">
          <cell r="B35">
            <v>21</v>
          </cell>
          <cell r="C35" t="str">
            <v>RESIDENTIAL</v>
          </cell>
          <cell r="D35" t="str">
            <v>Other (specify) . . . . . . . .</v>
          </cell>
          <cell r="E35" t="str">
            <v>D</v>
          </cell>
          <cell r="F35" t="str">
            <v/>
          </cell>
          <cell r="G35" t="str">
            <v/>
          </cell>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t="str">
            <v/>
          </cell>
        </row>
        <row r="36">
          <cell r="B36">
            <v>22</v>
          </cell>
          <cell r="C36" t="str">
            <v>RESIDENTIAL</v>
          </cell>
          <cell r="D36" t="str">
            <v>Other (specify) . . . . . . . .</v>
          </cell>
          <cell r="E36" t="str">
            <v>A</v>
          </cell>
          <cell r="F36" t="str">
            <v/>
          </cell>
          <cell r="G36" t="str">
            <v/>
          </cell>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t="str">
            <v/>
          </cell>
        </row>
        <row r="37">
          <cell r="B37">
            <v>23</v>
          </cell>
          <cell r="C37" t="str">
            <v>RESIDENTIAL</v>
          </cell>
          <cell r="D37" t="str">
            <v>Other (specify) . . . . . . . .</v>
          </cell>
          <cell r="E37" t="str">
            <v>B</v>
          </cell>
          <cell r="F37" t="str">
            <v/>
          </cell>
          <cell r="G37" t="str">
            <v/>
          </cell>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t="str">
            <v/>
          </cell>
        </row>
        <row r="38">
          <cell r="B38">
            <v>24</v>
          </cell>
          <cell r="C38" t="str">
            <v>RESIDENTIAL</v>
          </cell>
          <cell r="D38" t="str">
            <v>Other (specify) . . . . . . . .</v>
          </cell>
          <cell r="E38" t="str">
            <v>C</v>
          </cell>
          <cell r="F38" t="str">
            <v/>
          </cell>
          <cell r="G38" t="str">
            <v/>
          </cell>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t="str">
            <v/>
          </cell>
        </row>
        <row r="39">
          <cell r="B39">
            <v>25</v>
          </cell>
          <cell r="C39" t="str">
            <v>RESIDENTIAL</v>
          </cell>
          <cell r="D39" t="str">
            <v>Other (specify) . . . . . . . .</v>
          </cell>
          <cell r="E39" t="str">
            <v>D</v>
          </cell>
          <cell r="F39" t="str">
            <v/>
          </cell>
          <cell r="G39" t="str">
            <v/>
          </cell>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t="str">
            <v/>
          </cell>
        </row>
        <row r="40">
          <cell r="B40">
            <v>26</v>
          </cell>
          <cell r="C40" t="str">
            <v>RESIDENTIAL</v>
          </cell>
          <cell r="D40" t="str">
            <v>Other (specify) . . . . . . . .</v>
          </cell>
          <cell r="E40" t="str">
            <v>A</v>
          </cell>
          <cell r="F40" t="str">
            <v/>
          </cell>
          <cell r="G40" t="str">
            <v/>
          </cell>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t="str">
            <v/>
          </cell>
        </row>
        <row r="41">
          <cell r="B41">
            <v>27</v>
          </cell>
          <cell r="C41" t="str">
            <v>RESIDENTIAL</v>
          </cell>
          <cell r="D41" t="str">
            <v>Other (specify) . . . . . . . .</v>
          </cell>
          <cell r="E41" t="str">
            <v>B</v>
          </cell>
          <cell r="F41" t="str">
            <v/>
          </cell>
          <cell r="G41" t="str">
            <v/>
          </cell>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t="str">
            <v/>
          </cell>
        </row>
        <row r="42">
          <cell r="B42">
            <v>28</v>
          </cell>
          <cell r="C42" t="str">
            <v>RESIDENTIAL</v>
          </cell>
          <cell r="D42" t="str">
            <v>Other (specify) . . . . . . . .</v>
          </cell>
          <cell r="E42" t="str">
            <v>C</v>
          </cell>
          <cell r="F42" t="str">
            <v/>
          </cell>
          <cell r="G42" t="str">
            <v/>
          </cell>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t="str">
            <v/>
          </cell>
        </row>
        <row r="43">
          <cell r="B43">
            <v>29</v>
          </cell>
          <cell r="C43" t="str">
            <v>RESIDENTIAL</v>
          </cell>
          <cell r="D43" t="str">
            <v>Other (specify) . . . . . . . .</v>
          </cell>
          <cell r="E43" t="str">
            <v>D</v>
          </cell>
          <cell r="F43" t="str">
            <v/>
          </cell>
          <cell r="G43" t="str">
            <v/>
          </cell>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t="str">
            <v/>
          </cell>
        </row>
        <row r="44">
          <cell r="B44">
            <v>30</v>
          </cell>
          <cell r="C44" t="str">
            <v>RESIDENTIAL</v>
          </cell>
          <cell r="D44" t="str">
            <v>Other (specify) . . . . . . . .</v>
          </cell>
          <cell r="E44" t="str">
            <v>A</v>
          </cell>
          <cell r="F44" t="str">
            <v/>
          </cell>
          <cell r="G44" t="str">
            <v/>
          </cell>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t="str">
            <v/>
          </cell>
        </row>
        <row r="45">
          <cell r="B45">
            <v>31</v>
          </cell>
          <cell r="C45" t="str">
            <v>RESIDENTIAL</v>
          </cell>
          <cell r="D45" t="str">
            <v>Other (specify) . . . . . . . .</v>
          </cell>
          <cell r="E45" t="str">
            <v>B</v>
          </cell>
          <cell r="F45" t="str">
            <v/>
          </cell>
          <cell r="G45" t="str">
            <v/>
          </cell>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t="str">
            <v/>
          </cell>
        </row>
        <row r="46">
          <cell r="B46">
            <v>32</v>
          </cell>
          <cell r="C46" t="str">
            <v>RESIDENTIAL</v>
          </cell>
          <cell r="D46" t="str">
            <v>Other (specify) . . . . . . . .</v>
          </cell>
          <cell r="E46" t="str">
            <v>C</v>
          </cell>
          <cell r="F46" t="str">
            <v/>
          </cell>
          <cell r="G46" t="str">
            <v/>
          </cell>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t="str">
            <v/>
          </cell>
        </row>
        <row r="47">
          <cell r="B47">
            <v>33</v>
          </cell>
          <cell r="C47" t="str">
            <v>RESIDENTIAL</v>
          </cell>
          <cell r="D47" t="str">
            <v>Other (specify) . . . . . . . .</v>
          </cell>
          <cell r="E47" t="str">
            <v>D</v>
          </cell>
          <cell r="F47" t="str">
            <v/>
          </cell>
          <cell r="G47" t="str">
            <v/>
          </cell>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t="str">
            <v/>
          </cell>
        </row>
        <row r="48">
          <cell r="B48">
            <v>34</v>
          </cell>
          <cell r="C48" t="str">
            <v>RESIDENTIAL</v>
          </cell>
          <cell r="D48" t="str">
            <v>Other (specify) . . . . . . . .</v>
          </cell>
          <cell r="E48" t="str">
            <v>A</v>
          </cell>
          <cell r="F48" t="str">
            <v/>
          </cell>
          <cell r="G48" t="str">
            <v/>
          </cell>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t="str">
            <v/>
          </cell>
        </row>
        <row r="49">
          <cell r="B49">
            <v>35</v>
          </cell>
          <cell r="C49" t="str">
            <v>RESIDENTIAL</v>
          </cell>
          <cell r="D49" t="str">
            <v>Other (specify) . . . . . . . .</v>
          </cell>
          <cell r="E49" t="str">
            <v>B</v>
          </cell>
          <cell r="F49" t="str">
            <v/>
          </cell>
          <cell r="G49" t="str">
            <v/>
          </cell>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t="str">
            <v/>
          </cell>
        </row>
        <row r="50">
          <cell r="B50">
            <v>36</v>
          </cell>
          <cell r="C50" t="str">
            <v>RESIDENTIAL</v>
          </cell>
          <cell r="D50" t="str">
            <v>Other (specify) . . . . . . . .</v>
          </cell>
          <cell r="E50" t="str">
            <v>C</v>
          </cell>
          <cell r="F50" t="str">
            <v/>
          </cell>
          <cell r="G50" t="str">
            <v/>
          </cell>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t="str">
            <v/>
          </cell>
        </row>
        <row r="51">
          <cell r="B51">
            <v>37</v>
          </cell>
          <cell r="C51" t="str">
            <v>RESIDENTIAL</v>
          </cell>
          <cell r="D51" t="str">
            <v>Other (specify) . . . . . . . .</v>
          </cell>
          <cell r="E51" t="str">
            <v>D</v>
          </cell>
          <cell r="F51" t="str">
            <v/>
          </cell>
          <cell r="G51" t="str">
            <v/>
          </cell>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t="str">
            <v/>
          </cell>
        </row>
        <row r="52">
          <cell r="B52">
            <v>38</v>
          </cell>
          <cell r="C52" t="str">
            <v/>
          </cell>
          <cell r="D52" t="str">
            <v/>
          </cell>
          <cell r="F52" t="str">
            <v/>
          </cell>
          <cell r="G52" t="str">
            <v/>
          </cell>
          <cell r="AQ52">
            <v>0</v>
          </cell>
          <cell r="AR52">
            <v>0</v>
          </cell>
          <cell r="AS52" t="str">
            <v/>
          </cell>
        </row>
        <row r="53">
          <cell r="B53">
            <v>39</v>
          </cell>
          <cell r="C53" t="str">
            <v/>
          </cell>
          <cell r="D53" t="str">
            <v>GENERAL SERVICE</v>
          </cell>
          <cell r="F53" t="str">
            <v/>
          </cell>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9.4000000000000004E-3</v>
          </cell>
          <cell r="I54">
            <v>6.1999999999999998E-3</v>
          </cell>
          <cell r="J54">
            <v>7.0000000000000001E-3</v>
          </cell>
          <cell r="K54">
            <v>2.2599999999999999E-2</v>
          </cell>
          <cell r="L54">
            <v>2.3073120281894101E-2</v>
          </cell>
          <cell r="M54">
            <v>0</v>
          </cell>
          <cell r="Q54">
            <v>0</v>
          </cell>
          <cell r="R54">
            <v>6.3100000000000003E-2</v>
          </cell>
          <cell r="S54">
            <v>6.3100000000000003E-2</v>
          </cell>
          <cell r="T54">
            <v>1.0422</v>
          </cell>
          <cell r="U54">
            <v>1.0421</v>
          </cell>
          <cell r="V54">
            <v>1.01E-2</v>
          </cell>
          <cell r="W54">
            <v>0</v>
          </cell>
          <cell r="X54">
            <v>27.31</v>
          </cell>
          <cell r="Y54">
            <v>9.7244003568713929E-3</v>
          </cell>
          <cell r="Z54">
            <v>0</v>
          </cell>
          <cell r="AA54">
            <v>32.266792017609369</v>
          </cell>
          <cell r="AB54">
            <v>1.8E-3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t="str">
            <v/>
          </cell>
          <cell r="G55" t="str">
            <v/>
          </cell>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t="str">
            <v/>
          </cell>
        </row>
        <row r="56">
          <cell r="B56">
            <v>42</v>
          </cell>
          <cell r="C56" t="str">
            <v>GENERAL SERVICE</v>
          </cell>
          <cell r="D56" t="str">
            <v>Less than 50 kW</v>
          </cell>
          <cell r="E56" t="str">
            <v>C</v>
          </cell>
          <cell r="F56" t="str">
            <v/>
          </cell>
          <cell r="G56" t="str">
            <v/>
          </cell>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t="str">
            <v/>
          </cell>
        </row>
        <row r="57">
          <cell r="B57">
            <v>43</v>
          </cell>
          <cell r="C57" t="str">
            <v>GENERAL SERVICE</v>
          </cell>
          <cell r="D57" t="str">
            <v>Less than 50 kW</v>
          </cell>
          <cell r="E57" t="str">
            <v>D</v>
          </cell>
          <cell r="F57" t="str">
            <v/>
          </cell>
          <cell r="G57" t="str">
            <v/>
          </cell>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t="str">
            <v/>
          </cell>
        </row>
        <row r="58">
          <cell r="B58">
            <v>44</v>
          </cell>
          <cell r="C58" t="str">
            <v>GENERAL SERVICE</v>
          </cell>
          <cell r="D58" t="str">
            <v>Less than 50 kW Time of Use</v>
          </cell>
          <cell r="E58" t="str">
            <v>A</v>
          </cell>
          <cell r="F58" t="str">
            <v/>
          </cell>
          <cell r="G58" t="str">
            <v/>
          </cell>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t="str">
            <v/>
          </cell>
        </row>
        <row r="59">
          <cell r="B59">
            <v>45</v>
          </cell>
          <cell r="C59" t="str">
            <v>GENERAL SERVICE</v>
          </cell>
          <cell r="D59" t="str">
            <v>Less than 50 kW Time of Use</v>
          </cell>
          <cell r="E59" t="str">
            <v>B</v>
          </cell>
          <cell r="F59" t="str">
            <v/>
          </cell>
          <cell r="G59" t="str">
            <v/>
          </cell>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t="str">
            <v/>
          </cell>
        </row>
        <row r="60">
          <cell r="B60">
            <v>46</v>
          </cell>
          <cell r="C60" t="str">
            <v>GENERAL SERVICE</v>
          </cell>
          <cell r="D60" t="str">
            <v>Less than 50 kW Time of Use</v>
          </cell>
          <cell r="E60" t="str">
            <v>C</v>
          </cell>
          <cell r="F60" t="str">
            <v/>
          </cell>
          <cell r="G60" t="str">
            <v/>
          </cell>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t="str">
            <v/>
          </cell>
        </row>
        <row r="61">
          <cell r="B61">
            <v>47</v>
          </cell>
          <cell r="C61" t="str">
            <v>GENERAL SERVICE</v>
          </cell>
          <cell r="D61" t="str">
            <v>Less than 50 kW Time of Use</v>
          </cell>
          <cell r="E61" t="str">
            <v>D</v>
          </cell>
          <cell r="F61" t="str">
            <v/>
          </cell>
          <cell r="G61" t="str">
            <v/>
          </cell>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t="str">
            <v/>
          </cell>
        </row>
        <row r="62">
          <cell r="B62">
            <v>48</v>
          </cell>
          <cell r="C62" t="str">
            <v>GENERAL SERVICE</v>
          </cell>
          <cell r="D62" t="str">
            <v>Other &lt; 50 kW (specify) .</v>
          </cell>
          <cell r="E62" t="str">
            <v>A</v>
          </cell>
          <cell r="F62" t="str">
            <v/>
          </cell>
          <cell r="G62" t="str">
            <v/>
          </cell>
          <cell r="H62">
            <v>0</v>
          </cell>
          <cell r="K62">
            <v>0</v>
          </cell>
          <cell r="L62">
            <v>0</v>
          </cell>
          <cell r="M62">
            <v>0</v>
          </cell>
          <cell r="Q62">
            <v>0</v>
          </cell>
          <cell r="T62">
            <v>1</v>
          </cell>
          <cell r="U62">
            <v>1</v>
          </cell>
          <cell r="V62">
            <v>0</v>
          </cell>
          <cell r="W62">
            <v>0</v>
          </cell>
          <cell r="X62">
            <v>0</v>
          </cell>
          <cell r="Y62">
            <v>0</v>
          </cell>
          <cell r="Z62">
            <v>0</v>
          </cell>
          <cell r="AA62">
            <v>0</v>
          </cell>
          <cell r="AB62">
            <v>0</v>
          </cell>
          <cell r="AC62">
            <v>1000</v>
          </cell>
          <cell r="AD62">
            <v>0</v>
          </cell>
          <cell r="AE62">
            <v>2000</v>
          </cell>
          <cell r="AF62">
            <v>0</v>
          </cell>
          <cell r="AG62">
            <v>5000</v>
          </cell>
          <cell r="AH62">
            <v>0</v>
          </cell>
          <cell r="AI62">
            <v>10000</v>
          </cell>
          <cell r="AJ62">
            <v>0</v>
          </cell>
          <cell r="AK62">
            <v>15000</v>
          </cell>
          <cell r="AQ62">
            <v>5</v>
          </cell>
          <cell r="AR62" t="str">
            <v>kWh</v>
          </cell>
          <cell r="AS62" t="str">
            <v/>
          </cell>
        </row>
        <row r="63">
          <cell r="B63">
            <v>49</v>
          </cell>
          <cell r="C63" t="str">
            <v>GENERAL SERVICE</v>
          </cell>
          <cell r="D63" t="str">
            <v>Other &lt; 50 kW (specify) .</v>
          </cell>
          <cell r="E63" t="str">
            <v>B</v>
          </cell>
          <cell r="F63" t="str">
            <v/>
          </cell>
          <cell r="G63" t="str">
            <v/>
          </cell>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t="str">
            <v/>
          </cell>
        </row>
        <row r="64">
          <cell r="B64">
            <v>50</v>
          </cell>
          <cell r="C64" t="str">
            <v>GENERAL SERVICE</v>
          </cell>
          <cell r="D64" t="str">
            <v>Other &lt; 50 kW (specify) .</v>
          </cell>
          <cell r="E64" t="str">
            <v>C</v>
          </cell>
          <cell r="F64" t="str">
            <v/>
          </cell>
          <cell r="G64" t="str">
            <v/>
          </cell>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t="str">
            <v/>
          </cell>
        </row>
        <row r="65">
          <cell r="B65">
            <v>51</v>
          </cell>
          <cell r="C65" t="str">
            <v>GENERAL SERVICE</v>
          </cell>
          <cell r="D65" t="str">
            <v>Other &lt; 50 kW (specify) .</v>
          </cell>
          <cell r="E65" t="str">
            <v>D</v>
          </cell>
          <cell r="F65" t="str">
            <v/>
          </cell>
          <cell r="G65" t="str">
            <v/>
          </cell>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t="str">
            <v/>
          </cell>
        </row>
        <row r="66">
          <cell r="B66">
            <v>52</v>
          </cell>
          <cell r="C66" t="str">
            <v>GENERAL SERVICE</v>
          </cell>
          <cell r="D66" t="str">
            <v>Greater than 50 kW (to 3000 kW)</v>
          </cell>
          <cell r="E66" t="str">
            <v>A</v>
          </cell>
          <cell r="F66" t="str">
            <v/>
          </cell>
          <cell r="G66" t="str">
            <v/>
          </cell>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t="str">
            <v/>
          </cell>
        </row>
        <row r="67">
          <cell r="B67">
            <v>53</v>
          </cell>
          <cell r="C67" t="str">
            <v>GENERAL SERVICE</v>
          </cell>
          <cell r="D67" t="str">
            <v>Greater than 50 kW (to 3000 kW)</v>
          </cell>
          <cell r="E67" t="str">
            <v>B</v>
          </cell>
          <cell r="F67" t="str">
            <v/>
          </cell>
          <cell r="G67" t="str">
            <v/>
          </cell>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t="str">
            <v/>
          </cell>
        </row>
        <row r="68">
          <cell r="B68">
            <v>54</v>
          </cell>
          <cell r="C68" t="str">
            <v>GENERAL SERVICE</v>
          </cell>
          <cell r="D68" t="str">
            <v>Greater than 50 kW (to 3000 kW)</v>
          </cell>
          <cell r="E68" t="str">
            <v>C</v>
          </cell>
          <cell r="F68" t="str">
            <v/>
          </cell>
          <cell r="G68" t="str">
            <v/>
          </cell>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t="str">
            <v/>
          </cell>
        </row>
        <row r="69">
          <cell r="B69">
            <v>55</v>
          </cell>
          <cell r="C69" t="str">
            <v>GENERAL SERVICE</v>
          </cell>
          <cell r="D69" t="str">
            <v>Greater than 50 kW (to 3000 kW)</v>
          </cell>
          <cell r="E69" t="str">
            <v>D</v>
          </cell>
          <cell r="F69" t="str">
            <v/>
          </cell>
          <cell r="G69" t="str">
            <v/>
          </cell>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t="str">
            <v/>
          </cell>
        </row>
        <row r="70">
          <cell r="B70">
            <v>56</v>
          </cell>
          <cell r="C70" t="str">
            <v>GENERAL SERVICE</v>
          </cell>
          <cell r="D70" t="str">
            <v>Greater than 50 kW Time of Use</v>
          </cell>
          <cell r="E70" t="str">
            <v>A</v>
          </cell>
          <cell r="F70" t="str">
            <v/>
          </cell>
          <cell r="G70" t="str">
            <v/>
          </cell>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t="str">
            <v/>
          </cell>
        </row>
        <row r="71">
          <cell r="B71">
            <v>57</v>
          </cell>
          <cell r="C71" t="str">
            <v>GENERAL SERVICE</v>
          </cell>
          <cell r="D71" t="str">
            <v>Greater than 50 kW Time of Use</v>
          </cell>
          <cell r="E71" t="str">
            <v>B</v>
          </cell>
          <cell r="F71" t="str">
            <v/>
          </cell>
          <cell r="G71" t="str">
            <v/>
          </cell>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t="str">
            <v/>
          </cell>
        </row>
        <row r="72">
          <cell r="B72">
            <v>58</v>
          </cell>
          <cell r="C72" t="str">
            <v>GENERAL SERVICE</v>
          </cell>
          <cell r="D72" t="str">
            <v>Greater than 50 kW Time of Use</v>
          </cell>
          <cell r="E72" t="str">
            <v>C</v>
          </cell>
          <cell r="F72" t="str">
            <v/>
          </cell>
          <cell r="G72" t="str">
            <v/>
          </cell>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t="str">
            <v/>
          </cell>
        </row>
        <row r="73">
          <cell r="B73">
            <v>59</v>
          </cell>
          <cell r="C73" t="str">
            <v>GENERAL SERVICE</v>
          </cell>
          <cell r="D73" t="str">
            <v>Greater than 50 kW Time of Use</v>
          </cell>
          <cell r="E73" t="str">
            <v>D</v>
          </cell>
          <cell r="F73" t="str">
            <v/>
          </cell>
          <cell r="G73" t="str">
            <v/>
          </cell>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t="str">
            <v/>
          </cell>
        </row>
        <row r="74">
          <cell r="B74">
            <v>60</v>
          </cell>
          <cell r="C74" t="str">
            <v>GENERAL SERVICE</v>
          </cell>
          <cell r="D74" t="str">
            <v>Other &gt; 50 kW (specify) .CoGen - Distribution</v>
          </cell>
          <cell r="E74" t="str">
            <v>A</v>
          </cell>
          <cell r="F74" t="str">
            <v>X</v>
          </cell>
          <cell r="G74" t="str">
            <v>X</v>
          </cell>
          <cell r="H74">
            <v>0</v>
          </cell>
          <cell r="I74">
            <v>6.1999999999999998E-3</v>
          </cell>
          <cell r="J74">
            <v>7.0000000000000001E-3</v>
          </cell>
          <cell r="K74">
            <v>1.32E-2</v>
          </cell>
          <cell r="L74">
            <v>1.32E-2</v>
          </cell>
          <cell r="M74">
            <v>5.0999999999999996</v>
          </cell>
          <cell r="P74">
            <v>5.0999999999999996</v>
          </cell>
          <cell r="Q74">
            <v>5.3589975500186657</v>
          </cell>
          <cell r="R74">
            <v>6.3100000000000003E-2</v>
          </cell>
          <cell r="S74">
            <v>6.3100000000000003E-2</v>
          </cell>
          <cell r="T74">
            <v>1.0422</v>
          </cell>
          <cell r="U74">
            <v>1.0421</v>
          </cell>
          <cell r="V74">
            <v>0</v>
          </cell>
          <cell r="W74">
            <v>3.8576999999999999</v>
          </cell>
          <cell r="X74">
            <v>2480.7800000000002</v>
          </cell>
          <cell r="Y74">
            <v>0</v>
          </cell>
          <cell r="Z74">
            <v>4.5860315796629632</v>
          </cell>
          <cell r="AA74">
            <v>3001.3872603329778</v>
          </cell>
          <cell r="AB74">
            <v>6.6799999999999998E-2</v>
          </cell>
          <cell r="AC74">
            <v>206784.25555555557</v>
          </cell>
          <cell r="AD74">
            <v>484.50833333333327</v>
          </cell>
          <cell r="AQ74">
            <v>1</v>
          </cell>
          <cell r="AR74" t="str">
            <v>kW</v>
          </cell>
          <cell r="AS74" t="str">
            <v>X</v>
          </cell>
        </row>
        <row r="75">
          <cell r="B75">
            <v>61</v>
          </cell>
          <cell r="C75" t="str">
            <v>GENERAL SERVICE</v>
          </cell>
          <cell r="D75" t="str">
            <v>Other &gt; 50 kW (specify) .CoGen - Distribution</v>
          </cell>
          <cell r="E75" t="str">
            <v>B</v>
          </cell>
          <cell r="F75" t="str">
            <v/>
          </cell>
          <cell r="G75" t="str">
            <v/>
          </cell>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206784.25555555557</v>
          </cell>
          <cell r="AD75">
            <v>484.50833333333327</v>
          </cell>
          <cell r="AE75">
            <v>0</v>
          </cell>
          <cell r="AF75">
            <v>0</v>
          </cell>
          <cell r="AG75">
            <v>0</v>
          </cell>
          <cell r="AH75">
            <v>0</v>
          </cell>
          <cell r="AI75">
            <v>0</v>
          </cell>
          <cell r="AJ75">
            <v>0</v>
          </cell>
          <cell r="AK75">
            <v>0</v>
          </cell>
          <cell r="AL75">
            <v>0</v>
          </cell>
          <cell r="AM75">
            <v>0</v>
          </cell>
          <cell r="AN75">
            <v>0</v>
          </cell>
          <cell r="AO75">
            <v>0</v>
          </cell>
          <cell r="AP75">
            <v>0</v>
          </cell>
          <cell r="AQ75">
            <v>1</v>
          </cell>
          <cell r="AR75" t="str">
            <v>kW</v>
          </cell>
          <cell r="AS75" t="str">
            <v/>
          </cell>
        </row>
        <row r="76">
          <cell r="B76">
            <v>62</v>
          </cell>
          <cell r="C76" t="str">
            <v>GENERAL SERVICE</v>
          </cell>
          <cell r="D76" t="str">
            <v>Other &gt; 50 kW (specify) .CoGen - Distribution</v>
          </cell>
          <cell r="E76" t="str">
            <v>C</v>
          </cell>
          <cell r="F76" t="str">
            <v/>
          </cell>
          <cell r="G76" t="str">
            <v/>
          </cell>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206784.25555555557</v>
          </cell>
          <cell r="AD76">
            <v>484.50833333333327</v>
          </cell>
          <cell r="AE76">
            <v>0</v>
          </cell>
          <cell r="AF76">
            <v>0</v>
          </cell>
          <cell r="AG76">
            <v>0</v>
          </cell>
          <cell r="AH76">
            <v>0</v>
          </cell>
          <cell r="AI76">
            <v>0</v>
          </cell>
          <cell r="AJ76">
            <v>0</v>
          </cell>
          <cell r="AK76">
            <v>0</v>
          </cell>
          <cell r="AL76">
            <v>0</v>
          </cell>
          <cell r="AM76">
            <v>0</v>
          </cell>
          <cell r="AN76">
            <v>0</v>
          </cell>
          <cell r="AO76">
            <v>0</v>
          </cell>
          <cell r="AP76">
            <v>0</v>
          </cell>
          <cell r="AQ76">
            <v>1</v>
          </cell>
          <cell r="AR76" t="str">
            <v>kW</v>
          </cell>
          <cell r="AS76" t="str">
            <v/>
          </cell>
        </row>
        <row r="77">
          <cell r="B77">
            <v>63</v>
          </cell>
          <cell r="C77" t="str">
            <v>GENERAL SERVICE</v>
          </cell>
          <cell r="D77" t="str">
            <v>Other &gt; 50 kW (specify) .CoGen - Distribution</v>
          </cell>
          <cell r="E77" t="str">
            <v>D</v>
          </cell>
          <cell r="F77" t="str">
            <v/>
          </cell>
          <cell r="G77" t="str">
            <v/>
          </cell>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206784.25555555557</v>
          </cell>
          <cell r="AD77">
            <v>484.50833333333327</v>
          </cell>
          <cell r="AE77">
            <v>0</v>
          </cell>
          <cell r="AF77">
            <v>0</v>
          </cell>
          <cell r="AG77">
            <v>0</v>
          </cell>
          <cell r="AH77">
            <v>0</v>
          </cell>
          <cell r="AI77">
            <v>0</v>
          </cell>
          <cell r="AJ77">
            <v>0</v>
          </cell>
          <cell r="AK77">
            <v>0</v>
          </cell>
          <cell r="AL77">
            <v>0</v>
          </cell>
          <cell r="AM77">
            <v>0</v>
          </cell>
          <cell r="AN77">
            <v>0</v>
          </cell>
          <cell r="AO77">
            <v>0</v>
          </cell>
          <cell r="AP77">
            <v>0</v>
          </cell>
          <cell r="AQ77">
            <v>1</v>
          </cell>
          <cell r="AR77" t="str">
            <v>kW</v>
          </cell>
          <cell r="AS77" t="str">
            <v/>
          </cell>
        </row>
        <row r="78">
          <cell r="B78">
            <v>64</v>
          </cell>
          <cell r="C78" t="str">
            <v>GENERAL SERVICE</v>
          </cell>
          <cell r="D78" t="str">
            <v>Other &gt; 50 kW (specify) .Blended Non &amp; TOU Rates</v>
          </cell>
          <cell r="E78" t="str">
            <v>A</v>
          </cell>
          <cell r="F78" t="str">
            <v>X</v>
          </cell>
          <cell r="G78" t="str">
            <v>X</v>
          </cell>
          <cell r="H78">
            <v>0</v>
          </cell>
          <cell r="I78">
            <v>6.1999999999999998E-3</v>
          </cell>
          <cell r="J78">
            <v>7.0000000000000001E-3</v>
          </cell>
          <cell r="K78">
            <v>1.32E-2</v>
          </cell>
          <cell r="L78">
            <v>1.32E-2</v>
          </cell>
          <cell r="M78">
            <v>3.3885999999999998</v>
          </cell>
          <cell r="P78">
            <v>3.3885999999999998</v>
          </cell>
          <cell r="Q78">
            <v>3.5585544834309846</v>
          </cell>
          <cell r="R78">
            <v>6.3100000000000003E-2</v>
          </cell>
          <cell r="S78">
            <v>6.3100000000000003E-2</v>
          </cell>
          <cell r="T78">
            <v>1.0422</v>
          </cell>
          <cell r="U78">
            <v>1.0421</v>
          </cell>
          <cell r="V78">
            <v>0</v>
          </cell>
          <cell r="W78">
            <v>1.7029000000000001</v>
          </cell>
          <cell r="X78">
            <v>201.12</v>
          </cell>
          <cell r="Y78">
            <v>0</v>
          </cell>
          <cell r="Z78">
            <v>1.2893884885616216</v>
          </cell>
          <cell r="AA78">
            <v>237.05032580306187</v>
          </cell>
          <cell r="AB78">
            <v>0.60770000000000002</v>
          </cell>
          <cell r="AC78">
            <v>15000</v>
          </cell>
          <cell r="AD78">
            <v>60</v>
          </cell>
          <cell r="AE78">
            <v>40000</v>
          </cell>
          <cell r="AF78">
            <v>100</v>
          </cell>
          <cell r="AG78">
            <v>100000</v>
          </cell>
          <cell r="AH78">
            <v>500</v>
          </cell>
          <cell r="AI78">
            <v>400000</v>
          </cell>
          <cell r="AJ78">
            <v>1000</v>
          </cell>
          <cell r="AK78">
            <v>1000000</v>
          </cell>
          <cell r="AL78">
            <v>3000</v>
          </cell>
          <cell r="AQ78">
            <v>5</v>
          </cell>
          <cell r="AR78" t="str">
            <v>kW</v>
          </cell>
          <cell r="AS78" t="str">
            <v>X</v>
          </cell>
        </row>
        <row r="79">
          <cell r="B79">
            <v>65</v>
          </cell>
          <cell r="C79" t="str">
            <v>GENERAL SERVICE</v>
          </cell>
          <cell r="D79" t="str">
            <v>Other &gt; 50 kW (specify) .Blended Non &amp; TOU Rates</v>
          </cell>
          <cell r="E79" t="str">
            <v>B</v>
          </cell>
          <cell r="F79" t="str">
            <v/>
          </cell>
          <cell r="G79" t="str">
            <v/>
          </cell>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15000</v>
          </cell>
          <cell r="AD79">
            <v>60</v>
          </cell>
          <cell r="AE79">
            <v>40000</v>
          </cell>
          <cell r="AF79">
            <v>100</v>
          </cell>
          <cell r="AG79">
            <v>100000</v>
          </cell>
          <cell r="AH79">
            <v>500</v>
          </cell>
          <cell r="AI79">
            <v>400000</v>
          </cell>
          <cell r="AJ79">
            <v>1000</v>
          </cell>
          <cell r="AK79">
            <v>1000000</v>
          </cell>
          <cell r="AL79">
            <v>3000</v>
          </cell>
          <cell r="AM79">
            <v>0</v>
          </cell>
          <cell r="AN79">
            <v>0</v>
          </cell>
          <cell r="AO79">
            <v>0</v>
          </cell>
          <cell r="AP79">
            <v>0</v>
          </cell>
          <cell r="AQ79">
            <v>5</v>
          </cell>
          <cell r="AR79" t="str">
            <v>kW</v>
          </cell>
          <cell r="AS79" t="str">
            <v/>
          </cell>
        </row>
        <row r="80">
          <cell r="B80">
            <v>66</v>
          </cell>
          <cell r="C80" t="str">
            <v>GENERAL SERVICE</v>
          </cell>
          <cell r="D80" t="str">
            <v>Other &gt; 50 kW (specify) .Blended Non &amp; TOU Rates</v>
          </cell>
          <cell r="E80" t="str">
            <v>C</v>
          </cell>
          <cell r="F80" t="str">
            <v/>
          </cell>
          <cell r="G80" t="str">
            <v/>
          </cell>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15000</v>
          </cell>
          <cell r="AD80">
            <v>60</v>
          </cell>
          <cell r="AE80">
            <v>40000</v>
          </cell>
          <cell r="AF80">
            <v>100</v>
          </cell>
          <cell r="AG80">
            <v>100000</v>
          </cell>
          <cell r="AH80">
            <v>500</v>
          </cell>
          <cell r="AI80">
            <v>400000</v>
          </cell>
          <cell r="AJ80">
            <v>1000</v>
          </cell>
          <cell r="AK80">
            <v>1000000</v>
          </cell>
          <cell r="AL80">
            <v>3000</v>
          </cell>
          <cell r="AM80">
            <v>0</v>
          </cell>
          <cell r="AN80">
            <v>0</v>
          </cell>
          <cell r="AO80">
            <v>0</v>
          </cell>
          <cell r="AP80">
            <v>0</v>
          </cell>
          <cell r="AQ80">
            <v>5</v>
          </cell>
          <cell r="AR80" t="str">
            <v>kW</v>
          </cell>
          <cell r="AS80" t="str">
            <v/>
          </cell>
        </row>
        <row r="81">
          <cell r="B81">
            <v>67</v>
          </cell>
          <cell r="C81" t="str">
            <v>GENERAL SERVICE</v>
          </cell>
          <cell r="D81" t="str">
            <v>Other &gt; 50 kW (specify) .Blended Non &amp; TOU Rates</v>
          </cell>
          <cell r="E81" t="str">
            <v>D</v>
          </cell>
          <cell r="F81" t="str">
            <v/>
          </cell>
          <cell r="G81" t="str">
            <v/>
          </cell>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15000</v>
          </cell>
          <cell r="AD81">
            <v>60</v>
          </cell>
          <cell r="AE81">
            <v>40000</v>
          </cell>
          <cell r="AF81">
            <v>100</v>
          </cell>
          <cell r="AG81">
            <v>100000</v>
          </cell>
          <cell r="AH81">
            <v>500</v>
          </cell>
          <cell r="AI81">
            <v>400000</v>
          </cell>
          <cell r="AJ81">
            <v>1000</v>
          </cell>
          <cell r="AK81">
            <v>1000000</v>
          </cell>
          <cell r="AL81">
            <v>3000</v>
          </cell>
          <cell r="AM81">
            <v>0</v>
          </cell>
          <cell r="AN81">
            <v>0</v>
          </cell>
          <cell r="AO81">
            <v>0</v>
          </cell>
          <cell r="AP81">
            <v>0</v>
          </cell>
          <cell r="AQ81">
            <v>5</v>
          </cell>
          <cell r="AR81" t="str">
            <v>kW</v>
          </cell>
          <cell r="AS81" t="str">
            <v/>
          </cell>
        </row>
        <row r="82">
          <cell r="B82">
            <v>68</v>
          </cell>
          <cell r="C82" t="str">
            <v>GENERAL SERVICE</v>
          </cell>
          <cell r="D82" t="str">
            <v>Other &gt; 50 kW (specify) .</v>
          </cell>
          <cell r="E82" t="str">
            <v>A</v>
          </cell>
          <cell r="F82" t="str">
            <v/>
          </cell>
          <cell r="G82" t="str">
            <v/>
          </cell>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t="str">
            <v/>
          </cell>
        </row>
        <row r="83">
          <cell r="B83">
            <v>69</v>
          </cell>
          <cell r="C83" t="str">
            <v>GENERAL SERVICE</v>
          </cell>
          <cell r="D83" t="str">
            <v>Other &gt; 50 kW (specify) .</v>
          </cell>
          <cell r="E83" t="str">
            <v>B</v>
          </cell>
          <cell r="F83" t="str">
            <v/>
          </cell>
          <cell r="G83" t="str">
            <v/>
          </cell>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t="str">
            <v/>
          </cell>
        </row>
        <row r="84">
          <cell r="B84">
            <v>70</v>
          </cell>
          <cell r="C84" t="str">
            <v>GENERAL SERVICE</v>
          </cell>
          <cell r="D84" t="str">
            <v>Other &gt; 50 kW (specify) .</v>
          </cell>
          <cell r="E84" t="str">
            <v>C</v>
          </cell>
          <cell r="F84" t="str">
            <v/>
          </cell>
          <cell r="G84" t="str">
            <v/>
          </cell>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t="str">
            <v/>
          </cell>
        </row>
        <row r="85">
          <cell r="B85">
            <v>71</v>
          </cell>
          <cell r="C85" t="str">
            <v>GENERAL SERVICE</v>
          </cell>
          <cell r="D85" t="str">
            <v>Other &gt; 50 kW (specify) .</v>
          </cell>
          <cell r="E85" t="str">
            <v>D</v>
          </cell>
          <cell r="F85" t="str">
            <v/>
          </cell>
          <cell r="G85" t="str">
            <v/>
          </cell>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t="str">
            <v/>
          </cell>
        </row>
        <row r="86">
          <cell r="B86">
            <v>72</v>
          </cell>
          <cell r="C86" t="str">
            <v>GENERAL SERVICE</v>
          </cell>
          <cell r="D86" t="str">
            <v>Intermediate Use  (3000 - 5000 kW)</v>
          </cell>
          <cell r="E86" t="str">
            <v>A</v>
          </cell>
          <cell r="F86" t="str">
            <v/>
          </cell>
          <cell r="G86" t="str">
            <v/>
          </cell>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t="str">
            <v/>
          </cell>
        </row>
        <row r="87">
          <cell r="B87">
            <v>73</v>
          </cell>
          <cell r="C87" t="str">
            <v>GENERAL SERVICE</v>
          </cell>
          <cell r="D87" t="str">
            <v xml:space="preserve">Intermediate Use </v>
          </cell>
          <cell r="E87" t="str">
            <v>B</v>
          </cell>
          <cell r="F87" t="str">
            <v/>
          </cell>
          <cell r="G87" t="str">
            <v/>
          </cell>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t="str">
            <v/>
          </cell>
        </row>
        <row r="88">
          <cell r="B88">
            <v>74</v>
          </cell>
          <cell r="C88" t="str">
            <v>GENERAL SERVICE</v>
          </cell>
          <cell r="D88" t="str">
            <v xml:space="preserve">Intermediate Use </v>
          </cell>
          <cell r="E88" t="str">
            <v>C</v>
          </cell>
          <cell r="F88" t="str">
            <v/>
          </cell>
          <cell r="G88" t="str">
            <v/>
          </cell>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t="str">
            <v/>
          </cell>
        </row>
        <row r="89">
          <cell r="B89">
            <v>75</v>
          </cell>
          <cell r="C89" t="str">
            <v>GENERAL SERVICE</v>
          </cell>
          <cell r="D89" t="str">
            <v xml:space="preserve">Intermediate Use </v>
          </cell>
          <cell r="E89" t="str">
            <v>D</v>
          </cell>
          <cell r="F89" t="str">
            <v/>
          </cell>
          <cell r="G89" t="str">
            <v/>
          </cell>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t="str">
            <v/>
          </cell>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4.5755999999999997</v>
          </cell>
          <cell r="P90">
            <v>4.5755999999999997</v>
          </cell>
          <cell r="Q90">
            <v>4.8014800020602486</v>
          </cell>
          <cell r="R90">
            <v>6.3100000000000003E-2</v>
          </cell>
          <cell r="S90">
            <v>6.3100000000000003E-2</v>
          </cell>
          <cell r="T90">
            <v>1.0146999999999999</v>
          </cell>
          <cell r="U90">
            <v>1.0146999999999999</v>
          </cell>
          <cell r="V90">
            <v>0</v>
          </cell>
          <cell r="W90">
            <v>1.3473999999999999</v>
          </cell>
          <cell r="X90">
            <v>11398.07</v>
          </cell>
          <cell r="Y90">
            <v>0</v>
          </cell>
          <cell r="Z90">
            <v>1.4463533260726062</v>
          </cell>
          <cell r="AA90">
            <v>13402.136885056816</v>
          </cell>
          <cell r="AB90">
            <v>0.1173</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t="str">
            <v/>
          </cell>
          <cell r="G91" t="str">
            <v/>
          </cell>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t="str">
            <v/>
          </cell>
        </row>
        <row r="92">
          <cell r="B92">
            <v>78</v>
          </cell>
          <cell r="C92" t="str">
            <v>GENERAL SERVICE</v>
          </cell>
          <cell r="D92" t="str">
            <v>Large Use (&gt; 5000 kW)</v>
          </cell>
          <cell r="E92" t="str">
            <v>C</v>
          </cell>
          <cell r="F92" t="str">
            <v/>
          </cell>
          <cell r="G92" t="str">
            <v/>
          </cell>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t="str">
            <v/>
          </cell>
        </row>
        <row r="93">
          <cell r="B93">
            <v>79</v>
          </cell>
          <cell r="C93" t="str">
            <v>GENERAL SERVICE</v>
          </cell>
          <cell r="D93" t="str">
            <v>Large Use (&gt; 5000 kW)</v>
          </cell>
          <cell r="E93" t="str">
            <v>D</v>
          </cell>
          <cell r="F93" t="str">
            <v/>
          </cell>
          <cell r="G93" t="str">
            <v/>
          </cell>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t="str">
            <v/>
          </cell>
        </row>
        <row r="94">
          <cell r="B94">
            <v>80</v>
          </cell>
          <cell r="C94" t="str">
            <v>GENERAL SERVICE</v>
          </cell>
          <cell r="D94" t="str">
            <v>Unmetered Scattered Load</v>
          </cell>
          <cell r="E94" t="str">
            <v>A</v>
          </cell>
          <cell r="F94" t="str">
            <v>X</v>
          </cell>
          <cell r="G94" t="str">
            <v>X</v>
          </cell>
          <cell r="H94">
            <v>9.4000000000000004E-3</v>
          </cell>
          <cell r="I94">
            <v>6.1999999999999998E-3</v>
          </cell>
          <cell r="J94">
            <v>7.0000000000000001E-3</v>
          </cell>
          <cell r="K94">
            <v>2.2599999999999999E-2</v>
          </cell>
          <cell r="L94">
            <v>2.3073120281894101E-2</v>
          </cell>
          <cell r="M94">
            <v>0</v>
          </cell>
          <cell r="Q94">
            <v>0</v>
          </cell>
          <cell r="R94">
            <v>6.3100000000000003E-2</v>
          </cell>
          <cell r="S94">
            <v>6.3100000000000003E-2</v>
          </cell>
          <cell r="T94">
            <v>1.0422</v>
          </cell>
          <cell r="U94">
            <v>1.0421</v>
          </cell>
          <cell r="V94">
            <v>1.01E-2</v>
          </cell>
          <cell r="W94">
            <v>0</v>
          </cell>
          <cell r="X94">
            <v>0.41</v>
          </cell>
          <cell r="Y94">
            <v>8.5264067839129192E-3</v>
          </cell>
          <cell r="Z94">
            <v>0</v>
          </cell>
          <cell r="AA94">
            <v>0.42118394956678262</v>
          </cell>
          <cell r="AB94">
            <v>1.8E-3</v>
          </cell>
          <cell r="AQ94">
            <v>0</v>
          </cell>
          <cell r="AR94" t="str">
            <v>kWh</v>
          </cell>
          <cell r="AS94" t="str">
            <v>X</v>
          </cell>
        </row>
        <row r="95">
          <cell r="B95">
            <v>81</v>
          </cell>
          <cell r="C95" t="str">
            <v>GENERAL SERVICE</v>
          </cell>
          <cell r="D95" t="str">
            <v>Unmetered Scattered Load</v>
          </cell>
          <cell r="E95" t="str">
            <v>B</v>
          </cell>
          <cell r="F95" t="str">
            <v/>
          </cell>
          <cell r="G95" t="str">
            <v/>
          </cell>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t="str">
            <v/>
          </cell>
        </row>
        <row r="96">
          <cell r="B96">
            <v>82</v>
          </cell>
          <cell r="C96" t="str">
            <v>GENERAL SERVICE</v>
          </cell>
          <cell r="D96" t="str">
            <v>Unmetered Scattered Load</v>
          </cell>
          <cell r="E96" t="str">
            <v>C</v>
          </cell>
          <cell r="F96" t="str">
            <v/>
          </cell>
          <cell r="G96" t="str">
            <v/>
          </cell>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t="str">
            <v/>
          </cell>
        </row>
        <row r="97">
          <cell r="B97">
            <v>83</v>
          </cell>
          <cell r="C97" t="str">
            <v>GENERAL SERVICE</v>
          </cell>
          <cell r="D97" t="str">
            <v>Unmetered Scattered Load</v>
          </cell>
          <cell r="E97" t="str">
            <v>D</v>
          </cell>
          <cell r="F97" t="str">
            <v/>
          </cell>
          <cell r="G97" t="str">
            <v/>
          </cell>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t="str">
            <v/>
          </cell>
        </row>
        <row r="98">
          <cell r="B98">
            <v>84</v>
          </cell>
          <cell r="C98" t="str">
            <v/>
          </cell>
          <cell r="D98" t="str">
            <v/>
          </cell>
          <cell r="F98" t="str">
            <v/>
          </cell>
          <cell r="G98" t="str">
            <v/>
          </cell>
          <cell r="AQ98">
            <v>0</v>
          </cell>
          <cell r="AR98">
            <v>0</v>
          </cell>
          <cell r="AS98" t="str">
            <v/>
          </cell>
        </row>
        <row r="99">
          <cell r="B99">
            <v>85</v>
          </cell>
          <cell r="C99" t="str">
            <v/>
          </cell>
          <cell r="D99" t="str">
            <v>Sentinel Lighting</v>
          </cell>
          <cell r="E99" t="str">
            <v>A</v>
          </cell>
          <cell r="F99" t="str">
            <v>X</v>
          </cell>
          <cell r="G99" t="str">
            <v>X</v>
          </cell>
          <cell r="H99">
            <v>0</v>
          </cell>
          <cell r="I99">
            <v>6.1999999999999998E-3</v>
          </cell>
          <cell r="J99">
            <v>7.0000000000000001E-3</v>
          </cell>
          <cell r="K99">
            <v>1.32E-2</v>
          </cell>
          <cell r="L99">
            <v>1.32E-2</v>
          </cell>
          <cell r="M99">
            <v>2.9874999999999998</v>
          </cell>
          <cell r="P99">
            <v>2.9874999999999998</v>
          </cell>
          <cell r="Q99">
            <v>3.1373370194960009</v>
          </cell>
          <cell r="R99">
            <v>6.3100000000000003E-2</v>
          </cell>
          <cell r="S99">
            <v>6.3100000000000003E-2</v>
          </cell>
          <cell r="T99">
            <v>1.0422</v>
          </cell>
          <cell r="U99">
            <v>1.0421</v>
          </cell>
          <cell r="V99">
            <v>0</v>
          </cell>
          <cell r="W99">
            <v>1.8526</v>
          </cell>
          <cell r="X99">
            <v>0.41</v>
          </cell>
          <cell r="Y99">
            <v>0</v>
          </cell>
          <cell r="Z99">
            <v>1.5874314177096485</v>
          </cell>
          <cell r="AA99">
            <v>0.48552546158967252</v>
          </cell>
          <cell r="AB99">
            <v>0.5121</v>
          </cell>
          <cell r="AC99">
            <v>150</v>
          </cell>
          <cell r="AD99">
            <v>0.5</v>
          </cell>
          <cell r="AE99">
            <v>200</v>
          </cell>
          <cell r="AF99">
            <v>1</v>
          </cell>
          <cell r="AQ99">
            <v>2</v>
          </cell>
          <cell r="AR99" t="str">
            <v>kW</v>
          </cell>
          <cell r="AS99" t="str">
            <v>X</v>
          </cell>
        </row>
        <row r="100">
          <cell r="B100">
            <v>86</v>
          </cell>
          <cell r="C100" t="str">
            <v/>
          </cell>
          <cell r="D100" t="str">
            <v>Sentinel Lighting</v>
          </cell>
          <cell r="E100" t="str">
            <v>B</v>
          </cell>
          <cell r="F100" t="str">
            <v/>
          </cell>
          <cell r="G100" t="str">
            <v/>
          </cell>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t="str">
            <v/>
          </cell>
        </row>
        <row r="101">
          <cell r="B101">
            <v>87</v>
          </cell>
          <cell r="C101" t="str">
            <v/>
          </cell>
          <cell r="D101" t="str">
            <v>Sentinel Lighting</v>
          </cell>
          <cell r="E101" t="str">
            <v>C</v>
          </cell>
          <cell r="F101" t="str">
            <v/>
          </cell>
          <cell r="G101" t="str">
            <v/>
          </cell>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t="str">
            <v/>
          </cell>
        </row>
        <row r="102">
          <cell r="B102">
            <v>88</v>
          </cell>
          <cell r="C102" t="str">
            <v/>
          </cell>
          <cell r="D102" t="str">
            <v>Sentinel Lighting</v>
          </cell>
          <cell r="E102" t="str">
            <v>D</v>
          </cell>
          <cell r="F102" t="str">
            <v/>
          </cell>
          <cell r="G102" t="str">
            <v/>
          </cell>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t="str">
            <v/>
          </cell>
        </row>
        <row r="103">
          <cell r="B103">
            <v>89</v>
          </cell>
          <cell r="C103" t="str">
            <v/>
          </cell>
          <cell r="D103" t="str">
            <v>Street Lighting</v>
          </cell>
          <cell r="E103" t="str">
            <v>A</v>
          </cell>
          <cell r="F103" t="str">
            <v>X</v>
          </cell>
          <cell r="G103" t="str">
            <v>X</v>
          </cell>
          <cell r="H103">
            <v>0</v>
          </cell>
          <cell r="I103">
            <v>6.1999999999999998E-3</v>
          </cell>
          <cell r="J103">
            <v>7.0000000000000001E-3</v>
          </cell>
          <cell r="K103">
            <v>1.32E-2</v>
          </cell>
          <cell r="L103">
            <v>1.32E-2</v>
          </cell>
          <cell r="M103">
            <v>2.9836999999999998</v>
          </cell>
          <cell r="P103">
            <v>2.9836999999999998</v>
          </cell>
          <cell r="Q103">
            <v>3.1333437044737584</v>
          </cell>
          <cell r="R103">
            <v>6.3100000000000003E-2</v>
          </cell>
          <cell r="S103">
            <v>6.3100000000000003E-2</v>
          </cell>
          <cell r="T103">
            <v>1.0422</v>
          </cell>
          <cell r="U103">
            <v>1.0421</v>
          </cell>
          <cell r="V103">
            <v>0</v>
          </cell>
          <cell r="W103">
            <v>1.2936000000000001</v>
          </cell>
          <cell r="X103">
            <v>0.24</v>
          </cell>
          <cell r="Y103">
            <v>0</v>
          </cell>
          <cell r="Z103">
            <v>1.4143537706275209</v>
          </cell>
          <cell r="AA103">
            <v>0.28403054551970969</v>
          </cell>
          <cell r="AB103">
            <v>9.8500000000000004E-2</v>
          </cell>
          <cell r="AC103">
            <v>150</v>
          </cell>
          <cell r="AD103">
            <v>0.5</v>
          </cell>
          <cell r="AQ103">
            <v>1</v>
          </cell>
          <cell r="AR103" t="str">
            <v>kW</v>
          </cell>
          <cell r="AS103" t="str">
            <v>X</v>
          </cell>
        </row>
        <row r="104">
          <cell r="B104">
            <v>90</v>
          </cell>
          <cell r="C104" t="str">
            <v/>
          </cell>
          <cell r="D104" t="str">
            <v>Street Lighting</v>
          </cell>
          <cell r="E104" t="str">
            <v>B</v>
          </cell>
          <cell r="F104" t="str">
            <v/>
          </cell>
          <cell r="G104" t="str">
            <v/>
          </cell>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t="str">
            <v/>
          </cell>
        </row>
        <row r="105">
          <cell r="B105">
            <v>91</v>
          </cell>
          <cell r="C105" t="str">
            <v/>
          </cell>
          <cell r="D105" t="str">
            <v>Street Lighting</v>
          </cell>
          <cell r="E105" t="str">
            <v>C</v>
          </cell>
          <cell r="F105" t="str">
            <v/>
          </cell>
          <cell r="G105" t="str">
            <v/>
          </cell>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t="str">
            <v/>
          </cell>
        </row>
        <row r="106">
          <cell r="B106">
            <v>92</v>
          </cell>
          <cell r="C106" t="str">
            <v/>
          </cell>
          <cell r="D106" t="str">
            <v>Street Lighting</v>
          </cell>
          <cell r="E106" t="str">
            <v>D</v>
          </cell>
          <cell r="F106" t="str">
            <v/>
          </cell>
          <cell r="G106" t="str">
            <v/>
          </cell>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t="str">
            <v/>
          </cell>
        </row>
        <row r="107">
          <cell r="B107">
            <v>93</v>
          </cell>
          <cell r="C107" t="str">
            <v/>
          </cell>
          <cell r="D107" t="str">
            <v>Back-up/Standby Power</v>
          </cell>
          <cell r="E107" t="str">
            <v>A</v>
          </cell>
          <cell r="F107" t="str">
            <v/>
          </cell>
          <cell r="G107" t="str">
            <v/>
          </cell>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t="str">
            <v/>
          </cell>
        </row>
        <row r="108">
          <cell r="B108">
            <v>94</v>
          </cell>
          <cell r="C108" t="str">
            <v/>
          </cell>
          <cell r="D108" t="str">
            <v>Back-up/Standby Power</v>
          </cell>
          <cell r="E108" t="str">
            <v>B</v>
          </cell>
          <cell r="F108" t="str">
            <v/>
          </cell>
          <cell r="G108" t="str">
            <v/>
          </cell>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t="str">
            <v/>
          </cell>
        </row>
        <row r="109">
          <cell r="B109">
            <v>95</v>
          </cell>
          <cell r="C109" t="str">
            <v/>
          </cell>
          <cell r="D109" t="str">
            <v>Back-up/Standby Power</v>
          </cell>
          <cell r="E109" t="str">
            <v>C</v>
          </cell>
          <cell r="F109" t="str">
            <v/>
          </cell>
          <cell r="G109" t="str">
            <v/>
          </cell>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t="str">
            <v/>
          </cell>
        </row>
        <row r="110">
          <cell r="B110">
            <v>96</v>
          </cell>
          <cell r="C110" t="str">
            <v/>
          </cell>
          <cell r="D110" t="str">
            <v>Back-up/Standby Power</v>
          </cell>
          <cell r="E110" t="str">
            <v>D</v>
          </cell>
          <cell r="F110" t="str">
            <v/>
          </cell>
          <cell r="G110" t="str">
            <v/>
          </cell>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t="str">
            <v/>
          </cell>
        </row>
        <row r="111">
          <cell r="B111">
            <v>97</v>
          </cell>
          <cell r="C111" t="str">
            <v/>
          </cell>
          <cell r="D111" t="str">
            <v>Other (specify) . . . . . . . .</v>
          </cell>
          <cell r="E111" t="str">
            <v>A</v>
          </cell>
          <cell r="F111" t="str">
            <v/>
          </cell>
          <cell r="G111" t="str">
            <v/>
          </cell>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t="str">
            <v/>
          </cell>
        </row>
        <row r="112">
          <cell r="B112">
            <v>98</v>
          </cell>
          <cell r="C112" t="str">
            <v/>
          </cell>
          <cell r="D112" t="str">
            <v>Other (specify) . . . . . . . .</v>
          </cell>
          <cell r="E112" t="str">
            <v>B</v>
          </cell>
          <cell r="F112" t="str">
            <v/>
          </cell>
          <cell r="G112" t="str">
            <v/>
          </cell>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t="str">
            <v/>
          </cell>
        </row>
        <row r="113">
          <cell r="B113">
            <v>99</v>
          </cell>
          <cell r="C113" t="str">
            <v/>
          </cell>
          <cell r="D113" t="str">
            <v>Other (specify) . . . . . . . .</v>
          </cell>
          <cell r="E113" t="str">
            <v>C</v>
          </cell>
          <cell r="F113" t="str">
            <v/>
          </cell>
          <cell r="G113" t="str">
            <v/>
          </cell>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t="str">
            <v/>
          </cell>
        </row>
        <row r="114">
          <cell r="B114">
            <v>100</v>
          </cell>
          <cell r="C114" t="str">
            <v/>
          </cell>
          <cell r="D114" t="str">
            <v>Other (specify) . . . . . . . .</v>
          </cell>
          <cell r="E114" t="str">
            <v>D</v>
          </cell>
          <cell r="F114" t="str">
            <v/>
          </cell>
          <cell r="G114" t="str">
            <v/>
          </cell>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t="str">
            <v/>
          </cell>
        </row>
        <row r="115">
          <cell r="B115">
            <v>101</v>
          </cell>
          <cell r="C115" t="str">
            <v/>
          </cell>
          <cell r="D115" t="str">
            <v>Other (specify) . . . . . . . .</v>
          </cell>
          <cell r="E115" t="str">
            <v>A</v>
          </cell>
          <cell r="F115" t="str">
            <v/>
          </cell>
          <cell r="G115" t="str">
            <v/>
          </cell>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t="str">
            <v/>
          </cell>
        </row>
        <row r="116">
          <cell r="B116">
            <v>102</v>
          </cell>
          <cell r="C116" t="str">
            <v/>
          </cell>
          <cell r="D116" t="str">
            <v>Other (specify) . . . . . . . .</v>
          </cell>
          <cell r="E116" t="str">
            <v>B</v>
          </cell>
          <cell r="F116" t="str">
            <v/>
          </cell>
          <cell r="G116" t="str">
            <v/>
          </cell>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t="str">
            <v/>
          </cell>
        </row>
        <row r="117">
          <cell r="B117">
            <v>103</v>
          </cell>
          <cell r="C117" t="str">
            <v/>
          </cell>
          <cell r="D117" t="str">
            <v>Other (specify) . . . . . . . .</v>
          </cell>
          <cell r="E117" t="str">
            <v>C</v>
          </cell>
          <cell r="F117" t="str">
            <v/>
          </cell>
          <cell r="G117" t="str">
            <v/>
          </cell>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t="str">
            <v/>
          </cell>
        </row>
        <row r="118">
          <cell r="B118">
            <v>104</v>
          </cell>
          <cell r="C118" t="str">
            <v/>
          </cell>
          <cell r="D118" t="str">
            <v>Other (specify) . . . . . . . .</v>
          </cell>
          <cell r="E118" t="str">
            <v>D</v>
          </cell>
          <cell r="F118" t="str">
            <v/>
          </cell>
          <cell r="G118" t="str">
            <v/>
          </cell>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t="str">
            <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d Tab"/>
      <sheetName val="RevJE"/>
      <sheetName val="Revisions-Sept08"/>
      <sheetName val="Revisions-May08"/>
      <sheetName val="Guidelines"/>
      <sheetName val="Narrative"/>
      <sheetName val="Narrative-Other"/>
      <sheetName val="Assumptions"/>
      <sheetName val="Bud to Bud Chng"/>
      <sheetName val="Prstn"/>
      <sheetName val="Summ All BU's"/>
      <sheetName val="Prof Serv Summary"/>
      <sheetName val="Lab Alloc"/>
      <sheetName val="Cap-OT Rec"/>
      <sheetName val="Bgt-Bgt"/>
      <sheetName val="Proj-Bgt"/>
      <sheetName val="BU Summary"/>
      <sheetName val="Labour"/>
      <sheetName val="Labour Changes"/>
      <sheetName val="Lbr Change-EE Detail"/>
      <sheetName val="Labour 2008"/>
      <sheetName val="16"/>
      <sheetName val="16 lbr"/>
      <sheetName val="17"/>
      <sheetName val="17 lbr"/>
      <sheetName val="18"/>
      <sheetName val="18 lbr"/>
      <sheetName val="18 sbl"/>
      <sheetName val="19"/>
      <sheetName val="19 lbr"/>
      <sheetName val="19 sbl"/>
      <sheetName val="20"/>
      <sheetName val="20 lbr"/>
      <sheetName val="21"/>
      <sheetName val="21 lbr"/>
      <sheetName val="21 sbl"/>
      <sheetName val="22"/>
      <sheetName val="22 lbr"/>
      <sheetName val="23"/>
      <sheetName val="23 lbr"/>
      <sheetName val="23 sbl"/>
      <sheetName val="24"/>
      <sheetName val="24 lbr"/>
      <sheetName val="24 sbl"/>
      <sheetName val="25"/>
      <sheetName val="25 lbr"/>
      <sheetName val="25 sbl"/>
      <sheetName val="27"/>
      <sheetName val="27 lbr"/>
      <sheetName val="28"/>
      <sheetName val="28 lbr"/>
      <sheetName val="29"/>
      <sheetName val="29 lbr"/>
      <sheetName val="38"/>
      <sheetName val="40"/>
      <sheetName val="40 lbr"/>
      <sheetName val="40 sbl"/>
      <sheetName val="80"/>
      <sheetName val="80 lbr"/>
      <sheetName val="80 sbl"/>
      <sheetName val="82"/>
      <sheetName val="82 lbr"/>
      <sheetName val="84"/>
      <sheetName val="84 lbr"/>
      <sheetName val="OT &amp; EE Expenses"/>
      <sheetName val="Lab Rec"/>
      <sheetName val="OM 8126"/>
      <sheetName val="Capital 8127"/>
      <sheetName val="Premiums"/>
      <sheetName val="Vehicles"/>
      <sheetName val="BUpload"/>
      <sheetName val="PUpload"/>
      <sheetName val="AvailLab"/>
      <sheetName val="Vac Hours"/>
      <sheetName val="DATA"/>
      <sheetName val="Misc Calc"/>
      <sheetName val="Audit"/>
      <sheetName val="OEB"/>
      <sheetName val="OEB SBL"/>
      <sheetName val="OEB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ow r="1">
          <cell r="C1">
            <v>14103300</v>
          </cell>
        </row>
      </sheetData>
      <sheetData sheetId="78"/>
      <sheetData sheetId="7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2-A Capital Projects"/>
      <sheetName val="App.2-B_Fixed Asset Cont 2009"/>
      <sheetName val="App.2-B_Fixed Asset Cont 2010"/>
      <sheetName val="App.2-B_Fixed Asset Cont 2011"/>
      <sheetName val="App.2-B_Fix Ass Cont 2012 CGAA "/>
      <sheetName val="App.2-B_Fix Ass Cont 2012 MIFRS"/>
      <sheetName val="App.2-B_Fix Ass Cont 2013 CGAAP"/>
      <sheetName val="App.2-B_Fix Ass Cont 2013 MIFRS"/>
      <sheetName val="App.2-CA_CGAAP_DepExp_2011"/>
      <sheetName val="App.2-CB_MIFRS_DepExp_2011"/>
      <sheetName val="App.2-CC_MIFRS_DepExp_2012"/>
      <sheetName val="App.2-CD_MIFRS_DepExp_2013"/>
      <sheetName val="App.2-CE_CGAAP_DepExp_2011"/>
      <sheetName val="App.2-CF_CGAAP_DepExp_2012"/>
      <sheetName val="App.2-CG_MIFRS_DepExp_2012"/>
      <sheetName val="App.2-CH_MIFRS_DepExp_2013"/>
      <sheetName val="App.2-CI_AltAccStd_DepExp"/>
      <sheetName val="App.2-D_Overhead"/>
      <sheetName val="App.2-EA_PP&amp;E Deferral Account"/>
      <sheetName val="App.2-EB_PP&amp;E Deferral Account"/>
      <sheetName val="App.2-F_Other_Oper_Rev"/>
      <sheetName val="App.2-G_Detailed_OM&amp;A_Expenses"/>
      <sheetName val="App.2-H_OM&amp;A_Detailed_Analysis"/>
      <sheetName val="App.2-I_OM&amp;A_Summary_Analys"/>
      <sheetName val="App.2-J_OM&amp;A_Cost _Driv Summary"/>
      <sheetName val="App.2-K_Employee Costs"/>
      <sheetName val="App.2-L_OM&amp;A_per_Cust_FTEE"/>
      <sheetName val="App.2-M_Regulatory_Costs"/>
      <sheetName val="App.2-N_Corp_Cost_Allocation"/>
      <sheetName val="App.2-OA Capital Structure 2009"/>
      <sheetName val="App.2-OA Capital Structure 2010"/>
      <sheetName val="App.2-OA Capital Structure 2011"/>
      <sheetName val="App.2-OA Capital Structure 2012"/>
      <sheetName val="App.2-OA Capital Structure 2013"/>
      <sheetName val="App.2-OB_Debt Instruments 2009"/>
      <sheetName val="App.2-OB_Debt Instruments 2010"/>
      <sheetName val="App.2-OB_Debt Instruments 2011"/>
      <sheetName val="App.2-OB_Debt Instruments 2012"/>
      <sheetName val="App.2-OB_Debt Instruments 2013"/>
      <sheetName val="App.2-P_Cost_Allocation"/>
      <sheetName val="App.2-Q_Cost of Serv. Emb. Dx"/>
      <sheetName val="App.2-R_Loss Factors"/>
      <sheetName val="App.2-S_Stranded Meters"/>
      <sheetName val="App.2-U_IFRS Transition Costs"/>
      <sheetName val="App.2-T_1592_Tax_Variance"/>
      <sheetName val="App.2-V_Rev_Reconciliation"/>
      <sheetName val="Bill Impacts App 2-W Residentia"/>
      <sheetName val="Bill Impacts App 2-W GS&lt;50"/>
      <sheetName val="Bill Impacts App 2-W GS 50 -299"/>
      <sheetName val="Bill Impacts App 2-W GS 3000-49"/>
      <sheetName val="Bill Impacts App 2-W USL"/>
      <sheetName val="Bill Impacts App 2-W Street Lgt"/>
      <sheetName val="Bill Impacts App 2-W Sent Lgts"/>
      <sheetName val="App.2-X_CoS_Flowchart"/>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AA24" t="str">
            <v>Fort Albany Power Corporation</v>
          </cell>
        </row>
        <row r="25">
          <cell r="AA25" t="str">
            <v>Fort Frances Power Corporation</v>
          </cell>
        </row>
        <row r="26">
          <cell r="AA26" t="str">
            <v>Greater Sudbury Hydro Inc.</v>
          </cell>
        </row>
        <row r="27">
          <cell r="AA27" t="str">
            <v>Grimsby Power Inc.</v>
          </cell>
        </row>
        <row r="28">
          <cell r="AA28" t="str">
            <v>Guelph Hydro Electric Systems Inc.</v>
          </cell>
        </row>
        <row r="29">
          <cell r="AA29" t="str">
            <v>Haldimand County Hydro Inc.</v>
          </cell>
        </row>
        <row r="30">
          <cell r="AA30" t="str">
            <v>Guelph Hydro Electric Systems Inc.</v>
          </cell>
        </row>
        <row r="31">
          <cell r="AA31" t="str">
            <v>Halton Hills Hydro Inc.</v>
          </cell>
        </row>
        <row r="32">
          <cell r="AA32" t="str">
            <v>Hearst Power Distribution Co. Ltd.</v>
          </cell>
        </row>
        <row r="33">
          <cell r="AA33" t="str">
            <v>Horizon Utilities Corporation</v>
          </cell>
        </row>
        <row r="34">
          <cell r="AA34" t="str">
            <v>Hydro 2000 Inc.</v>
          </cell>
        </row>
        <row r="35">
          <cell r="AA35" t="str">
            <v>Hydro Hawkesbury Inc.</v>
          </cell>
        </row>
        <row r="36">
          <cell r="AA36" t="str">
            <v>Hydro One Brampton Networks Inc.</v>
          </cell>
        </row>
        <row r="37">
          <cell r="AA37" t="str">
            <v>Hydro One Networks Inc.</v>
          </cell>
        </row>
        <row r="38">
          <cell r="AA38" t="str">
            <v>Hydro One Remote Communities Inc.</v>
          </cell>
        </row>
        <row r="39">
          <cell r="AA39" t="str">
            <v>Hydro Ottawa Limited</v>
          </cell>
        </row>
        <row r="40">
          <cell r="AA40" t="str">
            <v>Innisfil Hydro Dist. Systems Limited</v>
          </cell>
        </row>
        <row r="41">
          <cell r="AA41" t="str">
            <v>Kashechewan Power Corporation</v>
          </cell>
        </row>
        <row r="42">
          <cell r="AA42" t="str">
            <v>Kenora Hydro Electric Corporation Ltd.</v>
          </cell>
        </row>
        <row r="43">
          <cell r="AA43" t="str">
            <v>Kingston Hydro Corporation</v>
          </cell>
        </row>
        <row r="44">
          <cell r="AA44" t="str">
            <v>Kitchener-Wilmot Hydro Inc.</v>
          </cell>
        </row>
        <row r="45">
          <cell r="AA45" t="str">
            <v>Lakefront Utilities Inc.</v>
          </cell>
        </row>
        <row r="46">
          <cell r="AA46" t="str">
            <v>Lakeland Power Distribution Ltd.</v>
          </cell>
        </row>
        <row r="47">
          <cell r="AA47" t="str">
            <v>London Hydro Inc.</v>
          </cell>
        </row>
        <row r="48">
          <cell r="AA48" t="str">
            <v>Midland Power Utility Corporation</v>
          </cell>
        </row>
        <row r="49">
          <cell r="AA49" t="str">
            <v>Milton Hydro Distribution Inc.</v>
          </cell>
        </row>
        <row r="50">
          <cell r="AA50" t="str">
            <v>Newmarket – Tay Power Distribution Ltd.</v>
          </cell>
        </row>
        <row r="51">
          <cell r="AA51" t="str">
            <v>Niagara Peninsula Energy Inc.</v>
          </cell>
        </row>
        <row r="52">
          <cell r="AA52" t="str">
            <v>Niagara-on-the-Lake Hydro Inc.</v>
          </cell>
        </row>
        <row r="53">
          <cell r="AA53" t="str">
            <v>Norfolk Power Distribution Ltd.</v>
          </cell>
        </row>
        <row r="54">
          <cell r="AA54" t="str">
            <v>North Bay Hydro Distribution Limited</v>
          </cell>
        </row>
        <row r="55">
          <cell r="AA55" t="str">
            <v>Northern Ontario Wires Inc.</v>
          </cell>
        </row>
        <row r="56">
          <cell r="AA56" t="str">
            <v>Oakville Hydro Distribution Inc.</v>
          </cell>
        </row>
        <row r="57">
          <cell r="AA57" t="str">
            <v>Orangeville Hydro Limited</v>
          </cell>
        </row>
        <row r="58">
          <cell r="AA58" t="str">
            <v>Orillia Power Distribution Corp.</v>
          </cell>
        </row>
        <row r="59">
          <cell r="AA59" t="str">
            <v>Oshawa PUC Networks Inc.</v>
          </cell>
        </row>
        <row r="60">
          <cell r="AA60" t="str">
            <v>Ottawa River Power Corporation</v>
          </cell>
        </row>
        <row r="61">
          <cell r="AA61" t="str">
            <v>Parry Sound Power Corporation</v>
          </cell>
        </row>
        <row r="62">
          <cell r="AA62" t="str">
            <v>Peterborough Distribution Inc.</v>
          </cell>
        </row>
        <row r="63">
          <cell r="AA63" t="str">
            <v>PowerStream Inc.</v>
          </cell>
        </row>
        <row r="64">
          <cell r="AA64" t="str">
            <v>PUC Distribution Inc.</v>
          </cell>
        </row>
        <row r="65">
          <cell r="AA65" t="str">
            <v>Renfrew Hydro Inc.</v>
          </cell>
        </row>
        <row r="66">
          <cell r="AA66" t="str">
            <v>Rideau St. Lawrence Distribution Inc.</v>
          </cell>
        </row>
        <row r="67">
          <cell r="AA67" t="str">
            <v>St. Thomas Energy Inc.</v>
          </cell>
        </row>
        <row r="68">
          <cell r="AA68" t="str">
            <v>Sioux Lookout Hydro Inc.</v>
          </cell>
        </row>
        <row r="69">
          <cell r="AA69" t="str">
            <v>Thunder Bay Hydro Electricity Distribution</v>
          </cell>
        </row>
        <row r="70">
          <cell r="AA70" t="str">
            <v>Tillsonburg Hydro Inc.</v>
          </cell>
        </row>
        <row r="71">
          <cell r="AA71" t="str">
            <v>Toronto Hydro-Electric System Limited</v>
          </cell>
        </row>
        <row r="72">
          <cell r="AA72" t="str">
            <v>Veridian Connections Inc.</v>
          </cell>
        </row>
        <row r="73">
          <cell r="AA73" t="str">
            <v>Wasaga Distribution Inc.</v>
          </cell>
        </row>
        <row r="74">
          <cell r="AA74" t="str">
            <v>Waterloo North Hydro Inc.</v>
          </cell>
        </row>
        <row r="75">
          <cell r="AA75" t="str">
            <v>Welland Hydro Electric System Corp.</v>
          </cell>
        </row>
        <row r="76">
          <cell r="AA76" t="str">
            <v>Wellington North Power Inc.</v>
          </cell>
        </row>
        <row r="77">
          <cell r="AA77" t="str">
            <v>West Coast Huron Energy Inc.</v>
          </cell>
        </row>
        <row r="78">
          <cell r="AA78" t="str">
            <v>Westario Power Inc.</v>
          </cell>
        </row>
        <row r="79">
          <cell r="AA79" t="str">
            <v>Whitby Hydro Electric Corporation</v>
          </cell>
        </row>
        <row r="80">
          <cell r="AA80" t="str">
            <v>Woodstock Hydro Services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sheetData sheetId="3"/>
      <sheetData sheetId="4" refreshError="1"/>
      <sheetData sheetId="5" refreshError="1"/>
      <sheetData sheetId="6" refreshError="1"/>
      <sheetData sheetId="7" refreshError="1"/>
      <sheetData sheetId="8"/>
      <sheetData sheetId="9"/>
      <sheetData sheetId="10"/>
      <sheetData sheetId="11"/>
      <sheetData sheetId="12">
        <row r="9">
          <cell r="B9" t="str">
            <v>Algoma Power Inc.</v>
          </cell>
        </row>
        <row r="10">
          <cell r="B10" t="str">
            <v>Atikokan Hydro Inc.</v>
          </cell>
        </row>
        <row r="11">
          <cell r="B11" t="str">
            <v>Attawapiskat Power Corporation</v>
          </cell>
        </row>
        <row r="12">
          <cell r="B12" t="str">
            <v>Bluewater Power Distribution Corporation</v>
          </cell>
        </row>
        <row r="13">
          <cell r="B13" t="str">
            <v>Brant County Power Inc.</v>
          </cell>
        </row>
        <row r="14">
          <cell r="B14" t="str">
            <v>Brantford Power Inc.</v>
          </cell>
        </row>
        <row r="15">
          <cell r="B15" t="str">
            <v>Burlington Hydro Inc.</v>
          </cell>
        </row>
        <row r="16">
          <cell r="B16" t="str">
            <v>COLLUS Power Corporation</v>
          </cell>
        </row>
        <row r="17">
          <cell r="B17" t="str">
            <v>Cambridge and North Dumfries Hydro Inc.</v>
          </cell>
        </row>
        <row r="18">
          <cell r="B18" t="str">
            <v>Canadian Niagara Power Inc.</v>
          </cell>
        </row>
        <row r="19">
          <cell r="B19" t="str">
            <v>Centre Wellington Hydro Ltd.</v>
          </cell>
        </row>
        <row r="20">
          <cell r="B20" t="str">
            <v>Chapleau Public Utilities Corporation</v>
          </cell>
        </row>
        <row r="21">
          <cell r="B21" t="str">
            <v>Chatham-Kent Hydro Inc.</v>
          </cell>
        </row>
        <row r="22">
          <cell r="B22" t="str">
            <v>Clinton Power Corporation</v>
          </cell>
        </row>
        <row r="23">
          <cell r="B23" t="str">
            <v>Cooperative Hydro Embrun Inc.</v>
          </cell>
        </row>
        <row r="24">
          <cell r="B24" t="str">
            <v>E.L.K. Energy Inc.</v>
          </cell>
        </row>
        <row r="25">
          <cell r="B25" t="str">
            <v>ENWIN Utilities Ltd.</v>
          </cell>
        </row>
        <row r="26">
          <cell r="B26" t="str">
            <v>Enersource Hydro Mississauga Inc.</v>
          </cell>
        </row>
        <row r="27">
          <cell r="B27" t="str">
            <v>Erie Thames Powerlines Corporation</v>
          </cell>
        </row>
        <row r="28">
          <cell r="B28" t="str">
            <v>Espanola Regional Hydro Distribution Corporation</v>
          </cell>
        </row>
        <row r="29">
          <cell r="B29" t="str">
            <v>Essex Powerlines Corporation</v>
          </cell>
        </row>
        <row r="30">
          <cell r="B30" t="str">
            <v>Festival Hydro Inc.</v>
          </cell>
        </row>
        <row r="31">
          <cell r="B31" t="str">
            <v>Fort Albany Power Corporation</v>
          </cell>
        </row>
        <row r="32">
          <cell r="B32" t="str">
            <v>Fort Frances Power Corporation</v>
          </cell>
        </row>
        <row r="33">
          <cell r="B33" t="str">
            <v>Greater Sudbury Hydro Inc.</v>
          </cell>
        </row>
        <row r="34">
          <cell r="B34" t="str">
            <v>Grimsby Power Inc.</v>
          </cell>
        </row>
        <row r="35">
          <cell r="B35" t="str">
            <v>Guelph Hydro Electric Systems Inc.</v>
          </cell>
        </row>
        <row r="36">
          <cell r="B36" t="str">
            <v>Haldimand County Hydro Inc.</v>
          </cell>
        </row>
        <row r="37">
          <cell r="B37" t="str">
            <v>Halton Hills Hydro Inc.</v>
          </cell>
        </row>
        <row r="38">
          <cell r="B38" t="str">
            <v>Hearst Power Distribution Company Limited</v>
          </cell>
        </row>
        <row r="39">
          <cell r="B39" t="str">
            <v>Horizon Utilities Corporation</v>
          </cell>
        </row>
        <row r="40">
          <cell r="B40" t="str">
            <v>Hydro 2000 Inc.</v>
          </cell>
        </row>
        <row r="41">
          <cell r="B41" t="str">
            <v>Hydro Hawkesbury Inc.</v>
          </cell>
        </row>
        <row r="42">
          <cell r="B42" t="str">
            <v>Hydro One Brampton Networks Inc.</v>
          </cell>
        </row>
        <row r="43">
          <cell r="B43" t="str">
            <v>Hydro One Networks Inc.</v>
          </cell>
        </row>
        <row r="44">
          <cell r="B44" t="str">
            <v>Hydro Ottawa Limited</v>
          </cell>
        </row>
        <row r="45">
          <cell r="B45" t="str">
            <v>Innisfil Hydro Distribution Systems Limited</v>
          </cell>
        </row>
        <row r="46">
          <cell r="B46" t="str">
            <v>Kashechewan Power Corporation</v>
          </cell>
        </row>
        <row r="47">
          <cell r="B47" t="str">
            <v>Kenora Hydro Electric Corporation Ltd.</v>
          </cell>
        </row>
        <row r="48">
          <cell r="B48" t="str">
            <v>Kingston Hydro Corporation</v>
          </cell>
        </row>
        <row r="49">
          <cell r="B49" t="str">
            <v>Kitchener-Wilmot Hydro Inc.</v>
          </cell>
        </row>
        <row r="50">
          <cell r="B50" t="str">
            <v>Lakefront Utilities Inc.</v>
          </cell>
        </row>
        <row r="51">
          <cell r="B51" t="str">
            <v>Lakeland Power Distribution Ltd.</v>
          </cell>
        </row>
        <row r="52">
          <cell r="B52" t="str">
            <v>London Hydro Inc.</v>
          </cell>
        </row>
        <row r="53">
          <cell r="B53" t="str">
            <v>Middlesex Power Distribution Corporation</v>
          </cell>
        </row>
        <row r="54">
          <cell r="B54" t="str">
            <v>Midland Power Utility Corporation</v>
          </cell>
        </row>
        <row r="55">
          <cell r="B55" t="str">
            <v>Milton Hydro Distribution Inc.</v>
          </cell>
        </row>
        <row r="56">
          <cell r="B56" t="str">
            <v>Newmarket - Tay Power Distribution Ltd.</v>
          </cell>
        </row>
        <row r="57">
          <cell r="B57" t="str">
            <v>Niagara Peninsula Energy Inc.</v>
          </cell>
        </row>
        <row r="58">
          <cell r="B58" t="str">
            <v>Niagara-on-the-Lake Hydro Inc.</v>
          </cell>
        </row>
        <row r="59">
          <cell r="B59" t="str">
            <v>Norfolk Power Distribution Inc.</v>
          </cell>
        </row>
        <row r="60">
          <cell r="B60" t="str">
            <v>North Bay Hydro Distribution Limited</v>
          </cell>
        </row>
        <row r="61">
          <cell r="B61" t="str">
            <v>Northern Ontario Wires Inc.</v>
          </cell>
        </row>
        <row r="62">
          <cell r="B62" t="str">
            <v>Oakville Hydro Electricity Distribution Inc.</v>
          </cell>
        </row>
        <row r="63">
          <cell r="B63" t="str">
            <v>Orangeville Hydro Limited</v>
          </cell>
        </row>
        <row r="64">
          <cell r="B64" t="str">
            <v>Orillia Power Distribution Corporation</v>
          </cell>
        </row>
        <row r="65">
          <cell r="B65" t="str">
            <v>Oshawa PUC Networks Inc.</v>
          </cell>
        </row>
        <row r="66">
          <cell r="B66" t="str">
            <v>Ottawa River Power Corporation</v>
          </cell>
        </row>
        <row r="67">
          <cell r="B67" t="str">
            <v>PUC Distribution Inc.</v>
          </cell>
        </row>
        <row r="68">
          <cell r="B68" t="str">
            <v>Parry Sound Power Corporation</v>
          </cell>
        </row>
        <row r="69">
          <cell r="B69" t="str">
            <v>Peterborough Distribution Incorporated</v>
          </cell>
        </row>
        <row r="70">
          <cell r="B70" t="str">
            <v>Port Colborne Hydro Inc.</v>
          </cell>
        </row>
        <row r="71">
          <cell r="B71" t="str">
            <v>PowerStream Inc.</v>
          </cell>
        </row>
        <row r="72">
          <cell r="B72" t="str">
            <v>Renfrew Hydro Inc.</v>
          </cell>
        </row>
        <row r="73">
          <cell r="B73" t="str">
            <v>Rideau St. Lawrence Distribution Inc.</v>
          </cell>
        </row>
        <row r="74">
          <cell r="B74" t="str">
            <v>Sioux Lookout Hydro Inc.</v>
          </cell>
        </row>
        <row r="75">
          <cell r="B75" t="str">
            <v>St. Thomas Energy Inc.</v>
          </cell>
        </row>
        <row r="76">
          <cell r="B76" t="str">
            <v>Thunder Bay Hydro Electricity Distribution Inc.</v>
          </cell>
        </row>
        <row r="77">
          <cell r="B77" t="str">
            <v>Tillsonburg Hydro Inc.</v>
          </cell>
        </row>
        <row r="78">
          <cell r="B78" t="str">
            <v>Toronto Hydro-Electric System Limited</v>
          </cell>
        </row>
        <row r="79">
          <cell r="B79" t="str">
            <v>Veridian Connections Inc.</v>
          </cell>
        </row>
        <row r="80">
          <cell r="B80" t="str">
            <v>Wasaga Distribution Inc.</v>
          </cell>
        </row>
        <row r="81">
          <cell r="B81" t="str">
            <v>Waterloo North Hydro Inc.</v>
          </cell>
        </row>
        <row r="82">
          <cell r="B82" t="str">
            <v>Welland Hydro-Electric System Corp.</v>
          </cell>
        </row>
        <row r="83">
          <cell r="B83" t="str">
            <v>Wellington North Power Inc.</v>
          </cell>
        </row>
        <row r="84">
          <cell r="B84" t="str">
            <v>West Coast Huron Energy Inc.</v>
          </cell>
        </row>
        <row r="85">
          <cell r="B85" t="str">
            <v>West Perth Power Inc.</v>
          </cell>
        </row>
        <row r="86">
          <cell r="B86" t="str">
            <v>Westario Power Inc.</v>
          </cell>
        </row>
        <row r="87">
          <cell r="B87" t="str">
            <v>Whitby Hydro Electric Corporation</v>
          </cell>
        </row>
        <row r="88">
          <cell r="B88" t="str">
            <v>Woodstock Hydro Services Inc.</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and Notes"/>
      <sheetName val="WP"/>
      <sheetName val="NTFS"/>
      <sheetName val="for MDA"/>
      <sheetName val="Sheet2"/>
      <sheetName val="Assumptions"/>
      <sheetName val="Reg AC summary"/>
      <sheetName val="10.3511"/>
      <sheetName val="Revisions"/>
      <sheetName val="1508Other"/>
      <sheetName val=" AC 1562  PILs detail"/>
      <sheetName val="10.1555 Disp old"/>
      <sheetName val="10.1556 Disp old"/>
      <sheetName val="Monthly Bal Sheet 2012 &amp; 2013"/>
      <sheetName val="Energy-COP"/>
      <sheetName val="RSVA"/>
      <sheetName val="Reg Assets LT"/>
      <sheetName val="1508 IFRS"/>
      <sheetName val="10.1590 Recoveries  (2)"/>
      <sheetName val="10.1590 Recoveries "/>
      <sheetName val="10.1555  TOU"/>
      <sheetName val="10.1556 TOU"/>
      <sheetName val="10.1555 NonTOU Disp"/>
      <sheetName val="Disposition 1595"/>
      <sheetName val="Smart Meter Summary"/>
      <sheetName val="Monthly Bal Sheet Revised for M"/>
      <sheetName val="10.1555Original "/>
      <sheetName val="10.1555 SM-RA"/>
      <sheetName val="10.1556 SM-RA"/>
      <sheetName val="Sheet4"/>
      <sheetName val="Sheet3"/>
      <sheetName val="BDGT REV"/>
      <sheetName val="Calc Amort Exp 2012"/>
      <sheetName val="10.1555 "/>
      <sheetName val="STRD MTRS"/>
      <sheetName val="Allocate Proj Mgmt"/>
      <sheetName val="10.1556"/>
      <sheetName val="10.1480"/>
      <sheetName val="10.1480.SPC"/>
      <sheetName val="10.1480.LLPLC"/>
      <sheetName val="10.1590 Reg Assets"/>
      <sheetName val="10.1591 New Sept 1 "/>
      <sheetName val="10.1518"/>
      <sheetName val="10.1548"/>
      <sheetName val="10.1531"/>
      <sheetName val="10.1532"/>
      <sheetName val="10.1535"/>
      <sheetName val=" 1562  PILs detail"/>
      <sheetName val="1562  PILs"/>
      <sheetName val="1592  PILs"/>
      <sheetName val="10.3428"/>
      <sheetName val="Sheet1"/>
    </sheetNames>
    <sheetDataSet>
      <sheetData sheetId="0"/>
      <sheetData sheetId="1"/>
      <sheetData sheetId="2"/>
      <sheetData sheetId="3"/>
      <sheetData sheetId="4"/>
      <sheetData sheetId="5">
        <row r="13">
          <cell r="C13">
            <v>1.47E-2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3">
          <cell r="O23">
            <v>-7642739</v>
          </cell>
        </row>
      </sheetData>
      <sheetData sheetId="22">
        <row r="134">
          <cell r="Q134">
            <v>1105373.2294211204</v>
          </cell>
        </row>
      </sheetData>
      <sheetData sheetId="23">
        <row r="23">
          <cell r="O23">
            <v>-7642739</v>
          </cell>
        </row>
      </sheetData>
      <sheetData sheetId="24">
        <row r="46">
          <cell r="L46">
            <v>2974580.7321834392</v>
          </cell>
        </row>
      </sheetData>
      <sheetData sheetId="25"/>
      <sheetData sheetId="26"/>
      <sheetData sheetId="27"/>
      <sheetData sheetId="28"/>
      <sheetData sheetId="29"/>
      <sheetData sheetId="30">
        <row r="48">
          <cell r="M48">
            <v>458614.41440697887</v>
          </cell>
        </row>
      </sheetData>
      <sheetData sheetId="31"/>
      <sheetData sheetId="32"/>
      <sheetData sheetId="33">
        <row r="174">
          <cell r="C174">
            <v>0</v>
          </cell>
        </row>
      </sheetData>
      <sheetData sheetId="34">
        <row r="46">
          <cell r="L46">
            <v>2974580.7321834392</v>
          </cell>
        </row>
      </sheetData>
      <sheetData sheetId="35"/>
      <sheetData sheetId="36"/>
      <sheetData sheetId="37"/>
      <sheetData sheetId="38"/>
      <sheetData sheetId="39"/>
      <sheetData sheetId="40">
        <row r="48">
          <cell r="M48">
            <v>458614.41440697887</v>
          </cell>
        </row>
      </sheetData>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blld scenarios"/>
      <sheetName val="Unbilled results"/>
      <sheetName val="Relationships"/>
      <sheetName val="SFR stats"/>
      <sheetName val="Customer Counts"/>
      <sheetName val="Manual Bills"/>
      <sheetName val="GL Corr"/>
      <sheetName val="GL"/>
      <sheetName val="Purchases &amp; Losses"/>
      <sheetName val="Distrib Stats &amp; Unbill Distrib"/>
      <sheetName val="Energy Stats "/>
      <sheetName val="Non-Comm Chgs"/>
      <sheetName val="Unbilled Energy"/>
      <sheetName val="RSVA gl"/>
      <sheetName val="RSVA accts"/>
      <sheetName val="GA Analysis"/>
      <sheetName val="COP"/>
      <sheetName val="GL Balances 2012"/>
      <sheetName val="Day 1 2 or 3 jnls"/>
      <sheetName val="IESO invoice distribution preli"/>
      <sheetName val="IESO invoice distribution"/>
      <sheetName val="IESO Credit forms"/>
      <sheetName val="IESO Credits"/>
      <sheetName val="FCLDE Transm Conn"/>
      <sheetName val="BalSheet Pres"/>
      <sheetName val="YE WP fixed price credits"/>
      <sheetName val="Board report"/>
      <sheetName val="YE FS Note 5"/>
      <sheetName val="YE present"/>
      <sheetName val="Customer Billing analysis"/>
      <sheetName val="StatsC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O2" t="str">
            <v>$/kWh</v>
          </cell>
        </row>
        <row r="3">
          <cell r="O3" t="str">
            <v>$/kW</v>
          </cell>
        </row>
        <row r="4">
          <cell r="O4" t="str">
            <v>$/kVA</v>
          </cell>
        </row>
      </sheetData>
      <sheetData sheetId="3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Distr."/>
      <sheetName val="Reports to run"/>
      <sheetName val="Cover"/>
      <sheetName val="Index"/>
      <sheetName val="KPI"/>
      <sheetName val="KPI Graphics"/>
      <sheetName val="KPI MED"/>
      <sheetName val="STMT OPS"/>
      <sheetName val="CNTRLBYDEPT"/>
      <sheetName val="CNTRLLBLS"/>
      <sheetName val="CAPEX"/>
      <sheetName val="BALSHT"/>
      <sheetName val="SCFP"/>
      <sheetName val="CEO Recap"/>
      <sheetName val="SecCoverA"/>
      <sheetName val="SecCoverB"/>
      <sheetName val="SecCoverC"/>
      <sheetName val="SecCoverD"/>
      <sheetName val="SecCoverE"/>
      <sheetName val="SecCoverF"/>
      <sheetName val="FS Data"/>
      <sheetName val="Stats Data"/>
      <sheetName val="Tax Calc"/>
      <sheetName val="Au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row r="1">
          <cell r="A1" t="str">
            <v>Object</v>
          </cell>
          <cell r="B1" t="str">
            <v>OCC03</v>
          </cell>
          <cell r="C1" t="str">
            <v>OCC15</v>
          </cell>
          <cell r="D1" t="str">
            <v>BCC14</v>
          </cell>
          <cell r="F1" t="str">
            <v>BCC10</v>
          </cell>
          <cell r="G1" t="str">
            <v>Current Period Actuals</v>
          </cell>
          <cell r="H1" t="str">
            <v>Current Period Actuals Prior Year</v>
          </cell>
          <cell r="I1" t="str">
            <v>Current Period Budgets</v>
          </cell>
          <cell r="K1" t="str">
            <v>Current Period Budget Balance Sheet</v>
          </cell>
          <cell r="M1" t="str">
            <v>YTD Actuals</v>
          </cell>
          <cell r="N1" t="str">
            <v>YTD Actuals Prior Year</v>
          </cell>
          <cell r="O1" t="str">
            <v>YTD Budgets</v>
          </cell>
          <cell r="Q1" t="str">
            <v>YTD Budgeted Balance Sheet</v>
          </cell>
          <cell r="T1" t="str">
            <v>Annual Actuals Prior Year</v>
          </cell>
          <cell r="U1" t="str">
            <v>Annual Budget</v>
          </cell>
          <cell r="W1" t="str">
            <v>Final Budgeted Balance Sheet</v>
          </cell>
          <cell r="Y1" t="str">
            <v>YTD Capital Spending</v>
          </cell>
          <cell r="AA1" t="str">
            <v>YTD Capital Spending Budget</v>
          </cell>
          <cell r="AG1" t="str">
            <v>Annual Budget Capital Spending</v>
          </cell>
          <cell r="AI1" t="str">
            <v>BS Period 13</v>
          </cell>
          <cell r="AL1" t="str">
            <v>Fobject</v>
          </cell>
        </row>
        <row r="2">
          <cell r="A2" t="str">
            <v>1010</v>
          </cell>
          <cell r="B2" t="str">
            <v xml:space="preserve">110 - Cash &amp; Equivalents            </v>
          </cell>
          <cell r="G2">
            <v>0</v>
          </cell>
          <cell r="H2">
            <v>0</v>
          </cell>
          <cell r="I2">
            <v>0</v>
          </cell>
          <cell r="K2">
            <v>-3857400</v>
          </cell>
          <cell r="M2">
            <v>0</v>
          </cell>
          <cell r="N2">
            <v>0</v>
          </cell>
          <cell r="O2">
            <v>0</v>
          </cell>
          <cell r="Q2">
            <v>7843400.0099999998</v>
          </cell>
          <cell r="T2">
            <v>0</v>
          </cell>
          <cell r="U2">
            <v>0</v>
          </cell>
          <cell r="W2">
            <v>9972500.0099999998</v>
          </cell>
          <cell r="Y2">
            <v>0</v>
          </cell>
          <cell r="AA2">
            <v>0</v>
          </cell>
          <cell r="AG2">
            <v>0</v>
          </cell>
          <cell r="AI2">
            <v>-19126499.989999998</v>
          </cell>
          <cell r="AL2">
            <v>1010</v>
          </cell>
        </row>
        <row r="3">
          <cell r="A3" t="str">
            <v>1011</v>
          </cell>
          <cell r="B3" t="str">
            <v xml:space="preserve">110 - Cash &amp; Equivalents            </v>
          </cell>
          <cell r="G3">
            <v>5857351.5</v>
          </cell>
          <cell r="H3">
            <v>-22348386.510000002</v>
          </cell>
          <cell r="I3">
            <v>0</v>
          </cell>
          <cell r="K3">
            <v>0</v>
          </cell>
          <cell r="M3">
            <v>18099434.68</v>
          </cell>
          <cell r="N3">
            <v>4911869.57</v>
          </cell>
          <cell r="O3">
            <v>0</v>
          </cell>
          <cell r="Q3">
            <v>0</v>
          </cell>
          <cell r="T3">
            <v>6608085.9699999997</v>
          </cell>
          <cell r="U3">
            <v>0</v>
          </cell>
          <cell r="W3">
            <v>0</v>
          </cell>
          <cell r="Y3">
            <v>11491348.710000001</v>
          </cell>
          <cell r="AA3">
            <v>0</v>
          </cell>
          <cell r="AG3">
            <v>0</v>
          </cell>
          <cell r="AI3">
            <v>0</v>
          </cell>
          <cell r="AL3">
            <v>1011</v>
          </cell>
        </row>
        <row r="4">
          <cell r="A4" t="str">
            <v>1012</v>
          </cell>
          <cell r="B4" t="str">
            <v xml:space="preserve">110 - Cash &amp; Equivalents            </v>
          </cell>
          <cell r="G4">
            <v>0</v>
          </cell>
          <cell r="H4">
            <v>0</v>
          </cell>
          <cell r="I4">
            <v>0</v>
          </cell>
          <cell r="K4">
            <v>0</v>
          </cell>
          <cell r="M4">
            <v>500000</v>
          </cell>
          <cell r="N4">
            <v>500000</v>
          </cell>
          <cell r="O4">
            <v>0</v>
          </cell>
          <cell r="Q4">
            <v>0</v>
          </cell>
          <cell r="T4">
            <v>500000</v>
          </cell>
          <cell r="U4">
            <v>0</v>
          </cell>
          <cell r="W4">
            <v>0</v>
          </cell>
          <cell r="Y4">
            <v>0</v>
          </cell>
          <cell r="AA4">
            <v>0</v>
          </cell>
          <cell r="AG4">
            <v>0</v>
          </cell>
          <cell r="AI4">
            <v>0</v>
          </cell>
          <cell r="AL4">
            <v>1012</v>
          </cell>
        </row>
        <row r="5">
          <cell r="A5" t="str">
            <v>1015</v>
          </cell>
          <cell r="B5" t="str">
            <v xml:space="preserve">110 - Cash &amp; Equivalents            </v>
          </cell>
          <cell r="G5">
            <v>0</v>
          </cell>
          <cell r="H5">
            <v>0</v>
          </cell>
          <cell r="I5">
            <v>0</v>
          </cell>
          <cell r="K5">
            <v>0</v>
          </cell>
          <cell r="M5">
            <v>500</v>
          </cell>
          <cell r="N5">
            <v>500</v>
          </cell>
          <cell r="O5">
            <v>0</v>
          </cell>
          <cell r="Q5">
            <v>0</v>
          </cell>
          <cell r="T5">
            <v>500</v>
          </cell>
          <cell r="U5">
            <v>0</v>
          </cell>
          <cell r="W5">
            <v>0</v>
          </cell>
          <cell r="Y5">
            <v>0</v>
          </cell>
          <cell r="AA5">
            <v>0</v>
          </cell>
          <cell r="AG5">
            <v>0</v>
          </cell>
          <cell r="AI5">
            <v>0</v>
          </cell>
          <cell r="AL5">
            <v>1015</v>
          </cell>
        </row>
        <row r="6">
          <cell r="A6" t="str">
            <v>1020</v>
          </cell>
          <cell r="B6" t="str">
            <v xml:space="preserve">110 - Cash &amp; Equivalents            </v>
          </cell>
          <cell r="G6">
            <v>0</v>
          </cell>
          <cell r="H6">
            <v>22950550</v>
          </cell>
          <cell r="I6">
            <v>0</v>
          </cell>
          <cell r="K6">
            <v>0</v>
          </cell>
          <cell r="M6">
            <v>0</v>
          </cell>
          <cell r="N6">
            <v>22950550</v>
          </cell>
          <cell r="O6">
            <v>0</v>
          </cell>
          <cell r="Q6">
            <v>0</v>
          </cell>
          <cell r="T6">
            <v>21990200</v>
          </cell>
          <cell r="U6">
            <v>0</v>
          </cell>
          <cell r="W6">
            <v>0</v>
          </cell>
          <cell r="Y6">
            <v>-21990200</v>
          </cell>
          <cell r="AA6">
            <v>0</v>
          </cell>
          <cell r="AG6">
            <v>0</v>
          </cell>
          <cell r="AI6">
            <v>0</v>
          </cell>
          <cell r="AL6">
            <v>1020</v>
          </cell>
        </row>
        <row r="7">
          <cell r="A7" t="str">
            <v>1100</v>
          </cell>
          <cell r="B7" t="str">
            <v xml:space="preserve">120 - Accounts Receivable           </v>
          </cell>
          <cell r="G7">
            <v>0</v>
          </cell>
          <cell r="H7">
            <v>0</v>
          </cell>
          <cell r="I7">
            <v>0</v>
          </cell>
          <cell r="K7">
            <v>-4267000</v>
          </cell>
          <cell r="M7">
            <v>0</v>
          </cell>
          <cell r="N7">
            <v>0</v>
          </cell>
          <cell r="O7">
            <v>0</v>
          </cell>
          <cell r="Q7">
            <v>49992000</v>
          </cell>
          <cell r="T7">
            <v>0</v>
          </cell>
          <cell r="U7">
            <v>0</v>
          </cell>
          <cell r="W7">
            <v>49506000</v>
          </cell>
          <cell r="Y7">
            <v>0</v>
          </cell>
          <cell r="AA7">
            <v>0</v>
          </cell>
          <cell r="AG7">
            <v>0</v>
          </cell>
          <cell r="AI7">
            <v>3766000</v>
          </cell>
          <cell r="AL7">
            <v>1100</v>
          </cell>
        </row>
        <row r="8">
          <cell r="A8" t="str">
            <v>1101</v>
          </cell>
          <cell r="B8" t="str">
            <v xml:space="preserve">120 - Accounts Receivable           </v>
          </cell>
          <cell r="G8">
            <v>-3206917.13</v>
          </cell>
          <cell r="H8">
            <v>848997.86</v>
          </cell>
          <cell r="I8">
            <v>0</v>
          </cell>
          <cell r="K8">
            <v>0</v>
          </cell>
          <cell r="M8">
            <v>36663209.270000003</v>
          </cell>
          <cell r="N8">
            <v>26630369.399999999</v>
          </cell>
          <cell r="O8">
            <v>0</v>
          </cell>
          <cell r="Q8">
            <v>0</v>
          </cell>
          <cell r="T8">
            <v>22335773.260000002</v>
          </cell>
          <cell r="U8">
            <v>0</v>
          </cell>
          <cell r="W8">
            <v>0</v>
          </cell>
          <cell r="Y8">
            <v>14327436.01</v>
          </cell>
          <cell r="AA8">
            <v>0</v>
          </cell>
          <cell r="AG8">
            <v>0</v>
          </cell>
          <cell r="AI8">
            <v>0</v>
          </cell>
          <cell r="AL8">
            <v>1101</v>
          </cell>
        </row>
        <row r="9">
          <cell r="A9" t="str">
            <v>1102</v>
          </cell>
          <cell r="B9" t="str">
            <v xml:space="preserve">120 - Accounts Receivable           </v>
          </cell>
          <cell r="G9">
            <v>-5645.8</v>
          </cell>
          <cell r="H9">
            <v>112617.76</v>
          </cell>
          <cell r="I9">
            <v>0</v>
          </cell>
          <cell r="K9">
            <v>0</v>
          </cell>
          <cell r="M9">
            <v>1345.59</v>
          </cell>
          <cell r="N9">
            <v>-124205.67</v>
          </cell>
          <cell r="O9">
            <v>0</v>
          </cell>
          <cell r="Q9">
            <v>0</v>
          </cell>
          <cell r="T9">
            <v>-313383.42</v>
          </cell>
          <cell r="U9">
            <v>0</v>
          </cell>
          <cell r="W9">
            <v>0</v>
          </cell>
          <cell r="Y9">
            <v>314729.01</v>
          </cell>
          <cell r="AA9">
            <v>0</v>
          </cell>
          <cell r="AG9">
            <v>0</v>
          </cell>
          <cell r="AI9">
            <v>0</v>
          </cell>
          <cell r="AL9">
            <v>1102</v>
          </cell>
        </row>
        <row r="10">
          <cell r="A10" t="str">
            <v>1103</v>
          </cell>
          <cell r="B10" t="str">
            <v xml:space="preserve">120 - Accounts Receivable           </v>
          </cell>
          <cell r="G10">
            <v>-400000</v>
          </cell>
          <cell r="H10">
            <v>-300000</v>
          </cell>
          <cell r="I10">
            <v>0</v>
          </cell>
          <cell r="K10">
            <v>0</v>
          </cell>
          <cell r="M10">
            <v>3617226.89</v>
          </cell>
          <cell r="N10">
            <v>3594226.89</v>
          </cell>
          <cell r="O10">
            <v>0</v>
          </cell>
          <cell r="Q10">
            <v>0</v>
          </cell>
          <cell r="T10">
            <v>4172026.89</v>
          </cell>
          <cell r="U10">
            <v>0</v>
          </cell>
          <cell r="W10">
            <v>0</v>
          </cell>
          <cell r="Y10">
            <v>-554800</v>
          </cell>
          <cell r="AA10">
            <v>0</v>
          </cell>
          <cell r="AG10">
            <v>0</v>
          </cell>
          <cell r="AI10">
            <v>0</v>
          </cell>
          <cell r="AL10">
            <v>1103</v>
          </cell>
        </row>
        <row r="11">
          <cell r="A11" t="str">
            <v>1104</v>
          </cell>
          <cell r="B11" t="str">
            <v xml:space="preserve">120 - Accounts Receivable           </v>
          </cell>
          <cell r="G11">
            <v>-1610274.32</v>
          </cell>
          <cell r="H11">
            <v>-248248.39</v>
          </cell>
          <cell r="I11">
            <v>0</v>
          </cell>
          <cell r="K11">
            <v>0</v>
          </cell>
          <cell r="M11">
            <v>1492019.36</v>
          </cell>
          <cell r="N11">
            <v>747072.03</v>
          </cell>
          <cell r="O11">
            <v>0</v>
          </cell>
          <cell r="Q11">
            <v>0</v>
          </cell>
          <cell r="T11">
            <v>1282849.95</v>
          </cell>
          <cell r="U11">
            <v>0</v>
          </cell>
          <cell r="W11">
            <v>0</v>
          </cell>
          <cell r="Y11">
            <v>209169.41</v>
          </cell>
          <cell r="AA11">
            <v>0</v>
          </cell>
          <cell r="AG11">
            <v>0</v>
          </cell>
          <cell r="AI11">
            <v>0</v>
          </cell>
          <cell r="AL11">
            <v>1104</v>
          </cell>
        </row>
        <row r="12">
          <cell r="A12" t="str">
            <v>1105</v>
          </cell>
          <cell r="B12" t="str">
            <v xml:space="preserve">120 - Accounts Receivable           </v>
          </cell>
          <cell r="G12">
            <v>-2809.58</v>
          </cell>
          <cell r="H12">
            <v>4468.37</v>
          </cell>
          <cell r="I12">
            <v>0</v>
          </cell>
          <cell r="K12">
            <v>0</v>
          </cell>
          <cell r="M12">
            <v>12269.36</v>
          </cell>
          <cell r="N12">
            <v>8368.3700000000008</v>
          </cell>
          <cell r="O12">
            <v>0</v>
          </cell>
          <cell r="Q12">
            <v>0</v>
          </cell>
          <cell r="T12">
            <v>0</v>
          </cell>
          <cell r="U12">
            <v>0</v>
          </cell>
          <cell r="W12">
            <v>0</v>
          </cell>
          <cell r="Y12">
            <v>12269.36</v>
          </cell>
          <cell r="AA12">
            <v>0</v>
          </cell>
          <cell r="AG12">
            <v>0</v>
          </cell>
          <cell r="AI12">
            <v>0</v>
          </cell>
          <cell r="AL12">
            <v>1105</v>
          </cell>
        </row>
        <row r="13">
          <cell r="A13" t="str">
            <v>1106</v>
          </cell>
          <cell r="B13" t="str">
            <v xml:space="preserve">120 - Accounts Receivable           </v>
          </cell>
          <cell r="G13">
            <v>-463.54</v>
          </cell>
          <cell r="H13">
            <v>-126.4</v>
          </cell>
          <cell r="I13">
            <v>0</v>
          </cell>
          <cell r="K13">
            <v>0</v>
          </cell>
          <cell r="M13">
            <v>7155.56</v>
          </cell>
          <cell r="N13">
            <v>75260.33</v>
          </cell>
          <cell r="O13">
            <v>0</v>
          </cell>
          <cell r="Q13">
            <v>0</v>
          </cell>
          <cell r="T13">
            <v>48687.19</v>
          </cell>
          <cell r="U13">
            <v>0</v>
          </cell>
          <cell r="W13">
            <v>0</v>
          </cell>
          <cell r="Y13">
            <v>-41531.629999999997</v>
          </cell>
          <cell r="AA13">
            <v>0</v>
          </cell>
          <cell r="AG13">
            <v>0</v>
          </cell>
          <cell r="AI13">
            <v>0</v>
          </cell>
          <cell r="AL13">
            <v>1106</v>
          </cell>
        </row>
        <row r="14">
          <cell r="A14" t="str">
            <v>1107</v>
          </cell>
          <cell r="B14" t="str">
            <v xml:space="preserve">120 - Accounts Receivable           </v>
          </cell>
          <cell r="G14">
            <v>0</v>
          </cell>
          <cell r="H14">
            <v>-2.23</v>
          </cell>
          <cell r="I14">
            <v>0</v>
          </cell>
          <cell r="K14">
            <v>0</v>
          </cell>
          <cell r="M14">
            <v>14027.12</v>
          </cell>
          <cell r="N14">
            <v>2400.94</v>
          </cell>
          <cell r="O14">
            <v>0</v>
          </cell>
          <cell r="Q14">
            <v>0</v>
          </cell>
          <cell r="T14">
            <v>2929.15</v>
          </cell>
          <cell r="U14">
            <v>0</v>
          </cell>
          <cell r="W14">
            <v>0</v>
          </cell>
          <cell r="Y14">
            <v>11097.97</v>
          </cell>
          <cell r="AA14">
            <v>0</v>
          </cell>
          <cell r="AG14">
            <v>0</v>
          </cell>
          <cell r="AI14">
            <v>0</v>
          </cell>
          <cell r="AL14">
            <v>1107</v>
          </cell>
        </row>
        <row r="15">
          <cell r="A15" t="str">
            <v>1108</v>
          </cell>
          <cell r="B15" t="str">
            <v xml:space="preserve">120 - Accounts Receivable           </v>
          </cell>
          <cell r="G15">
            <v>529</v>
          </cell>
          <cell r="H15">
            <v>2752.04</v>
          </cell>
          <cell r="I15">
            <v>0</v>
          </cell>
          <cell r="K15">
            <v>0</v>
          </cell>
          <cell r="M15">
            <v>1458.38</v>
          </cell>
          <cell r="N15">
            <v>3476.42</v>
          </cell>
          <cell r="O15">
            <v>0</v>
          </cell>
          <cell r="Q15">
            <v>0</v>
          </cell>
          <cell r="T15">
            <v>724.38</v>
          </cell>
          <cell r="U15">
            <v>0</v>
          </cell>
          <cell r="W15">
            <v>0</v>
          </cell>
          <cell r="Y15">
            <v>734</v>
          </cell>
          <cell r="AA15">
            <v>0</v>
          </cell>
          <cell r="AG15">
            <v>0</v>
          </cell>
          <cell r="AI15">
            <v>0</v>
          </cell>
          <cell r="AL15">
            <v>1108</v>
          </cell>
        </row>
        <row r="16">
          <cell r="A16" t="str">
            <v>1109</v>
          </cell>
          <cell r="B16" t="str">
            <v xml:space="preserve">120 - Accounts Receivable           </v>
          </cell>
          <cell r="G16">
            <v>161178.37</v>
          </cell>
          <cell r="H16">
            <v>73717.37</v>
          </cell>
          <cell r="I16">
            <v>0</v>
          </cell>
          <cell r="K16">
            <v>0</v>
          </cell>
          <cell r="M16">
            <v>698124.7</v>
          </cell>
          <cell r="N16">
            <v>469898.49</v>
          </cell>
          <cell r="O16">
            <v>0</v>
          </cell>
          <cell r="Q16">
            <v>0</v>
          </cell>
          <cell r="T16">
            <v>309392.24</v>
          </cell>
          <cell r="U16">
            <v>0</v>
          </cell>
          <cell r="W16">
            <v>0</v>
          </cell>
          <cell r="Y16">
            <v>388732.46</v>
          </cell>
          <cell r="AA16">
            <v>0</v>
          </cell>
          <cell r="AG16">
            <v>0</v>
          </cell>
          <cell r="AI16">
            <v>0</v>
          </cell>
          <cell r="AL16">
            <v>1109</v>
          </cell>
        </row>
        <row r="17">
          <cell r="A17" t="str">
            <v>1116</v>
          </cell>
          <cell r="B17" t="str">
            <v xml:space="preserve">120 - Accounts Receivable           </v>
          </cell>
          <cell r="G17">
            <v>0</v>
          </cell>
          <cell r="H17">
            <v>0</v>
          </cell>
          <cell r="I17">
            <v>0</v>
          </cell>
          <cell r="K17">
            <v>0</v>
          </cell>
          <cell r="M17">
            <v>0</v>
          </cell>
          <cell r="N17">
            <v>0</v>
          </cell>
          <cell r="O17">
            <v>0</v>
          </cell>
          <cell r="Q17">
            <v>0</v>
          </cell>
          <cell r="T17">
            <v>0</v>
          </cell>
          <cell r="U17">
            <v>0</v>
          </cell>
          <cell r="W17">
            <v>0</v>
          </cell>
          <cell r="Y17">
            <v>0</v>
          </cell>
          <cell r="AA17">
            <v>0</v>
          </cell>
          <cell r="AG17">
            <v>0</v>
          </cell>
          <cell r="AI17">
            <v>0</v>
          </cell>
          <cell r="AL17">
            <v>1116</v>
          </cell>
        </row>
        <row r="18">
          <cell r="A18" t="str">
            <v>1117</v>
          </cell>
          <cell r="B18" t="str">
            <v xml:space="preserve">120 - Accounts Receivable           </v>
          </cell>
          <cell r="G18">
            <v>6229</v>
          </cell>
          <cell r="H18">
            <v>6229</v>
          </cell>
          <cell r="I18">
            <v>0</v>
          </cell>
          <cell r="K18">
            <v>0</v>
          </cell>
          <cell r="M18">
            <v>57608.98</v>
          </cell>
          <cell r="N18">
            <v>129034.98</v>
          </cell>
          <cell r="O18">
            <v>0</v>
          </cell>
          <cell r="Q18">
            <v>0</v>
          </cell>
          <cell r="T18">
            <v>74747.98</v>
          </cell>
          <cell r="U18">
            <v>0</v>
          </cell>
          <cell r="W18">
            <v>0</v>
          </cell>
          <cell r="Y18">
            <v>-17139</v>
          </cell>
          <cell r="AA18">
            <v>0</v>
          </cell>
          <cell r="AG18">
            <v>0</v>
          </cell>
          <cell r="AI18">
            <v>0</v>
          </cell>
          <cell r="AL18">
            <v>1117</v>
          </cell>
        </row>
        <row r="19">
          <cell r="A19" t="str">
            <v>1131</v>
          </cell>
          <cell r="B19" t="str">
            <v xml:space="preserve">120 - Accounts Receivable           </v>
          </cell>
          <cell r="G19">
            <v>-31.44</v>
          </cell>
          <cell r="H19">
            <v>0</v>
          </cell>
          <cell r="I19">
            <v>0</v>
          </cell>
          <cell r="K19">
            <v>0</v>
          </cell>
          <cell r="M19">
            <v>-31.44</v>
          </cell>
          <cell r="N19">
            <v>0</v>
          </cell>
          <cell r="O19">
            <v>0</v>
          </cell>
          <cell r="Q19">
            <v>0</v>
          </cell>
          <cell r="T19">
            <v>0</v>
          </cell>
          <cell r="U19">
            <v>0</v>
          </cell>
          <cell r="W19">
            <v>0</v>
          </cell>
          <cell r="Y19">
            <v>-31.44</v>
          </cell>
          <cell r="AA19">
            <v>0</v>
          </cell>
          <cell r="AG19">
            <v>0</v>
          </cell>
          <cell r="AI19">
            <v>0</v>
          </cell>
          <cell r="AL19">
            <v>1131</v>
          </cell>
        </row>
        <row r="20">
          <cell r="A20" t="str">
            <v>1132</v>
          </cell>
          <cell r="B20" t="str">
            <v xml:space="preserve">120 - Accounts Receivable           </v>
          </cell>
          <cell r="G20">
            <v>432466.89</v>
          </cell>
          <cell r="H20">
            <v>30.69</v>
          </cell>
          <cell r="I20">
            <v>0</v>
          </cell>
          <cell r="K20">
            <v>0</v>
          </cell>
          <cell r="M20">
            <v>496158.45</v>
          </cell>
          <cell r="N20">
            <v>30.69</v>
          </cell>
          <cell r="O20">
            <v>0</v>
          </cell>
          <cell r="Q20">
            <v>0</v>
          </cell>
          <cell r="T20">
            <v>6.49</v>
          </cell>
          <cell r="U20">
            <v>0</v>
          </cell>
          <cell r="W20">
            <v>0</v>
          </cell>
          <cell r="Y20">
            <v>496151.96</v>
          </cell>
          <cell r="AA20">
            <v>0</v>
          </cell>
          <cell r="AG20">
            <v>0</v>
          </cell>
          <cell r="AI20">
            <v>0</v>
          </cell>
          <cell r="AL20">
            <v>1132</v>
          </cell>
        </row>
        <row r="21">
          <cell r="A21" t="str">
            <v>1133</v>
          </cell>
          <cell r="B21" t="str">
            <v xml:space="preserve">120 - Accounts Receivable           </v>
          </cell>
          <cell r="G21">
            <v>4423.8100000000004</v>
          </cell>
          <cell r="H21">
            <v>0</v>
          </cell>
          <cell r="I21">
            <v>0</v>
          </cell>
          <cell r="K21">
            <v>0</v>
          </cell>
          <cell r="M21">
            <v>0</v>
          </cell>
          <cell r="N21">
            <v>0</v>
          </cell>
          <cell r="O21">
            <v>0</v>
          </cell>
          <cell r="Q21">
            <v>0</v>
          </cell>
          <cell r="T21">
            <v>0</v>
          </cell>
          <cell r="U21">
            <v>0</v>
          </cell>
          <cell r="W21">
            <v>0</v>
          </cell>
          <cell r="Y21">
            <v>0</v>
          </cell>
          <cell r="AA21">
            <v>0</v>
          </cell>
          <cell r="AG21">
            <v>0</v>
          </cell>
          <cell r="AI21">
            <v>0</v>
          </cell>
          <cell r="AL21">
            <v>1133</v>
          </cell>
        </row>
        <row r="22">
          <cell r="A22" t="str">
            <v>1135</v>
          </cell>
          <cell r="B22" t="str">
            <v xml:space="preserve">120 - Accounts Receivable           </v>
          </cell>
          <cell r="G22">
            <v>0</v>
          </cell>
          <cell r="H22">
            <v>0</v>
          </cell>
          <cell r="I22">
            <v>0</v>
          </cell>
          <cell r="K22">
            <v>0</v>
          </cell>
          <cell r="M22">
            <v>-0.02</v>
          </cell>
          <cell r="N22">
            <v>-0.01</v>
          </cell>
          <cell r="O22">
            <v>0</v>
          </cell>
          <cell r="Q22">
            <v>0</v>
          </cell>
          <cell r="T22">
            <v>-0.01</v>
          </cell>
          <cell r="U22">
            <v>0</v>
          </cell>
          <cell r="W22">
            <v>0</v>
          </cell>
          <cell r="Y22">
            <v>-0.01</v>
          </cell>
          <cell r="AA22">
            <v>0</v>
          </cell>
          <cell r="AG22">
            <v>0</v>
          </cell>
          <cell r="AI22">
            <v>0</v>
          </cell>
          <cell r="AL22">
            <v>1135</v>
          </cell>
        </row>
        <row r="23">
          <cell r="A23" t="str">
            <v>1136</v>
          </cell>
          <cell r="B23" t="str">
            <v xml:space="preserve">120 - Accounts Receivable           </v>
          </cell>
          <cell r="G23">
            <v>-7984511.8700000001</v>
          </cell>
          <cell r="H23">
            <v>-1624878.57</v>
          </cell>
          <cell r="I23">
            <v>0</v>
          </cell>
          <cell r="K23">
            <v>0</v>
          </cell>
          <cell r="M23">
            <v>17884899.510000002</v>
          </cell>
          <cell r="N23">
            <v>17375651.379999999</v>
          </cell>
          <cell r="O23">
            <v>0</v>
          </cell>
          <cell r="Q23">
            <v>0</v>
          </cell>
          <cell r="T23">
            <v>19248268.09</v>
          </cell>
          <cell r="U23">
            <v>0</v>
          </cell>
          <cell r="W23">
            <v>0</v>
          </cell>
          <cell r="Y23">
            <v>-1363368.58</v>
          </cell>
          <cell r="AA23">
            <v>0</v>
          </cell>
          <cell r="AG23">
            <v>0</v>
          </cell>
          <cell r="AI23">
            <v>0</v>
          </cell>
          <cell r="AL23">
            <v>1136</v>
          </cell>
        </row>
        <row r="24">
          <cell r="A24" t="str">
            <v>1152</v>
          </cell>
          <cell r="B24" t="str">
            <v xml:space="preserve">120 - Accounts Receivable           </v>
          </cell>
          <cell r="G24">
            <v>3885.71</v>
          </cell>
          <cell r="H24">
            <v>5286.65</v>
          </cell>
          <cell r="I24">
            <v>0</v>
          </cell>
          <cell r="K24">
            <v>0</v>
          </cell>
          <cell r="M24">
            <v>56863.79</v>
          </cell>
          <cell r="N24">
            <v>53606.87</v>
          </cell>
          <cell r="O24">
            <v>0</v>
          </cell>
          <cell r="Q24">
            <v>0</v>
          </cell>
          <cell r="T24">
            <v>55205.61</v>
          </cell>
          <cell r="U24">
            <v>0</v>
          </cell>
          <cell r="W24">
            <v>0</v>
          </cell>
          <cell r="Y24">
            <v>1658.18</v>
          </cell>
          <cell r="AA24">
            <v>0</v>
          </cell>
          <cell r="AG24">
            <v>0</v>
          </cell>
          <cell r="AI24">
            <v>0</v>
          </cell>
          <cell r="AL24">
            <v>1152</v>
          </cell>
        </row>
        <row r="25">
          <cell r="A25" t="str">
            <v>1155</v>
          </cell>
          <cell r="B25" t="str">
            <v xml:space="preserve">120 - Accounts Receivable           </v>
          </cell>
          <cell r="G25">
            <v>0</v>
          </cell>
          <cell r="H25">
            <v>-1500</v>
          </cell>
          <cell r="I25">
            <v>0</v>
          </cell>
          <cell r="K25">
            <v>0</v>
          </cell>
          <cell r="M25">
            <v>0</v>
          </cell>
          <cell r="N25">
            <v>0</v>
          </cell>
          <cell r="O25">
            <v>0</v>
          </cell>
          <cell r="Q25">
            <v>0</v>
          </cell>
          <cell r="T25">
            <v>0</v>
          </cell>
          <cell r="U25">
            <v>0</v>
          </cell>
          <cell r="W25">
            <v>0</v>
          </cell>
          <cell r="Y25">
            <v>0</v>
          </cell>
          <cell r="AA25">
            <v>0</v>
          </cell>
          <cell r="AG25">
            <v>0</v>
          </cell>
          <cell r="AI25">
            <v>0</v>
          </cell>
          <cell r="AL25">
            <v>1155</v>
          </cell>
        </row>
        <row r="26">
          <cell r="A26" t="str">
            <v>1201</v>
          </cell>
          <cell r="B26" t="str">
            <v xml:space="preserve">120 - Accounts Receivable           </v>
          </cell>
          <cell r="G26">
            <v>-149000</v>
          </cell>
          <cell r="H26">
            <v>-83000</v>
          </cell>
          <cell r="I26">
            <v>0</v>
          </cell>
          <cell r="K26">
            <v>0</v>
          </cell>
          <cell r="M26">
            <v>-1688828.93</v>
          </cell>
          <cell r="N26">
            <v>-1600807.71</v>
          </cell>
          <cell r="O26">
            <v>0</v>
          </cell>
          <cell r="Q26">
            <v>0</v>
          </cell>
          <cell r="T26">
            <v>-1153828.93</v>
          </cell>
          <cell r="U26">
            <v>0</v>
          </cell>
          <cell r="W26">
            <v>0</v>
          </cell>
          <cell r="Y26">
            <v>-535000</v>
          </cell>
          <cell r="AA26">
            <v>0</v>
          </cell>
          <cell r="AG26">
            <v>0</v>
          </cell>
          <cell r="AI26">
            <v>0</v>
          </cell>
          <cell r="AL26">
            <v>1201</v>
          </cell>
        </row>
        <row r="27">
          <cell r="A27" t="str">
            <v>1202</v>
          </cell>
          <cell r="B27" t="str">
            <v xml:space="preserve">120 - Accounts Receivable           </v>
          </cell>
          <cell r="G27">
            <v>-9497.24</v>
          </cell>
          <cell r="H27">
            <v>46641.89</v>
          </cell>
          <cell r="I27">
            <v>0</v>
          </cell>
          <cell r="K27">
            <v>0</v>
          </cell>
          <cell r="M27">
            <v>260291.25</v>
          </cell>
          <cell r="N27">
            <v>412389.43</v>
          </cell>
          <cell r="O27">
            <v>0</v>
          </cell>
          <cell r="Q27">
            <v>0</v>
          </cell>
          <cell r="T27">
            <v>0</v>
          </cell>
          <cell r="U27">
            <v>0</v>
          </cell>
          <cell r="W27">
            <v>0</v>
          </cell>
          <cell r="Y27">
            <v>260291.25</v>
          </cell>
          <cell r="AA27">
            <v>0</v>
          </cell>
          <cell r="AG27">
            <v>0</v>
          </cell>
          <cell r="AI27">
            <v>0</v>
          </cell>
          <cell r="AL27">
            <v>1202</v>
          </cell>
        </row>
        <row r="28">
          <cell r="A28" t="str">
            <v>1203</v>
          </cell>
          <cell r="B28" t="str">
            <v xml:space="preserve">120 - Accounts Receivable           </v>
          </cell>
          <cell r="G28">
            <v>-16283.79</v>
          </cell>
          <cell r="H28">
            <v>-1847.95</v>
          </cell>
          <cell r="I28">
            <v>0</v>
          </cell>
          <cell r="K28">
            <v>0</v>
          </cell>
          <cell r="M28">
            <v>-322476.28999999998</v>
          </cell>
          <cell r="N28">
            <v>-347047.2</v>
          </cell>
          <cell r="O28">
            <v>0</v>
          </cell>
          <cell r="Q28">
            <v>0</v>
          </cell>
          <cell r="T28">
            <v>-323002.7</v>
          </cell>
          <cell r="U28">
            <v>0</v>
          </cell>
          <cell r="W28">
            <v>0</v>
          </cell>
          <cell r="Y28">
            <v>526.41</v>
          </cell>
          <cell r="AA28">
            <v>0</v>
          </cell>
          <cell r="AG28">
            <v>0</v>
          </cell>
          <cell r="AI28">
            <v>0</v>
          </cell>
          <cell r="AL28">
            <v>1203</v>
          </cell>
        </row>
        <row r="29">
          <cell r="A29" t="str">
            <v>1204</v>
          </cell>
          <cell r="B29" t="str">
            <v xml:space="preserve">120 - Accounts Receivable           </v>
          </cell>
          <cell r="G29">
            <v>0</v>
          </cell>
          <cell r="H29">
            <v>-2300.84</v>
          </cell>
          <cell r="I29">
            <v>0</v>
          </cell>
          <cell r="K29">
            <v>0</v>
          </cell>
          <cell r="M29">
            <v>8284.42</v>
          </cell>
          <cell r="N29">
            <v>35624.68</v>
          </cell>
          <cell r="O29">
            <v>0</v>
          </cell>
          <cell r="Q29">
            <v>0</v>
          </cell>
          <cell r="T29">
            <v>0</v>
          </cell>
          <cell r="U29">
            <v>0</v>
          </cell>
          <cell r="W29">
            <v>0</v>
          </cell>
          <cell r="Y29">
            <v>8284.42</v>
          </cell>
          <cell r="AA29">
            <v>0</v>
          </cell>
          <cell r="AG29">
            <v>0</v>
          </cell>
          <cell r="AI29">
            <v>0</v>
          </cell>
          <cell r="AL29">
            <v>1204</v>
          </cell>
        </row>
        <row r="30">
          <cell r="A30" t="str">
            <v>1251</v>
          </cell>
          <cell r="B30" t="str">
            <v xml:space="preserve">123 - Income Taxes Receivable       </v>
          </cell>
          <cell r="G30">
            <v>51000</v>
          </cell>
          <cell r="H30">
            <v>0</v>
          </cell>
          <cell r="I30">
            <v>0</v>
          </cell>
          <cell r="K30">
            <v>-238000</v>
          </cell>
          <cell r="M30">
            <v>420830.64</v>
          </cell>
          <cell r="N30">
            <v>0</v>
          </cell>
          <cell r="O30">
            <v>0</v>
          </cell>
          <cell r="Q30">
            <v>220000</v>
          </cell>
          <cell r="T30">
            <v>471523.48</v>
          </cell>
          <cell r="U30">
            <v>0</v>
          </cell>
          <cell r="W30">
            <v>-2000</v>
          </cell>
          <cell r="Y30">
            <v>-50692.84</v>
          </cell>
          <cell r="AA30">
            <v>0</v>
          </cell>
          <cell r="AG30">
            <v>0</v>
          </cell>
          <cell r="AI30">
            <v>-474000</v>
          </cell>
          <cell r="AL30">
            <v>1251</v>
          </cell>
        </row>
        <row r="31">
          <cell r="A31" t="str">
            <v>1300</v>
          </cell>
          <cell r="B31" t="str">
            <v xml:space="preserve">130 - Inventory                     </v>
          </cell>
          <cell r="G31">
            <v>0</v>
          </cell>
          <cell r="H31">
            <v>0</v>
          </cell>
          <cell r="I31">
            <v>0</v>
          </cell>
          <cell r="K31">
            <v>100000</v>
          </cell>
          <cell r="M31">
            <v>0</v>
          </cell>
          <cell r="N31">
            <v>0</v>
          </cell>
          <cell r="O31">
            <v>0</v>
          </cell>
          <cell r="Q31">
            <v>4100000</v>
          </cell>
          <cell r="T31">
            <v>0</v>
          </cell>
          <cell r="U31">
            <v>0</v>
          </cell>
          <cell r="W31">
            <v>3900000</v>
          </cell>
          <cell r="Y31">
            <v>0</v>
          </cell>
          <cell r="AA31">
            <v>0</v>
          </cell>
          <cell r="AG31">
            <v>0</v>
          </cell>
          <cell r="AI31">
            <v>-223000</v>
          </cell>
          <cell r="AL31">
            <v>1300</v>
          </cell>
        </row>
        <row r="32">
          <cell r="A32" t="str">
            <v>1301</v>
          </cell>
          <cell r="B32" t="str">
            <v xml:space="preserve">130 - Inventory                     </v>
          </cell>
          <cell r="G32">
            <v>87369.21</v>
          </cell>
          <cell r="H32">
            <v>56994.78</v>
          </cell>
          <cell r="I32">
            <v>0</v>
          </cell>
          <cell r="K32">
            <v>0</v>
          </cell>
          <cell r="M32">
            <v>175633.13</v>
          </cell>
          <cell r="N32">
            <v>446620.52</v>
          </cell>
          <cell r="O32">
            <v>0</v>
          </cell>
          <cell r="Q32">
            <v>0</v>
          </cell>
          <cell r="T32">
            <v>450340.33</v>
          </cell>
          <cell r="U32">
            <v>0</v>
          </cell>
          <cell r="W32">
            <v>0</v>
          </cell>
          <cell r="Y32">
            <v>-274707.20000000001</v>
          </cell>
          <cell r="AA32">
            <v>0</v>
          </cell>
          <cell r="AG32">
            <v>0</v>
          </cell>
          <cell r="AI32">
            <v>0</v>
          </cell>
          <cell r="AL32">
            <v>1301</v>
          </cell>
        </row>
        <row r="33">
          <cell r="A33" t="str">
            <v>1302</v>
          </cell>
          <cell r="B33" t="str">
            <v xml:space="preserve">130 - Inventory                     </v>
          </cell>
          <cell r="G33">
            <v>8289.1</v>
          </cell>
          <cell r="H33">
            <v>9644.2900000000009</v>
          </cell>
          <cell r="I33">
            <v>0</v>
          </cell>
          <cell r="K33">
            <v>0</v>
          </cell>
          <cell r="M33">
            <v>1431685.79</v>
          </cell>
          <cell r="N33">
            <v>1617356.89</v>
          </cell>
          <cell r="O33">
            <v>0</v>
          </cell>
          <cell r="Q33">
            <v>0</v>
          </cell>
          <cell r="T33">
            <v>1379924.26</v>
          </cell>
          <cell r="U33">
            <v>0</v>
          </cell>
          <cell r="W33">
            <v>0</v>
          </cell>
          <cell r="Y33">
            <v>51761.53</v>
          </cell>
          <cell r="AA33">
            <v>0</v>
          </cell>
          <cell r="AG33">
            <v>0</v>
          </cell>
          <cell r="AI33">
            <v>0</v>
          </cell>
          <cell r="AL33">
            <v>1302</v>
          </cell>
        </row>
        <row r="34">
          <cell r="A34" t="str">
            <v>1303</v>
          </cell>
          <cell r="B34" t="str">
            <v xml:space="preserve">130 - Inventory                     </v>
          </cell>
          <cell r="G34">
            <v>63040.93</v>
          </cell>
          <cell r="H34">
            <v>-73934.759999999995</v>
          </cell>
          <cell r="I34">
            <v>0</v>
          </cell>
          <cell r="K34">
            <v>0</v>
          </cell>
          <cell r="M34">
            <v>1343696.8</v>
          </cell>
          <cell r="N34">
            <v>1300599.68</v>
          </cell>
          <cell r="O34">
            <v>0</v>
          </cell>
          <cell r="Q34">
            <v>0</v>
          </cell>
          <cell r="T34">
            <v>1246464.83</v>
          </cell>
          <cell r="U34">
            <v>0</v>
          </cell>
          <cell r="W34">
            <v>0</v>
          </cell>
          <cell r="Y34">
            <v>97231.97</v>
          </cell>
          <cell r="AA34">
            <v>0</v>
          </cell>
          <cell r="AG34">
            <v>0</v>
          </cell>
          <cell r="AI34">
            <v>0</v>
          </cell>
          <cell r="AL34">
            <v>1303</v>
          </cell>
        </row>
        <row r="35">
          <cell r="A35" t="str">
            <v>1304</v>
          </cell>
          <cell r="B35" t="str">
            <v xml:space="preserve">130 - Inventory                     </v>
          </cell>
          <cell r="G35">
            <v>10088.94</v>
          </cell>
          <cell r="H35">
            <v>-349131.52000000002</v>
          </cell>
          <cell r="I35">
            <v>0</v>
          </cell>
          <cell r="K35">
            <v>0</v>
          </cell>
          <cell r="M35">
            <v>928495.21</v>
          </cell>
          <cell r="N35">
            <v>695080.1</v>
          </cell>
          <cell r="O35">
            <v>0</v>
          </cell>
          <cell r="Q35">
            <v>0</v>
          </cell>
          <cell r="T35">
            <v>627886.21</v>
          </cell>
          <cell r="U35">
            <v>0</v>
          </cell>
          <cell r="W35">
            <v>0</v>
          </cell>
          <cell r="Y35">
            <v>300609</v>
          </cell>
          <cell r="AA35">
            <v>0</v>
          </cell>
          <cell r="AG35">
            <v>0</v>
          </cell>
          <cell r="AI35">
            <v>0</v>
          </cell>
          <cell r="AL35">
            <v>1304</v>
          </cell>
        </row>
        <row r="36">
          <cell r="A36" t="str">
            <v>1305</v>
          </cell>
          <cell r="B36" t="str">
            <v xml:space="preserve">130 - Inventory                     </v>
          </cell>
          <cell r="G36">
            <v>-473.39</v>
          </cell>
          <cell r="H36">
            <v>7206.21</v>
          </cell>
          <cell r="I36">
            <v>0</v>
          </cell>
          <cell r="K36">
            <v>0</v>
          </cell>
          <cell r="M36">
            <v>63255.3</v>
          </cell>
          <cell r="N36">
            <v>58534.07</v>
          </cell>
          <cell r="O36">
            <v>0</v>
          </cell>
          <cell r="Q36">
            <v>0</v>
          </cell>
          <cell r="T36">
            <v>63216.15</v>
          </cell>
          <cell r="U36">
            <v>0</v>
          </cell>
          <cell r="W36">
            <v>0</v>
          </cell>
          <cell r="Y36">
            <v>39.15</v>
          </cell>
          <cell r="AA36">
            <v>0</v>
          </cell>
          <cell r="AG36">
            <v>0</v>
          </cell>
          <cell r="AI36">
            <v>0</v>
          </cell>
          <cell r="AL36">
            <v>1305</v>
          </cell>
        </row>
        <row r="37">
          <cell r="A37" t="str">
            <v>1307</v>
          </cell>
          <cell r="B37" t="str">
            <v xml:space="preserve">130 - Inventory                     </v>
          </cell>
          <cell r="G37">
            <v>13328.99</v>
          </cell>
          <cell r="H37">
            <v>16001.11</v>
          </cell>
          <cell r="I37">
            <v>0</v>
          </cell>
          <cell r="K37">
            <v>0</v>
          </cell>
          <cell r="M37">
            <v>139460.47</v>
          </cell>
          <cell r="N37">
            <v>143945.01999999999</v>
          </cell>
          <cell r="O37">
            <v>0</v>
          </cell>
          <cell r="Q37">
            <v>0</v>
          </cell>
          <cell r="T37">
            <v>118046.5</v>
          </cell>
          <cell r="U37">
            <v>0</v>
          </cell>
          <cell r="W37">
            <v>0</v>
          </cell>
          <cell r="Y37">
            <v>21413.97</v>
          </cell>
          <cell r="AA37">
            <v>0</v>
          </cell>
          <cell r="AG37">
            <v>0</v>
          </cell>
          <cell r="AI37">
            <v>0</v>
          </cell>
          <cell r="AL37">
            <v>1307</v>
          </cell>
        </row>
        <row r="38">
          <cell r="A38" t="str">
            <v>1310</v>
          </cell>
          <cell r="B38" t="str">
            <v xml:space="preserve">130 - Inventory                     </v>
          </cell>
          <cell r="G38">
            <v>0</v>
          </cell>
          <cell r="H38">
            <v>20202.68</v>
          </cell>
          <cell r="I38">
            <v>0</v>
          </cell>
          <cell r="K38">
            <v>0</v>
          </cell>
          <cell r="M38">
            <v>23500</v>
          </cell>
          <cell r="N38">
            <v>57068.160000000003</v>
          </cell>
          <cell r="O38">
            <v>0</v>
          </cell>
          <cell r="Q38">
            <v>0</v>
          </cell>
          <cell r="T38">
            <v>19594</v>
          </cell>
          <cell r="U38">
            <v>0</v>
          </cell>
          <cell r="W38">
            <v>0</v>
          </cell>
          <cell r="Y38">
            <v>3906</v>
          </cell>
          <cell r="AA38">
            <v>0</v>
          </cell>
          <cell r="AG38">
            <v>0</v>
          </cell>
          <cell r="AI38">
            <v>0</v>
          </cell>
          <cell r="AL38">
            <v>1310</v>
          </cell>
        </row>
        <row r="39">
          <cell r="A39" t="str">
            <v>1311</v>
          </cell>
          <cell r="B39" t="str">
            <v xml:space="preserve">130 - Inventory                     </v>
          </cell>
          <cell r="G39">
            <v>270</v>
          </cell>
          <cell r="H39">
            <v>-2061.11</v>
          </cell>
          <cell r="I39">
            <v>0</v>
          </cell>
          <cell r="K39">
            <v>0</v>
          </cell>
          <cell r="M39">
            <v>36686.379999999997</v>
          </cell>
          <cell r="N39">
            <v>40505.03</v>
          </cell>
          <cell r="O39">
            <v>0</v>
          </cell>
          <cell r="Q39">
            <v>0</v>
          </cell>
          <cell r="T39">
            <v>36970.58</v>
          </cell>
          <cell r="U39">
            <v>0</v>
          </cell>
          <cell r="W39">
            <v>0</v>
          </cell>
          <cell r="Y39">
            <v>-284.2</v>
          </cell>
          <cell r="AA39">
            <v>0</v>
          </cell>
          <cell r="AG39">
            <v>0</v>
          </cell>
          <cell r="AI39">
            <v>0</v>
          </cell>
          <cell r="AL39">
            <v>1311</v>
          </cell>
        </row>
        <row r="40">
          <cell r="A40" t="str">
            <v>1312</v>
          </cell>
          <cell r="B40" t="str">
            <v xml:space="preserve">130 - Inventory                     </v>
          </cell>
          <cell r="G40">
            <v>-4031.02</v>
          </cell>
          <cell r="H40">
            <v>-2657.78</v>
          </cell>
          <cell r="I40">
            <v>0</v>
          </cell>
          <cell r="K40">
            <v>0</v>
          </cell>
          <cell r="M40">
            <v>-199449.99</v>
          </cell>
          <cell r="N40">
            <v>-163346.15</v>
          </cell>
          <cell r="O40">
            <v>0</v>
          </cell>
          <cell r="Q40">
            <v>0</v>
          </cell>
          <cell r="T40">
            <v>-173864.95</v>
          </cell>
          <cell r="U40">
            <v>0</v>
          </cell>
          <cell r="W40">
            <v>0</v>
          </cell>
          <cell r="Y40">
            <v>-25585.040000000001</v>
          </cell>
          <cell r="AA40">
            <v>0</v>
          </cell>
          <cell r="AG40">
            <v>0</v>
          </cell>
          <cell r="AI40">
            <v>0</v>
          </cell>
          <cell r="AL40">
            <v>1312</v>
          </cell>
        </row>
        <row r="41">
          <cell r="A41" t="str">
            <v>1313</v>
          </cell>
          <cell r="B41" t="str">
            <v xml:space="preserve">130 - Inventory                     </v>
          </cell>
          <cell r="G41">
            <v>0</v>
          </cell>
          <cell r="H41">
            <v>-6440</v>
          </cell>
          <cell r="I41">
            <v>0</v>
          </cell>
          <cell r="K41">
            <v>0</v>
          </cell>
          <cell r="M41">
            <v>140839.57999999999</v>
          </cell>
          <cell r="N41">
            <v>321803.58</v>
          </cell>
          <cell r="O41">
            <v>0</v>
          </cell>
          <cell r="Q41">
            <v>0</v>
          </cell>
          <cell r="T41">
            <v>170785.58</v>
          </cell>
          <cell r="U41">
            <v>0</v>
          </cell>
          <cell r="W41">
            <v>0</v>
          </cell>
          <cell r="Y41">
            <v>-29946</v>
          </cell>
          <cell r="AA41">
            <v>0</v>
          </cell>
          <cell r="AG41">
            <v>0</v>
          </cell>
          <cell r="AI41">
            <v>0</v>
          </cell>
          <cell r="AL41">
            <v>1313</v>
          </cell>
        </row>
        <row r="42">
          <cell r="A42" t="str">
            <v>1314</v>
          </cell>
          <cell r="B42" t="str">
            <v xml:space="preserve">130 - Inventory                     </v>
          </cell>
          <cell r="G42">
            <v>19693.21</v>
          </cell>
          <cell r="H42">
            <v>25559.439999999999</v>
          </cell>
          <cell r="I42">
            <v>0</v>
          </cell>
          <cell r="K42">
            <v>0</v>
          </cell>
          <cell r="M42">
            <v>62790.99</v>
          </cell>
          <cell r="N42">
            <v>73553.14</v>
          </cell>
          <cell r="O42">
            <v>0</v>
          </cell>
          <cell r="Q42">
            <v>0</v>
          </cell>
          <cell r="T42">
            <v>65538.92</v>
          </cell>
          <cell r="U42">
            <v>0</v>
          </cell>
          <cell r="W42">
            <v>0</v>
          </cell>
          <cell r="Y42">
            <v>-2747.93</v>
          </cell>
          <cell r="AA42">
            <v>0</v>
          </cell>
          <cell r="AG42">
            <v>0</v>
          </cell>
          <cell r="AI42">
            <v>0</v>
          </cell>
          <cell r="AL42">
            <v>1314</v>
          </cell>
        </row>
        <row r="43">
          <cell r="A43" t="str">
            <v>1317</v>
          </cell>
          <cell r="B43" t="str">
            <v xml:space="preserve">130 - Inventory                     </v>
          </cell>
          <cell r="G43">
            <v>2251.7800000000002</v>
          </cell>
          <cell r="H43">
            <v>168.79</v>
          </cell>
          <cell r="I43">
            <v>0</v>
          </cell>
          <cell r="K43">
            <v>0</v>
          </cell>
          <cell r="M43">
            <v>104312.28</v>
          </cell>
          <cell r="N43">
            <v>95580.85</v>
          </cell>
          <cell r="O43">
            <v>0</v>
          </cell>
          <cell r="Q43">
            <v>0</v>
          </cell>
          <cell r="T43">
            <v>117345.83</v>
          </cell>
          <cell r="U43">
            <v>0</v>
          </cell>
          <cell r="W43">
            <v>0</v>
          </cell>
          <cell r="Y43">
            <v>-13033.55</v>
          </cell>
          <cell r="AA43">
            <v>0</v>
          </cell>
          <cell r="AG43">
            <v>0</v>
          </cell>
          <cell r="AI43">
            <v>0</v>
          </cell>
          <cell r="AL43">
            <v>1317</v>
          </cell>
        </row>
        <row r="44">
          <cell r="A44" t="str">
            <v>1330</v>
          </cell>
          <cell r="B44" t="str">
            <v xml:space="preserve">130 - Inventory                     </v>
          </cell>
          <cell r="G44">
            <v>0</v>
          </cell>
          <cell r="H44">
            <v>-757.96</v>
          </cell>
          <cell r="I44">
            <v>0</v>
          </cell>
          <cell r="K44">
            <v>0</v>
          </cell>
          <cell r="M44">
            <v>0</v>
          </cell>
          <cell r="N44">
            <v>230.24</v>
          </cell>
          <cell r="O44">
            <v>0</v>
          </cell>
          <cell r="Q44">
            <v>0</v>
          </cell>
          <cell r="T44">
            <v>850.67</v>
          </cell>
          <cell r="U44">
            <v>0</v>
          </cell>
          <cell r="W44">
            <v>0</v>
          </cell>
          <cell r="Y44">
            <v>-850.67</v>
          </cell>
          <cell r="AA44">
            <v>0</v>
          </cell>
          <cell r="AG44">
            <v>0</v>
          </cell>
          <cell r="AI44">
            <v>0</v>
          </cell>
          <cell r="AL44">
            <v>1330</v>
          </cell>
        </row>
        <row r="45">
          <cell r="A45" t="str">
            <v>1400</v>
          </cell>
          <cell r="B45" t="str">
            <v xml:space="preserve">140 - Prepaid Expenses              </v>
          </cell>
          <cell r="G45">
            <v>0</v>
          </cell>
          <cell r="H45">
            <v>0</v>
          </cell>
          <cell r="I45">
            <v>0</v>
          </cell>
          <cell r="K45">
            <v>-111000</v>
          </cell>
          <cell r="M45">
            <v>0</v>
          </cell>
          <cell r="N45">
            <v>0</v>
          </cell>
          <cell r="O45">
            <v>0</v>
          </cell>
          <cell r="Q45">
            <v>832000</v>
          </cell>
          <cell r="T45">
            <v>0</v>
          </cell>
          <cell r="U45">
            <v>0</v>
          </cell>
          <cell r="W45">
            <v>926000</v>
          </cell>
          <cell r="Y45">
            <v>0</v>
          </cell>
          <cell r="AA45">
            <v>0</v>
          </cell>
          <cell r="AG45">
            <v>0</v>
          </cell>
          <cell r="AI45">
            <v>-6000</v>
          </cell>
          <cell r="AL45">
            <v>1400</v>
          </cell>
        </row>
        <row r="46">
          <cell r="A46" t="str">
            <v>1401</v>
          </cell>
          <cell r="B46" t="str">
            <v xml:space="preserve">140 - Prepaid Expenses              </v>
          </cell>
          <cell r="G46">
            <v>-36979.39</v>
          </cell>
          <cell r="H46">
            <v>-38575.01</v>
          </cell>
          <cell r="I46">
            <v>0</v>
          </cell>
          <cell r="K46">
            <v>0</v>
          </cell>
          <cell r="M46">
            <v>110938.13</v>
          </cell>
          <cell r="N46">
            <v>115724.97</v>
          </cell>
          <cell r="O46">
            <v>0</v>
          </cell>
          <cell r="Q46">
            <v>0</v>
          </cell>
          <cell r="T46">
            <v>312961.88</v>
          </cell>
          <cell r="U46">
            <v>0</v>
          </cell>
          <cell r="W46">
            <v>0</v>
          </cell>
          <cell r="Y46">
            <v>-202023.75</v>
          </cell>
          <cell r="AA46">
            <v>0</v>
          </cell>
          <cell r="AG46">
            <v>0</v>
          </cell>
          <cell r="AI46">
            <v>0</v>
          </cell>
          <cell r="AL46">
            <v>1401</v>
          </cell>
        </row>
        <row r="47">
          <cell r="A47" t="str">
            <v>1404</v>
          </cell>
          <cell r="B47" t="str">
            <v xml:space="preserve">140 - Prepaid Expenses              </v>
          </cell>
          <cell r="G47">
            <v>0</v>
          </cell>
          <cell r="H47">
            <v>0</v>
          </cell>
          <cell r="I47">
            <v>0</v>
          </cell>
          <cell r="K47">
            <v>0</v>
          </cell>
          <cell r="M47">
            <v>86712.16</v>
          </cell>
          <cell r="N47">
            <v>86712.16</v>
          </cell>
          <cell r="O47">
            <v>0</v>
          </cell>
          <cell r="Q47">
            <v>0</v>
          </cell>
          <cell r="T47">
            <v>86712.16</v>
          </cell>
          <cell r="U47">
            <v>0</v>
          </cell>
          <cell r="W47">
            <v>0</v>
          </cell>
          <cell r="Y47">
            <v>0</v>
          </cell>
          <cell r="AA47">
            <v>0</v>
          </cell>
          <cell r="AG47">
            <v>0</v>
          </cell>
          <cell r="AI47">
            <v>0</v>
          </cell>
          <cell r="AL47">
            <v>1404</v>
          </cell>
        </row>
        <row r="48">
          <cell r="A48" t="str">
            <v>1405</v>
          </cell>
          <cell r="B48" t="str">
            <v xml:space="preserve">140 - Prepaid Expenses              </v>
          </cell>
          <cell r="G48">
            <v>-26080.26</v>
          </cell>
          <cell r="H48">
            <v>-30832.46</v>
          </cell>
          <cell r="I48">
            <v>0</v>
          </cell>
          <cell r="K48">
            <v>0</v>
          </cell>
          <cell r="M48">
            <v>22231.98</v>
          </cell>
          <cell r="N48">
            <v>45653.52</v>
          </cell>
          <cell r="O48">
            <v>0</v>
          </cell>
          <cell r="Q48">
            <v>0</v>
          </cell>
          <cell r="T48">
            <v>0</v>
          </cell>
          <cell r="U48">
            <v>0</v>
          </cell>
          <cell r="W48">
            <v>0</v>
          </cell>
          <cell r="Y48">
            <v>22231.98</v>
          </cell>
          <cell r="AA48">
            <v>0</v>
          </cell>
          <cell r="AG48">
            <v>0</v>
          </cell>
          <cell r="AI48">
            <v>0</v>
          </cell>
          <cell r="AL48">
            <v>1405</v>
          </cell>
        </row>
        <row r="49">
          <cell r="A49" t="str">
            <v>1406</v>
          </cell>
          <cell r="B49" t="str">
            <v xml:space="preserve">140 - Prepaid Expenses              </v>
          </cell>
          <cell r="G49">
            <v>-41202.28</v>
          </cell>
          <cell r="H49">
            <v>59617.68</v>
          </cell>
          <cell r="I49">
            <v>0</v>
          </cell>
          <cell r="K49">
            <v>0</v>
          </cell>
          <cell r="M49">
            <v>124783.91</v>
          </cell>
          <cell r="N49">
            <v>308023.17</v>
          </cell>
          <cell r="O49">
            <v>0</v>
          </cell>
          <cell r="Q49">
            <v>0</v>
          </cell>
          <cell r="T49">
            <v>269950.06</v>
          </cell>
          <cell r="U49">
            <v>0</v>
          </cell>
          <cell r="W49">
            <v>0</v>
          </cell>
          <cell r="Y49">
            <v>-145166.15</v>
          </cell>
          <cell r="AA49">
            <v>0</v>
          </cell>
          <cell r="AG49">
            <v>0</v>
          </cell>
          <cell r="AI49">
            <v>0</v>
          </cell>
          <cell r="AL49">
            <v>1406</v>
          </cell>
        </row>
        <row r="50">
          <cell r="A50" t="str">
            <v>1407</v>
          </cell>
          <cell r="B50" t="str">
            <v xml:space="preserve">140 - Prepaid Expenses              </v>
          </cell>
          <cell r="G50">
            <v>-39502.629999999997</v>
          </cell>
          <cell r="H50">
            <v>77704.679999999993</v>
          </cell>
          <cell r="I50">
            <v>0</v>
          </cell>
          <cell r="K50">
            <v>0</v>
          </cell>
          <cell r="M50">
            <v>409251.57</v>
          </cell>
          <cell r="N50">
            <v>417734.73</v>
          </cell>
          <cell r="O50">
            <v>0</v>
          </cell>
          <cell r="Q50">
            <v>0</v>
          </cell>
          <cell r="T50">
            <v>261960.17</v>
          </cell>
          <cell r="U50">
            <v>0</v>
          </cell>
          <cell r="W50">
            <v>0</v>
          </cell>
          <cell r="Y50">
            <v>147291.4</v>
          </cell>
          <cell r="AA50">
            <v>0</v>
          </cell>
          <cell r="AG50">
            <v>0</v>
          </cell>
          <cell r="AI50">
            <v>0</v>
          </cell>
          <cell r="AL50">
            <v>1407</v>
          </cell>
        </row>
        <row r="51">
          <cell r="A51" t="str">
            <v>1480</v>
          </cell>
          <cell r="B51" t="str">
            <v xml:space="preserve">125 - Regulatory Amts Recov - Cur   </v>
          </cell>
          <cell r="G51">
            <v>1752000</v>
          </cell>
          <cell r="H51">
            <v>98382.69</v>
          </cell>
          <cell r="I51">
            <v>0</v>
          </cell>
          <cell r="K51">
            <v>-26000</v>
          </cell>
          <cell r="M51">
            <v>1752000</v>
          </cell>
          <cell r="N51">
            <v>98382.69</v>
          </cell>
          <cell r="O51">
            <v>0</v>
          </cell>
          <cell r="Q51">
            <v>546000</v>
          </cell>
          <cell r="T51">
            <v>395023.58</v>
          </cell>
          <cell r="U51">
            <v>0</v>
          </cell>
          <cell r="W51">
            <v>470000</v>
          </cell>
          <cell r="Y51">
            <v>1356976.42</v>
          </cell>
          <cell r="AA51">
            <v>0</v>
          </cell>
          <cell r="AG51">
            <v>0</v>
          </cell>
          <cell r="AI51">
            <v>75000</v>
          </cell>
          <cell r="AL51">
            <v>1480</v>
          </cell>
        </row>
        <row r="52">
          <cell r="A52" t="str">
            <v>1501</v>
          </cell>
          <cell r="B52" t="str">
            <v xml:space="preserve">160 - Regulatory Amts Recov - LT    </v>
          </cell>
          <cell r="G52">
            <v>0</v>
          </cell>
          <cell r="H52">
            <v>0</v>
          </cell>
          <cell r="I52">
            <v>0</v>
          </cell>
          <cell r="K52">
            <v>1332000</v>
          </cell>
          <cell r="M52">
            <v>0</v>
          </cell>
          <cell r="N52">
            <v>0</v>
          </cell>
          <cell r="O52">
            <v>0</v>
          </cell>
          <cell r="Q52">
            <v>8304000</v>
          </cell>
          <cell r="T52">
            <v>0</v>
          </cell>
          <cell r="U52">
            <v>0</v>
          </cell>
          <cell r="W52">
            <v>10817000</v>
          </cell>
          <cell r="Y52">
            <v>0</v>
          </cell>
          <cell r="AA52">
            <v>0</v>
          </cell>
          <cell r="AG52">
            <v>0</v>
          </cell>
          <cell r="AI52">
            <v>10027000</v>
          </cell>
          <cell r="AL52">
            <v>1501</v>
          </cell>
        </row>
        <row r="53">
          <cell r="A53" t="str">
            <v>1508</v>
          </cell>
          <cell r="B53" t="str">
            <v xml:space="preserve">160 - Regulatory Amts Recov - LT    </v>
          </cell>
          <cell r="G53">
            <v>-2177024.79</v>
          </cell>
          <cell r="H53">
            <v>-36887.89</v>
          </cell>
          <cell r="I53">
            <v>0</v>
          </cell>
          <cell r="K53">
            <v>0</v>
          </cell>
          <cell r="M53">
            <v>-0.03</v>
          </cell>
          <cell r="N53">
            <v>417627.3</v>
          </cell>
          <cell r="O53">
            <v>0</v>
          </cell>
          <cell r="Q53">
            <v>0</v>
          </cell>
          <cell r="T53">
            <v>458899.99</v>
          </cell>
          <cell r="U53">
            <v>0</v>
          </cell>
          <cell r="W53">
            <v>0</v>
          </cell>
          <cell r="Y53">
            <v>-458900.02</v>
          </cell>
          <cell r="AA53">
            <v>0</v>
          </cell>
          <cell r="AG53">
            <v>0</v>
          </cell>
          <cell r="AI53">
            <v>0</v>
          </cell>
          <cell r="AL53">
            <v>1508</v>
          </cell>
        </row>
        <row r="54">
          <cell r="A54" t="str">
            <v>1509</v>
          </cell>
          <cell r="B54" t="str">
            <v xml:space="preserve">160 - Regulatory Amts Recov - LT    </v>
          </cell>
          <cell r="G54">
            <v>-30809.72</v>
          </cell>
          <cell r="H54">
            <v>-2567.48</v>
          </cell>
          <cell r="I54">
            <v>0</v>
          </cell>
          <cell r="K54">
            <v>0</v>
          </cell>
          <cell r="M54">
            <v>0</v>
          </cell>
          <cell r="N54">
            <v>28242.240000000002</v>
          </cell>
          <cell r="O54">
            <v>0</v>
          </cell>
          <cell r="Q54">
            <v>0</v>
          </cell>
          <cell r="T54">
            <v>30809.72</v>
          </cell>
          <cell r="U54">
            <v>0</v>
          </cell>
          <cell r="W54">
            <v>0</v>
          </cell>
          <cell r="Y54">
            <v>-30809.72</v>
          </cell>
          <cell r="AA54">
            <v>0</v>
          </cell>
          <cell r="AG54">
            <v>0</v>
          </cell>
          <cell r="AI54">
            <v>0</v>
          </cell>
          <cell r="AL54">
            <v>1509</v>
          </cell>
        </row>
        <row r="55">
          <cell r="A55" t="str">
            <v>1520</v>
          </cell>
          <cell r="B55" t="str">
            <v xml:space="preserve">160 - Regulatory Amts Recov - LT    </v>
          </cell>
          <cell r="G55">
            <v>1061096.58</v>
          </cell>
          <cell r="H55">
            <v>0</v>
          </cell>
          <cell r="I55">
            <v>0</v>
          </cell>
          <cell r="K55">
            <v>0</v>
          </cell>
          <cell r="M55">
            <v>1061096.58</v>
          </cell>
          <cell r="N55">
            <v>0</v>
          </cell>
          <cell r="O55">
            <v>0</v>
          </cell>
          <cell r="Q55">
            <v>0</v>
          </cell>
          <cell r="T55">
            <v>0</v>
          </cell>
          <cell r="U55">
            <v>0</v>
          </cell>
          <cell r="W55">
            <v>0</v>
          </cell>
          <cell r="Y55">
            <v>1061096.58</v>
          </cell>
          <cell r="AA55">
            <v>0</v>
          </cell>
          <cell r="AG55">
            <v>0</v>
          </cell>
          <cell r="AI55">
            <v>0</v>
          </cell>
          <cell r="AL55">
            <v>1520</v>
          </cell>
        </row>
        <row r="56">
          <cell r="A56" t="str">
            <v>1521</v>
          </cell>
          <cell r="B56" t="str">
            <v xml:space="preserve">160 - Regulatory Amts Recov - LT    </v>
          </cell>
          <cell r="G56">
            <v>55449</v>
          </cell>
          <cell r="H56">
            <v>0</v>
          </cell>
          <cell r="I56">
            <v>0</v>
          </cell>
          <cell r="K56">
            <v>0</v>
          </cell>
          <cell r="M56">
            <v>-5968.65</v>
          </cell>
          <cell r="N56">
            <v>0</v>
          </cell>
          <cell r="O56">
            <v>0</v>
          </cell>
          <cell r="Q56">
            <v>0</v>
          </cell>
          <cell r="T56">
            <v>0</v>
          </cell>
          <cell r="U56">
            <v>0</v>
          </cell>
          <cell r="W56">
            <v>0</v>
          </cell>
          <cell r="Y56">
            <v>-5968.65</v>
          </cell>
          <cell r="AA56">
            <v>0</v>
          </cell>
          <cell r="AG56">
            <v>0</v>
          </cell>
          <cell r="AI56">
            <v>0</v>
          </cell>
          <cell r="AL56">
            <v>1521</v>
          </cell>
        </row>
        <row r="57">
          <cell r="A57" t="str">
            <v>1550</v>
          </cell>
          <cell r="B57" t="str">
            <v xml:space="preserve">160 - Regulatory Amts Recov - LT    </v>
          </cell>
          <cell r="G57">
            <v>-23278.13</v>
          </cell>
          <cell r="H57">
            <v>-373.79</v>
          </cell>
          <cell r="I57">
            <v>0</v>
          </cell>
          <cell r="K57">
            <v>0</v>
          </cell>
          <cell r="M57">
            <v>0</v>
          </cell>
          <cell r="N57">
            <v>8869.44</v>
          </cell>
          <cell r="O57">
            <v>0</v>
          </cell>
          <cell r="Q57">
            <v>0</v>
          </cell>
          <cell r="T57">
            <v>10773.09</v>
          </cell>
          <cell r="U57">
            <v>0</v>
          </cell>
          <cell r="W57">
            <v>0</v>
          </cell>
          <cell r="Y57">
            <v>-10773.09</v>
          </cell>
          <cell r="AA57">
            <v>0</v>
          </cell>
          <cell r="AG57">
            <v>0</v>
          </cell>
          <cell r="AI57">
            <v>0</v>
          </cell>
          <cell r="AL57">
            <v>1550</v>
          </cell>
        </row>
        <row r="58">
          <cell r="A58" t="str">
            <v>1555</v>
          </cell>
          <cell r="B58" t="str">
            <v xml:space="preserve">160 - Regulatory Amts Recov - LT    </v>
          </cell>
          <cell r="G58">
            <v>-1085854.1499999999</v>
          </cell>
          <cell r="H58">
            <v>0</v>
          </cell>
          <cell r="I58">
            <v>0</v>
          </cell>
          <cell r="K58">
            <v>0</v>
          </cell>
          <cell r="M58">
            <v>198565.08</v>
          </cell>
          <cell r="N58">
            <v>0</v>
          </cell>
          <cell r="O58">
            <v>0</v>
          </cell>
          <cell r="Q58">
            <v>0</v>
          </cell>
          <cell r="T58">
            <v>0</v>
          </cell>
          <cell r="U58">
            <v>0</v>
          </cell>
          <cell r="W58">
            <v>0</v>
          </cell>
          <cell r="Y58">
            <v>198565.08</v>
          </cell>
          <cell r="AA58">
            <v>0</v>
          </cell>
          <cell r="AG58">
            <v>0</v>
          </cell>
          <cell r="AI58">
            <v>0</v>
          </cell>
          <cell r="AL58">
            <v>1555</v>
          </cell>
        </row>
        <row r="59">
          <cell r="A59" t="str">
            <v>1556</v>
          </cell>
          <cell r="B59" t="str">
            <v xml:space="preserve">160 - Regulatory Amts Recov - LT    </v>
          </cell>
          <cell r="G59">
            <v>-225520.11</v>
          </cell>
          <cell r="H59">
            <v>0</v>
          </cell>
          <cell r="I59">
            <v>0</v>
          </cell>
          <cell r="K59">
            <v>0</v>
          </cell>
          <cell r="M59">
            <v>32988.25</v>
          </cell>
          <cell r="N59">
            <v>0</v>
          </cell>
          <cell r="O59">
            <v>0</v>
          </cell>
          <cell r="Q59">
            <v>0</v>
          </cell>
          <cell r="T59">
            <v>0</v>
          </cell>
          <cell r="U59">
            <v>0</v>
          </cell>
          <cell r="W59">
            <v>0</v>
          </cell>
          <cell r="Y59">
            <v>32988.25</v>
          </cell>
          <cell r="AA59">
            <v>0</v>
          </cell>
          <cell r="AG59">
            <v>0</v>
          </cell>
          <cell r="AI59">
            <v>0</v>
          </cell>
          <cell r="AL59">
            <v>1556</v>
          </cell>
        </row>
        <row r="60">
          <cell r="A60" t="str">
            <v>1590</v>
          </cell>
          <cell r="B60" t="str">
            <v xml:space="preserve">160 - Regulatory Amts Recov - LT    </v>
          </cell>
          <cell r="G60">
            <v>0</v>
          </cell>
          <cell r="H60">
            <v>-56885.78</v>
          </cell>
          <cell r="I60">
            <v>0</v>
          </cell>
          <cell r="K60">
            <v>0</v>
          </cell>
          <cell r="M60">
            <v>684525.01</v>
          </cell>
          <cell r="N60">
            <v>627470.56000000006</v>
          </cell>
          <cell r="O60">
            <v>0</v>
          </cell>
          <cell r="Q60">
            <v>0</v>
          </cell>
          <cell r="T60">
            <v>684587.94</v>
          </cell>
          <cell r="U60">
            <v>0</v>
          </cell>
          <cell r="W60">
            <v>0</v>
          </cell>
          <cell r="Y60">
            <v>-62.93</v>
          </cell>
          <cell r="AA60">
            <v>0</v>
          </cell>
          <cell r="AG60">
            <v>0</v>
          </cell>
          <cell r="AI60">
            <v>0</v>
          </cell>
          <cell r="AL60">
            <v>1590</v>
          </cell>
        </row>
        <row r="61">
          <cell r="A61" t="str">
            <v>1591</v>
          </cell>
          <cell r="B61" t="str">
            <v xml:space="preserve">160 - Regulatory Amts Recov - LT    </v>
          </cell>
          <cell r="G61">
            <v>0</v>
          </cell>
          <cell r="H61">
            <v>0</v>
          </cell>
          <cell r="I61">
            <v>0</v>
          </cell>
          <cell r="K61">
            <v>0</v>
          </cell>
          <cell r="M61">
            <v>0</v>
          </cell>
          <cell r="N61">
            <v>0</v>
          </cell>
          <cell r="O61">
            <v>0</v>
          </cell>
          <cell r="Q61">
            <v>0</v>
          </cell>
          <cell r="T61">
            <v>0</v>
          </cell>
          <cell r="U61">
            <v>0</v>
          </cell>
          <cell r="W61">
            <v>0</v>
          </cell>
          <cell r="Y61">
            <v>0</v>
          </cell>
          <cell r="AA61">
            <v>0</v>
          </cell>
          <cell r="AG61">
            <v>0</v>
          </cell>
          <cell r="AI61">
            <v>0</v>
          </cell>
          <cell r="AL61">
            <v>1591</v>
          </cell>
        </row>
        <row r="62">
          <cell r="A62" t="str">
            <v>1593</v>
          </cell>
          <cell r="B62" t="str">
            <v xml:space="preserve">160 - Regulatory Amts Recov - LT    </v>
          </cell>
          <cell r="G62">
            <v>40000</v>
          </cell>
          <cell r="H62">
            <v>0</v>
          </cell>
          <cell r="I62">
            <v>0</v>
          </cell>
          <cell r="K62">
            <v>0</v>
          </cell>
          <cell r="M62">
            <v>40000</v>
          </cell>
          <cell r="N62">
            <v>0</v>
          </cell>
          <cell r="O62">
            <v>0</v>
          </cell>
          <cell r="Q62">
            <v>0</v>
          </cell>
          <cell r="T62">
            <v>0</v>
          </cell>
          <cell r="U62">
            <v>0</v>
          </cell>
          <cell r="W62">
            <v>0</v>
          </cell>
          <cell r="Y62">
            <v>40000</v>
          </cell>
          <cell r="AA62">
            <v>0</v>
          </cell>
          <cell r="AG62">
            <v>0</v>
          </cell>
          <cell r="AI62">
            <v>0</v>
          </cell>
          <cell r="AL62">
            <v>1593</v>
          </cell>
        </row>
        <row r="63">
          <cell r="A63" t="str">
            <v>1595</v>
          </cell>
          <cell r="B63" t="str">
            <v xml:space="preserve">160 - Regulatory Amts Recov - LT    </v>
          </cell>
          <cell r="G63">
            <v>0</v>
          </cell>
          <cell r="H63">
            <v>0</v>
          </cell>
          <cell r="I63">
            <v>0</v>
          </cell>
          <cell r="K63">
            <v>0</v>
          </cell>
          <cell r="M63">
            <v>0</v>
          </cell>
          <cell r="N63">
            <v>0</v>
          </cell>
          <cell r="O63">
            <v>0</v>
          </cell>
          <cell r="Q63">
            <v>0</v>
          </cell>
          <cell r="T63">
            <v>-395023.58</v>
          </cell>
          <cell r="U63">
            <v>0</v>
          </cell>
          <cell r="W63">
            <v>0</v>
          </cell>
          <cell r="Y63">
            <v>395023.58</v>
          </cell>
          <cell r="AA63">
            <v>0</v>
          </cell>
          <cell r="AG63">
            <v>0</v>
          </cell>
          <cell r="AI63">
            <v>0</v>
          </cell>
          <cell r="AL63">
            <v>1595</v>
          </cell>
        </row>
        <row r="64">
          <cell r="A64" t="str">
            <v>1650</v>
          </cell>
          <cell r="B64" t="str">
            <v xml:space="preserve">165 - Future Income Taxes           </v>
          </cell>
          <cell r="G64">
            <v>0</v>
          </cell>
          <cell r="H64">
            <v>41667</v>
          </cell>
          <cell r="I64">
            <v>0</v>
          </cell>
          <cell r="K64">
            <v>41000</v>
          </cell>
          <cell r="M64">
            <v>7223002.9199999999</v>
          </cell>
          <cell r="N64">
            <v>7826002.9199999999</v>
          </cell>
          <cell r="O64">
            <v>0</v>
          </cell>
          <cell r="Q64">
            <v>8515000</v>
          </cell>
          <cell r="T64">
            <v>8140002.9199999999</v>
          </cell>
          <cell r="U64">
            <v>0</v>
          </cell>
          <cell r="W64">
            <v>8640000</v>
          </cell>
          <cell r="Y64">
            <v>-917000</v>
          </cell>
          <cell r="AA64">
            <v>0</v>
          </cell>
          <cell r="AG64">
            <v>0</v>
          </cell>
          <cell r="AI64">
            <v>500000</v>
          </cell>
          <cell r="AL64">
            <v>1650</v>
          </cell>
        </row>
        <row r="65">
          <cell r="A65" t="str">
            <v>1790</v>
          </cell>
          <cell r="B65" t="str">
            <v xml:space="preserve">200 - Capital Assets                </v>
          </cell>
          <cell r="G65">
            <v>0</v>
          </cell>
          <cell r="H65">
            <v>0</v>
          </cell>
          <cell r="I65">
            <v>0</v>
          </cell>
          <cell r="K65">
            <v>3294000</v>
          </cell>
          <cell r="M65">
            <v>0</v>
          </cell>
          <cell r="N65">
            <v>0</v>
          </cell>
          <cell r="O65">
            <v>0</v>
          </cell>
          <cell r="Q65">
            <v>395084000</v>
          </cell>
          <cell r="T65">
            <v>0</v>
          </cell>
          <cell r="U65">
            <v>0</v>
          </cell>
          <cell r="W65">
            <v>400092000</v>
          </cell>
          <cell r="Y65">
            <v>0</v>
          </cell>
          <cell r="AA65">
            <v>0</v>
          </cell>
          <cell r="AG65">
            <v>0</v>
          </cell>
          <cell r="AI65">
            <v>28297000</v>
          </cell>
          <cell r="AL65">
            <v>1790</v>
          </cell>
        </row>
        <row r="66">
          <cell r="A66" t="str">
            <v>1800</v>
          </cell>
          <cell r="B66" t="str">
            <v xml:space="preserve">200 - Capital Assets                </v>
          </cell>
          <cell r="G66">
            <v>0</v>
          </cell>
          <cell r="H66">
            <v>0</v>
          </cell>
          <cell r="I66">
            <v>0</v>
          </cell>
          <cell r="K66">
            <v>0</v>
          </cell>
          <cell r="M66">
            <v>385689.89</v>
          </cell>
          <cell r="N66">
            <v>316953.68</v>
          </cell>
          <cell r="O66">
            <v>0</v>
          </cell>
          <cell r="Q66">
            <v>0</v>
          </cell>
          <cell r="T66">
            <v>316953.68</v>
          </cell>
          <cell r="U66">
            <v>0</v>
          </cell>
          <cell r="W66">
            <v>0</v>
          </cell>
          <cell r="Y66">
            <v>68736.210000000006</v>
          </cell>
          <cell r="AA66">
            <v>0</v>
          </cell>
          <cell r="AG66">
            <v>0</v>
          </cell>
          <cell r="AI66">
            <v>0</v>
          </cell>
          <cell r="AL66">
            <v>1800</v>
          </cell>
        </row>
        <row r="67">
          <cell r="A67" t="str">
            <v>1801</v>
          </cell>
          <cell r="B67" t="str">
            <v xml:space="preserve">200 - Capital Assets                </v>
          </cell>
          <cell r="G67">
            <v>0</v>
          </cell>
          <cell r="H67">
            <v>0</v>
          </cell>
          <cell r="I67">
            <v>0</v>
          </cell>
          <cell r="K67">
            <v>0</v>
          </cell>
          <cell r="M67">
            <v>351446.42</v>
          </cell>
          <cell r="N67">
            <v>344880.77</v>
          </cell>
          <cell r="O67">
            <v>0</v>
          </cell>
          <cell r="Q67">
            <v>0</v>
          </cell>
          <cell r="T67">
            <v>349221.22</v>
          </cell>
          <cell r="U67">
            <v>0</v>
          </cell>
          <cell r="W67">
            <v>0</v>
          </cell>
          <cell r="Y67">
            <v>2225.1999999999998</v>
          </cell>
          <cell r="AA67">
            <v>0</v>
          </cell>
          <cell r="AG67">
            <v>0</v>
          </cell>
          <cell r="AI67">
            <v>0</v>
          </cell>
          <cell r="AL67">
            <v>1801</v>
          </cell>
        </row>
        <row r="68">
          <cell r="A68" t="str">
            <v>1802</v>
          </cell>
          <cell r="B68" t="str">
            <v xml:space="preserve">200 - Capital Assets                </v>
          </cell>
          <cell r="G68">
            <v>0</v>
          </cell>
          <cell r="H68">
            <v>0</v>
          </cell>
          <cell r="I68">
            <v>0</v>
          </cell>
          <cell r="K68">
            <v>0</v>
          </cell>
          <cell r="M68">
            <v>328581.78999999998</v>
          </cell>
          <cell r="N68">
            <v>328581.78999999998</v>
          </cell>
          <cell r="O68">
            <v>0</v>
          </cell>
          <cell r="Q68">
            <v>0</v>
          </cell>
          <cell r="T68">
            <v>328581.78999999998</v>
          </cell>
          <cell r="U68">
            <v>0</v>
          </cell>
          <cell r="W68">
            <v>0</v>
          </cell>
          <cell r="Y68">
            <v>0</v>
          </cell>
          <cell r="AA68">
            <v>0</v>
          </cell>
          <cell r="AG68">
            <v>0</v>
          </cell>
          <cell r="AI68">
            <v>0</v>
          </cell>
          <cell r="AL68">
            <v>1802</v>
          </cell>
        </row>
        <row r="69">
          <cell r="A69" t="str">
            <v>1805</v>
          </cell>
          <cell r="B69" t="str">
            <v xml:space="preserve">200 - Capital Assets                </v>
          </cell>
          <cell r="G69">
            <v>23876.2</v>
          </cell>
          <cell r="H69">
            <v>0</v>
          </cell>
          <cell r="I69">
            <v>0</v>
          </cell>
          <cell r="K69">
            <v>0</v>
          </cell>
          <cell r="M69">
            <v>1486635.56</v>
          </cell>
          <cell r="N69">
            <v>1294437.19</v>
          </cell>
          <cell r="O69">
            <v>0</v>
          </cell>
          <cell r="Q69">
            <v>0</v>
          </cell>
          <cell r="T69">
            <v>1462759.36</v>
          </cell>
          <cell r="U69">
            <v>0</v>
          </cell>
          <cell r="W69">
            <v>0</v>
          </cell>
          <cell r="Y69">
            <v>23876.2</v>
          </cell>
          <cell r="AA69">
            <v>0</v>
          </cell>
          <cell r="AG69">
            <v>0</v>
          </cell>
          <cell r="AI69">
            <v>0</v>
          </cell>
          <cell r="AL69">
            <v>1805</v>
          </cell>
        </row>
        <row r="70">
          <cell r="A70" t="str">
            <v>1806</v>
          </cell>
          <cell r="B70" t="str">
            <v xml:space="preserve">200 - Capital Assets                </v>
          </cell>
          <cell r="G70">
            <v>0</v>
          </cell>
          <cell r="H70">
            <v>0</v>
          </cell>
          <cell r="I70">
            <v>0</v>
          </cell>
          <cell r="K70">
            <v>0</v>
          </cell>
          <cell r="M70">
            <v>1249020.04</v>
          </cell>
          <cell r="N70">
            <v>1249020.04</v>
          </cell>
          <cell r="O70">
            <v>0</v>
          </cell>
          <cell r="Q70">
            <v>0</v>
          </cell>
          <cell r="T70">
            <v>1249020.04</v>
          </cell>
          <cell r="U70">
            <v>0</v>
          </cell>
          <cell r="W70">
            <v>0</v>
          </cell>
          <cell r="Y70">
            <v>0</v>
          </cell>
          <cell r="AA70">
            <v>0</v>
          </cell>
          <cell r="AG70">
            <v>0</v>
          </cell>
          <cell r="AI70">
            <v>0</v>
          </cell>
          <cell r="AL70">
            <v>1806</v>
          </cell>
        </row>
        <row r="71">
          <cell r="A71" t="str">
            <v>1807</v>
          </cell>
          <cell r="B71" t="str">
            <v xml:space="preserve">200 - Capital Assets                </v>
          </cell>
          <cell r="G71">
            <v>0</v>
          </cell>
          <cell r="H71">
            <v>0</v>
          </cell>
          <cell r="I71">
            <v>0</v>
          </cell>
          <cell r="K71">
            <v>0</v>
          </cell>
          <cell r="M71">
            <v>4142403.87</v>
          </cell>
          <cell r="N71">
            <v>4142403.87</v>
          </cell>
          <cell r="O71">
            <v>0</v>
          </cell>
          <cell r="Q71">
            <v>0</v>
          </cell>
          <cell r="T71">
            <v>4142403.87</v>
          </cell>
          <cell r="U71">
            <v>0</v>
          </cell>
          <cell r="W71">
            <v>0</v>
          </cell>
          <cell r="Y71">
            <v>0</v>
          </cell>
          <cell r="AA71">
            <v>0</v>
          </cell>
          <cell r="AG71">
            <v>0</v>
          </cell>
          <cell r="AI71">
            <v>0</v>
          </cell>
          <cell r="AL71">
            <v>1807</v>
          </cell>
        </row>
        <row r="72">
          <cell r="A72" t="str">
            <v>1820</v>
          </cell>
          <cell r="B72" t="str">
            <v xml:space="preserve">200 - Capital Assets                </v>
          </cell>
          <cell r="G72">
            <v>14204.4</v>
          </cell>
          <cell r="H72">
            <v>125655.85</v>
          </cell>
          <cell r="I72">
            <v>0</v>
          </cell>
          <cell r="K72">
            <v>0</v>
          </cell>
          <cell r="M72">
            <v>12267550.01</v>
          </cell>
          <cell r="N72">
            <v>11365661.24</v>
          </cell>
          <cell r="O72">
            <v>0</v>
          </cell>
          <cell r="Q72">
            <v>0</v>
          </cell>
          <cell r="T72">
            <v>12480051.07</v>
          </cell>
          <cell r="U72">
            <v>0</v>
          </cell>
          <cell r="W72">
            <v>0</v>
          </cell>
          <cell r="Y72">
            <v>-212501.06</v>
          </cell>
          <cell r="AA72">
            <v>0</v>
          </cell>
          <cell r="AG72">
            <v>0</v>
          </cell>
          <cell r="AI72">
            <v>0</v>
          </cell>
          <cell r="AL72">
            <v>1820</v>
          </cell>
        </row>
        <row r="73">
          <cell r="A73" t="str">
            <v>1830</v>
          </cell>
          <cell r="B73" t="str">
            <v xml:space="preserve">200 - Capital Assets                </v>
          </cell>
          <cell r="G73">
            <v>430235.58</v>
          </cell>
          <cell r="H73">
            <v>878386.22</v>
          </cell>
          <cell r="I73">
            <v>0</v>
          </cell>
          <cell r="K73">
            <v>0</v>
          </cell>
          <cell r="M73">
            <v>13648039.23</v>
          </cell>
          <cell r="N73">
            <v>11938869.16</v>
          </cell>
          <cell r="O73">
            <v>0</v>
          </cell>
          <cell r="Q73">
            <v>0</v>
          </cell>
          <cell r="T73">
            <v>12403573.85</v>
          </cell>
          <cell r="U73">
            <v>0</v>
          </cell>
          <cell r="W73">
            <v>0</v>
          </cell>
          <cell r="Y73">
            <v>1244465.3799999999</v>
          </cell>
          <cell r="AA73">
            <v>0</v>
          </cell>
          <cell r="AG73">
            <v>0</v>
          </cell>
          <cell r="AI73">
            <v>0</v>
          </cell>
          <cell r="AL73">
            <v>1830</v>
          </cell>
        </row>
        <row r="74">
          <cell r="A74" t="str">
            <v>1835</v>
          </cell>
          <cell r="B74" t="str">
            <v xml:space="preserve">200 - Capital Assets                </v>
          </cell>
          <cell r="G74">
            <v>581798.87</v>
          </cell>
          <cell r="H74">
            <v>1418966.01</v>
          </cell>
          <cell r="I74">
            <v>0</v>
          </cell>
          <cell r="K74">
            <v>0</v>
          </cell>
          <cell r="M74">
            <v>72331781.019999996</v>
          </cell>
          <cell r="N74">
            <v>70959058.859999999</v>
          </cell>
          <cell r="O74">
            <v>0</v>
          </cell>
          <cell r="Q74">
            <v>0</v>
          </cell>
          <cell r="T74">
            <v>70390495.659999996</v>
          </cell>
          <cell r="U74">
            <v>0</v>
          </cell>
          <cell r="W74">
            <v>0</v>
          </cell>
          <cell r="Y74">
            <v>1941285.36</v>
          </cell>
          <cell r="AA74">
            <v>0</v>
          </cell>
          <cell r="AG74">
            <v>0</v>
          </cell>
          <cell r="AI74">
            <v>0</v>
          </cell>
          <cell r="AL74">
            <v>1835</v>
          </cell>
        </row>
        <row r="75">
          <cell r="A75" t="str">
            <v>1836</v>
          </cell>
          <cell r="B75" t="str">
            <v xml:space="preserve">200 - Capital Assets                </v>
          </cell>
          <cell r="G75">
            <v>0</v>
          </cell>
          <cell r="H75">
            <v>0</v>
          </cell>
          <cell r="I75">
            <v>0</v>
          </cell>
          <cell r="K75">
            <v>0</v>
          </cell>
          <cell r="M75">
            <v>2398414.17</v>
          </cell>
          <cell r="N75">
            <v>2398414.17</v>
          </cell>
          <cell r="O75">
            <v>0</v>
          </cell>
          <cell r="Q75">
            <v>0</v>
          </cell>
          <cell r="T75">
            <v>2398414.17</v>
          </cell>
          <cell r="U75">
            <v>0</v>
          </cell>
          <cell r="W75">
            <v>0</v>
          </cell>
          <cell r="Y75">
            <v>0</v>
          </cell>
          <cell r="AA75">
            <v>0</v>
          </cell>
          <cell r="AG75">
            <v>0</v>
          </cell>
          <cell r="AI75">
            <v>0</v>
          </cell>
          <cell r="AL75">
            <v>1836</v>
          </cell>
        </row>
        <row r="76">
          <cell r="A76" t="str">
            <v>1840</v>
          </cell>
          <cell r="B76" t="str">
            <v xml:space="preserve">200 - Capital Assets                </v>
          </cell>
          <cell r="G76">
            <v>891306.32</v>
          </cell>
          <cell r="H76">
            <v>744946.48</v>
          </cell>
          <cell r="I76">
            <v>0</v>
          </cell>
          <cell r="K76">
            <v>0</v>
          </cell>
          <cell r="M76">
            <v>22097066.02</v>
          </cell>
          <cell r="N76">
            <v>17976554.43</v>
          </cell>
          <cell r="O76">
            <v>0</v>
          </cell>
          <cell r="Q76">
            <v>0</v>
          </cell>
          <cell r="T76">
            <v>19956579.559999999</v>
          </cell>
          <cell r="U76">
            <v>0</v>
          </cell>
          <cell r="W76">
            <v>0</v>
          </cell>
          <cell r="Y76">
            <v>2140486.46</v>
          </cell>
          <cell r="AA76">
            <v>0</v>
          </cell>
          <cell r="AG76">
            <v>0</v>
          </cell>
          <cell r="AI76">
            <v>0</v>
          </cell>
          <cell r="AL76">
            <v>1840</v>
          </cell>
        </row>
        <row r="77">
          <cell r="A77" t="str">
            <v>1845</v>
          </cell>
          <cell r="B77" t="str">
            <v xml:space="preserve">200 - Capital Assets                </v>
          </cell>
          <cell r="G77">
            <v>1093938.72</v>
          </cell>
          <cell r="H77">
            <v>748399.24</v>
          </cell>
          <cell r="I77">
            <v>0</v>
          </cell>
          <cell r="K77">
            <v>0</v>
          </cell>
          <cell r="M77">
            <v>94408854.609999999</v>
          </cell>
          <cell r="N77">
            <v>90378114.230000004</v>
          </cell>
          <cell r="O77">
            <v>0</v>
          </cell>
          <cell r="Q77">
            <v>0</v>
          </cell>
          <cell r="T77">
            <v>92147605.099999994</v>
          </cell>
          <cell r="U77">
            <v>0</v>
          </cell>
          <cell r="W77">
            <v>0</v>
          </cell>
          <cell r="Y77">
            <v>2261249.5099999998</v>
          </cell>
          <cell r="AA77">
            <v>0</v>
          </cell>
          <cell r="AG77">
            <v>0</v>
          </cell>
          <cell r="AI77">
            <v>0</v>
          </cell>
          <cell r="AL77">
            <v>1845</v>
          </cell>
        </row>
        <row r="78">
          <cell r="A78" t="str">
            <v>1846</v>
          </cell>
          <cell r="B78" t="str">
            <v xml:space="preserve">200 - Capital Assets                </v>
          </cell>
          <cell r="G78">
            <v>0</v>
          </cell>
          <cell r="H78">
            <v>0</v>
          </cell>
          <cell r="I78">
            <v>0</v>
          </cell>
          <cell r="K78">
            <v>0</v>
          </cell>
          <cell r="M78">
            <v>0</v>
          </cell>
          <cell r="N78">
            <v>435031.83</v>
          </cell>
          <cell r="O78">
            <v>0</v>
          </cell>
          <cell r="Q78">
            <v>0</v>
          </cell>
          <cell r="T78">
            <v>0</v>
          </cell>
          <cell r="U78">
            <v>0</v>
          </cell>
          <cell r="W78">
            <v>0</v>
          </cell>
          <cell r="Y78">
            <v>0</v>
          </cell>
          <cell r="AA78">
            <v>0</v>
          </cell>
          <cell r="AG78">
            <v>0</v>
          </cell>
          <cell r="AI78">
            <v>0</v>
          </cell>
          <cell r="AL78">
            <v>1846</v>
          </cell>
        </row>
        <row r="79">
          <cell r="A79" t="str">
            <v>1847</v>
          </cell>
          <cell r="B79" t="str">
            <v xml:space="preserve">200 - Capital Assets                </v>
          </cell>
          <cell r="G79">
            <v>0</v>
          </cell>
          <cell r="H79">
            <v>0</v>
          </cell>
          <cell r="I79">
            <v>0</v>
          </cell>
          <cell r="K79">
            <v>0</v>
          </cell>
          <cell r="M79">
            <v>12679364.380000001</v>
          </cell>
          <cell r="N79">
            <v>12679364.380000001</v>
          </cell>
          <cell r="O79">
            <v>0</v>
          </cell>
          <cell r="Q79">
            <v>0</v>
          </cell>
          <cell r="T79">
            <v>12679364.380000001</v>
          </cell>
          <cell r="U79">
            <v>0</v>
          </cell>
          <cell r="W79">
            <v>0</v>
          </cell>
          <cell r="Y79">
            <v>0</v>
          </cell>
          <cell r="AA79">
            <v>0</v>
          </cell>
          <cell r="AG79">
            <v>0</v>
          </cell>
          <cell r="AI79">
            <v>0</v>
          </cell>
          <cell r="AL79">
            <v>1847</v>
          </cell>
        </row>
        <row r="80">
          <cell r="A80" t="str">
            <v>1850</v>
          </cell>
          <cell r="B80" t="str">
            <v xml:space="preserve">200 - Capital Assets                </v>
          </cell>
          <cell r="G80">
            <v>2548865.6</v>
          </cell>
          <cell r="H80">
            <v>1460646.9</v>
          </cell>
          <cell r="I80">
            <v>0</v>
          </cell>
          <cell r="K80">
            <v>0</v>
          </cell>
          <cell r="M80">
            <v>64939797.659999996</v>
          </cell>
          <cell r="N80">
            <v>60088425.030000001</v>
          </cell>
          <cell r="O80">
            <v>0</v>
          </cell>
          <cell r="Q80">
            <v>0</v>
          </cell>
          <cell r="T80">
            <v>62067358.770000003</v>
          </cell>
          <cell r="U80">
            <v>0</v>
          </cell>
          <cell r="W80">
            <v>0</v>
          </cell>
          <cell r="Y80">
            <v>2872438.89</v>
          </cell>
          <cell r="AA80">
            <v>0</v>
          </cell>
          <cell r="AG80">
            <v>0</v>
          </cell>
          <cell r="AI80">
            <v>0</v>
          </cell>
          <cell r="AL80">
            <v>1850</v>
          </cell>
        </row>
        <row r="81">
          <cell r="A81" t="str">
            <v>1855</v>
          </cell>
          <cell r="B81" t="str">
            <v xml:space="preserve">200 - Capital Assets                </v>
          </cell>
          <cell r="G81">
            <v>456930.53</v>
          </cell>
          <cell r="H81">
            <v>581488.4</v>
          </cell>
          <cell r="I81">
            <v>0</v>
          </cell>
          <cell r="K81">
            <v>0</v>
          </cell>
          <cell r="M81">
            <v>10126570.76</v>
          </cell>
          <cell r="N81">
            <v>8681982.3300000001</v>
          </cell>
          <cell r="O81">
            <v>0</v>
          </cell>
          <cell r="Q81">
            <v>0</v>
          </cell>
          <cell r="T81">
            <v>9116278.8599999994</v>
          </cell>
          <cell r="U81">
            <v>0</v>
          </cell>
          <cell r="W81">
            <v>0</v>
          </cell>
          <cell r="Y81">
            <v>1010291.9</v>
          </cell>
          <cell r="AA81">
            <v>0</v>
          </cell>
          <cell r="AG81">
            <v>0</v>
          </cell>
          <cell r="AI81">
            <v>0</v>
          </cell>
          <cell r="AL81">
            <v>1855</v>
          </cell>
        </row>
        <row r="82">
          <cell r="A82" t="str">
            <v>1860</v>
          </cell>
          <cell r="B82" t="str">
            <v xml:space="preserve">200 - Capital Assets                </v>
          </cell>
          <cell r="G82">
            <v>71043.070000000007</v>
          </cell>
          <cell r="H82">
            <v>109696.69</v>
          </cell>
          <cell r="I82">
            <v>0</v>
          </cell>
          <cell r="K82">
            <v>0</v>
          </cell>
          <cell r="M82">
            <v>15665452.310000001</v>
          </cell>
          <cell r="N82">
            <v>15278509.08</v>
          </cell>
          <cell r="O82">
            <v>0</v>
          </cell>
          <cell r="Q82">
            <v>0</v>
          </cell>
          <cell r="T82">
            <v>15383805.32</v>
          </cell>
          <cell r="U82">
            <v>0</v>
          </cell>
          <cell r="W82">
            <v>0</v>
          </cell>
          <cell r="Y82">
            <v>281646.99</v>
          </cell>
          <cell r="AA82">
            <v>0</v>
          </cell>
          <cell r="AG82">
            <v>0</v>
          </cell>
          <cell r="AI82">
            <v>0</v>
          </cell>
          <cell r="AL82">
            <v>1860</v>
          </cell>
        </row>
        <row r="83">
          <cell r="A83" t="str">
            <v>1861</v>
          </cell>
          <cell r="B83" t="str">
            <v xml:space="preserve">200 - Capital Assets                </v>
          </cell>
          <cell r="G83">
            <v>0</v>
          </cell>
          <cell r="H83">
            <v>0</v>
          </cell>
          <cell r="I83">
            <v>0</v>
          </cell>
          <cell r="K83">
            <v>0</v>
          </cell>
          <cell r="M83">
            <v>612443.69999999995</v>
          </cell>
          <cell r="N83">
            <v>612443.69999999995</v>
          </cell>
          <cell r="O83">
            <v>0</v>
          </cell>
          <cell r="Q83">
            <v>0</v>
          </cell>
          <cell r="T83">
            <v>612443.69999999995</v>
          </cell>
          <cell r="U83">
            <v>0</v>
          </cell>
          <cell r="W83">
            <v>0</v>
          </cell>
          <cell r="Y83">
            <v>0</v>
          </cell>
          <cell r="AA83">
            <v>0</v>
          </cell>
          <cell r="AG83">
            <v>0</v>
          </cell>
          <cell r="AI83">
            <v>0</v>
          </cell>
          <cell r="AL83">
            <v>1861</v>
          </cell>
        </row>
        <row r="84">
          <cell r="A84" t="str">
            <v>1862</v>
          </cell>
          <cell r="B84" t="str">
            <v xml:space="preserve">200 - Capital Assets                </v>
          </cell>
          <cell r="G84">
            <v>0</v>
          </cell>
          <cell r="H84">
            <v>0</v>
          </cell>
          <cell r="I84">
            <v>0</v>
          </cell>
          <cell r="K84">
            <v>0</v>
          </cell>
          <cell r="M84">
            <v>1697162.27</v>
          </cell>
          <cell r="N84">
            <v>1697162.27</v>
          </cell>
          <cell r="O84">
            <v>0</v>
          </cell>
          <cell r="Q84">
            <v>0</v>
          </cell>
          <cell r="T84">
            <v>1697162.27</v>
          </cell>
          <cell r="U84">
            <v>0</v>
          </cell>
          <cell r="W84">
            <v>0</v>
          </cell>
          <cell r="Y84">
            <v>0</v>
          </cell>
          <cell r="AA84">
            <v>0</v>
          </cell>
          <cell r="AG84">
            <v>0</v>
          </cell>
          <cell r="AI84">
            <v>0</v>
          </cell>
          <cell r="AL84">
            <v>1862</v>
          </cell>
        </row>
        <row r="85">
          <cell r="A85" t="str">
            <v>1905</v>
          </cell>
          <cell r="B85" t="str">
            <v xml:space="preserve">200 - Capital Assets                </v>
          </cell>
          <cell r="G85">
            <v>169684.89</v>
          </cell>
          <cell r="H85">
            <v>249274.94</v>
          </cell>
          <cell r="I85">
            <v>0</v>
          </cell>
          <cell r="K85">
            <v>0</v>
          </cell>
          <cell r="M85">
            <v>6435886.1500000004</v>
          </cell>
          <cell r="N85">
            <v>4751225.13</v>
          </cell>
          <cell r="O85">
            <v>0</v>
          </cell>
          <cell r="Q85">
            <v>0</v>
          </cell>
          <cell r="T85">
            <v>6158802.3099999996</v>
          </cell>
          <cell r="U85">
            <v>0</v>
          </cell>
          <cell r="W85">
            <v>0</v>
          </cell>
          <cell r="Y85">
            <v>277083.84000000003</v>
          </cell>
          <cell r="AA85">
            <v>0</v>
          </cell>
          <cell r="AG85">
            <v>0</v>
          </cell>
          <cell r="AI85">
            <v>0</v>
          </cell>
          <cell r="AL85">
            <v>1905</v>
          </cell>
        </row>
        <row r="86">
          <cell r="A86" t="str">
            <v>1906</v>
          </cell>
          <cell r="B86" t="str">
            <v xml:space="preserve">200 - Capital Assets                </v>
          </cell>
          <cell r="G86">
            <v>0</v>
          </cell>
          <cell r="H86">
            <v>0</v>
          </cell>
          <cell r="I86">
            <v>0</v>
          </cell>
          <cell r="K86">
            <v>0</v>
          </cell>
          <cell r="M86">
            <v>1070195.6000000001</v>
          </cell>
          <cell r="N86">
            <v>1070195.6000000001</v>
          </cell>
          <cell r="O86">
            <v>0</v>
          </cell>
          <cell r="Q86">
            <v>0</v>
          </cell>
          <cell r="T86">
            <v>1070195.6000000001</v>
          </cell>
          <cell r="U86">
            <v>0</v>
          </cell>
          <cell r="W86">
            <v>0</v>
          </cell>
          <cell r="Y86">
            <v>0</v>
          </cell>
          <cell r="AA86">
            <v>0</v>
          </cell>
          <cell r="AG86">
            <v>0</v>
          </cell>
          <cell r="AI86">
            <v>0</v>
          </cell>
          <cell r="AL86">
            <v>1906</v>
          </cell>
        </row>
        <row r="87">
          <cell r="A87" t="str">
            <v>1907</v>
          </cell>
          <cell r="B87" t="str">
            <v xml:space="preserve">200 - Capital Assets                </v>
          </cell>
          <cell r="G87">
            <v>0</v>
          </cell>
          <cell r="H87">
            <v>0</v>
          </cell>
          <cell r="I87">
            <v>0</v>
          </cell>
          <cell r="K87">
            <v>0</v>
          </cell>
          <cell r="M87">
            <v>6943912.8099999996</v>
          </cell>
          <cell r="N87">
            <v>6943912.8099999996</v>
          </cell>
          <cell r="O87">
            <v>0</v>
          </cell>
          <cell r="Q87">
            <v>0</v>
          </cell>
          <cell r="T87">
            <v>6943912.8099999996</v>
          </cell>
          <cell r="U87">
            <v>0</v>
          </cell>
          <cell r="W87">
            <v>0</v>
          </cell>
          <cell r="Y87">
            <v>0</v>
          </cell>
          <cell r="AA87">
            <v>0</v>
          </cell>
          <cell r="AG87">
            <v>0</v>
          </cell>
          <cell r="AI87">
            <v>0</v>
          </cell>
          <cell r="AL87">
            <v>1907</v>
          </cell>
        </row>
        <row r="88">
          <cell r="A88" t="str">
            <v>1915</v>
          </cell>
          <cell r="B88" t="str">
            <v xml:space="preserve">200 - Capital Assets                </v>
          </cell>
          <cell r="G88">
            <v>1957.23</v>
          </cell>
          <cell r="H88">
            <v>20067.45</v>
          </cell>
          <cell r="I88">
            <v>0</v>
          </cell>
          <cell r="K88">
            <v>0</v>
          </cell>
          <cell r="M88">
            <v>1119592.69</v>
          </cell>
          <cell r="N88">
            <v>1142763.92</v>
          </cell>
          <cell r="O88">
            <v>0</v>
          </cell>
          <cell r="Q88">
            <v>0</v>
          </cell>
          <cell r="T88">
            <v>1020824.09</v>
          </cell>
          <cell r="U88">
            <v>0</v>
          </cell>
          <cell r="W88">
            <v>0</v>
          </cell>
          <cell r="Y88">
            <v>98768.6</v>
          </cell>
          <cell r="AA88">
            <v>0</v>
          </cell>
          <cell r="AG88">
            <v>0</v>
          </cell>
          <cell r="AI88">
            <v>0</v>
          </cell>
          <cell r="AL88">
            <v>1915</v>
          </cell>
        </row>
        <row r="89">
          <cell r="A89" t="str">
            <v>1920</v>
          </cell>
          <cell r="B89" t="str">
            <v xml:space="preserve">200 - Capital Assets                </v>
          </cell>
          <cell r="G89">
            <v>57922.83</v>
          </cell>
          <cell r="H89">
            <v>41859.230000000003</v>
          </cell>
          <cell r="I89">
            <v>0</v>
          </cell>
          <cell r="K89">
            <v>0</v>
          </cell>
          <cell r="M89">
            <v>3935555.87</v>
          </cell>
          <cell r="N89">
            <v>4524799.17</v>
          </cell>
          <cell r="O89">
            <v>0</v>
          </cell>
          <cell r="Q89">
            <v>0</v>
          </cell>
          <cell r="T89">
            <v>3811535.9</v>
          </cell>
          <cell r="U89">
            <v>0</v>
          </cell>
          <cell r="W89">
            <v>0</v>
          </cell>
          <cell r="Y89">
            <v>124019.97</v>
          </cell>
          <cell r="AA89">
            <v>0</v>
          </cell>
          <cell r="AG89">
            <v>0</v>
          </cell>
          <cell r="AI89">
            <v>0</v>
          </cell>
          <cell r="AL89">
            <v>1920</v>
          </cell>
        </row>
        <row r="90">
          <cell r="A90" t="str">
            <v>1925</v>
          </cell>
          <cell r="B90" t="str">
            <v xml:space="preserve">200 - Capital Assets                </v>
          </cell>
          <cell r="G90">
            <v>974105.93</v>
          </cell>
          <cell r="H90">
            <v>85279.1</v>
          </cell>
          <cell r="I90">
            <v>0</v>
          </cell>
          <cell r="K90">
            <v>0</v>
          </cell>
          <cell r="M90">
            <v>16291511.76</v>
          </cell>
          <cell r="N90">
            <v>10345548.25</v>
          </cell>
          <cell r="O90">
            <v>0</v>
          </cell>
          <cell r="Q90">
            <v>0</v>
          </cell>
          <cell r="T90">
            <v>9408899.4100000001</v>
          </cell>
          <cell r="U90">
            <v>0</v>
          </cell>
          <cell r="W90">
            <v>0</v>
          </cell>
          <cell r="Y90">
            <v>6882612.3499999996</v>
          </cell>
          <cell r="AA90">
            <v>0</v>
          </cell>
          <cell r="AG90">
            <v>0</v>
          </cell>
          <cell r="AI90">
            <v>0</v>
          </cell>
          <cell r="AL90">
            <v>1925</v>
          </cell>
        </row>
        <row r="91">
          <cell r="A91" t="str">
            <v>1931</v>
          </cell>
          <cell r="B91" t="str">
            <v xml:space="preserve">200 - Capital Assets                </v>
          </cell>
          <cell r="G91">
            <v>103454.6</v>
          </cell>
          <cell r="H91">
            <v>-4726.37</v>
          </cell>
          <cell r="I91">
            <v>0</v>
          </cell>
          <cell r="K91">
            <v>0</v>
          </cell>
          <cell r="M91">
            <v>2247896.14</v>
          </cell>
          <cell r="N91">
            <v>1560647.37</v>
          </cell>
          <cell r="O91">
            <v>0</v>
          </cell>
          <cell r="Q91">
            <v>0</v>
          </cell>
          <cell r="T91">
            <v>1679465</v>
          </cell>
          <cell r="U91">
            <v>0</v>
          </cell>
          <cell r="W91">
            <v>0</v>
          </cell>
          <cell r="Y91">
            <v>568431.14</v>
          </cell>
          <cell r="AA91">
            <v>0</v>
          </cell>
          <cell r="AG91">
            <v>0</v>
          </cell>
          <cell r="AI91">
            <v>0</v>
          </cell>
          <cell r="AL91">
            <v>1931</v>
          </cell>
        </row>
        <row r="92">
          <cell r="A92" t="str">
            <v>1932</v>
          </cell>
          <cell r="B92" t="str">
            <v xml:space="preserve">200 - Capital Assets                </v>
          </cell>
          <cell r="G92">
            <v>1004.4</v>
          </cell>
          <cell r="H92">
            <v>0</v>
          </cell>
          <cell r="I92">
            <v>0</v>
          </cell>
          <cell r="K92">
            <v>0</v>
          </cell>
          <cell r="M92">
            <v>6668721.6799999997</v>
          </cell>
          <cell r="N92">
            <v>5738352.6200000001</v>
          </cell>
          <cell r="O92">
            <v>0</v>
          </cell>
          <cell r="Q92">
            <v>0</v>
          </cell>
          <cell r="T92">
            <v>6427389.5700000003</v>
          </cell>
          <cell r="U92">
            <v>0</v>
          </cell>
          <cell r="W92">
            <v>0</v>
          </cell>
          <cell r="Y92">
            <v>241332.11</v>
          </cell>
          <cell r="AA92">
            <v>0</v>
          </cell>
          <cell r="AG92">
            <v>0</v>
          </cell>
          <cell r="AI92">
            <v>0</v>
          </cell>
          <cell r="AL92">
            <v>1932</v>
          </cell>
        </row>
        <row r="93">
          <cell r="A93" t="str">
            <v>1933</v>
          </cell>
          <cell r="B93" t="str">
            <v xml:space="preserve">200 - Capital Assets                </v>
          </cell>
          <cell r="G93">
            <v>0</v>
          </cell>
          <cell r="H93">
            <v>0</v>
          </cell>
          <cell r="I93">
            <v>0</v>
          </cell>
          <cell r="K93">
            <v>0</v>
          </cell>
          <cell r="M93">
            <v>115145.82</v>
          </cell>
          <cell r="N93">
            <v>115145.82</v>
          </cell>
          <cell r="O93">
            <v>0</v>
          </cell>
          <cell r="Q93">
            <v>0</v>
          </cell>
          <cell r="T93">
            <v>115145.82</v>
          </cell>
          <cell r="U93">
            <v>0</v>
          </cell>
          <cell r="W93">
            <v>0</v>
          </cell>
          <cell r="Y93">
            <v>0</v>
          </cell>
          <cell r="AA93">
            <v>0</v>
          </cell>
          <cell r="AG93">
            <v>0</v>
          </cell>
          <cell r="AI93">
            <v>0</v>
          </cell>
          <cell r="AL93">
            <v>1933</v>
          </cell>
        </row>
        <row r="94">
          <cell r="A94" t="str">
            <v>1935</v>
          </cell>
          <cell r="B94" t="str">
            <v xml:space="preserve">200 - Capital Assets                </v>
          </cell>
          <cell r="G94">
            <v>1305.29</v>
          </cell>
          <cell r="H94">
            <v>0</v>
          </cell>
          <cell r="I94">
            <v>0</v>
          </cell>
          <cell r="K94">
            <v>0</v>
          </cell>
          <cell r="M94">
            <v>356008.92</v>
          </cell>
          <cell r="N94">
            <v>351661.27</v>
          </cell>
          <cell r="O94">
            <v>0</v>
          </cell>
          <cell r="Q94">
            <v>0</v>
          </cell>
          <cell r="T94">
            <v>351661.27</v>
          </cell>
          <cell r="U94">
            <v>0</v>
          </cell>
          <cell r="W94">
            <v>0</v>
          </cell>
          <cell r="Y94">
            <v>4347.6499999999996</v>
          </cell>
          <cell r="AA94">
            <v>0</v>
          </cell>
          <cell r="AG94">
            <v>0</v>
          </cell>
          <cell r="AI94">
            <v>0</v>
          </cell>
          <cell r="AL94">
            <v>1935</v>
          </cell>
        </row>
        <row r="95">
          <cell r="A95" t="str">
            <v>1940</v>
          </cell>
          <cell r="B95" t="str">
            <v xml:space="preserve">200 - Capital Assets                </v>
          </cell>
          <cell r="G95">
            <v>0</v>
          </cell>
          <cell r="H95">
            <v>2973.35</v>
          </cell>
          <cell r="I95">
            <v>0</v>
          </cell>
          <cell r="K95">
            <v>0</v>
          </cell>
          <cell r="M95">
            <v>1090093.93</v>
          </cell>
          <cell r="N95">
            <v>940882.28</v>
          </cell>
          <cell r="O95">
            <v>0</v>
          </cell>
          <cell r="Q95">
            <v>0</v>
          </cell>
          <cell r="T95">
            <v>1022268.18</v>
          </cell>
          <cell r="U95">
            <v>0</v>
          </cell>
          <cell r="W95">
            <v>0</v>
          </cell>
          <cell r="Y95">
            <v>67825.75</v>
          </cell>
          <cell r="AA95">
            <v>0</v>
          </cell>
          <cell r="AG95">
            <v>0</v>
          </cell>
          <cell r="AI95">
            <v>0</v>
          </cell>
          <cell r="AL95">
            <v>1940</v>
          </cell>
        </row>
        <row r="96">
          <cell r="A96" t="str">
            <v>1945</v>
          </cell>
          <cell r="B96" t="str">
            <v xml:space="preserve">200 - Capital Assets                </v>
          </cell>
          <cell r="G96">
            <v>0</v>
          </cell>
          <cell r="H96">
            <v>0</v>
          </cell>
          <cell r="I96">
            <v>0</v>
          </cell>
          <cell r="K96">
            <v>0</v>
          </cell>
          <cell r="M96">
            <v>310597.77</v>
          </cell>
          <cell r="N96">
            <v>299581.77</v>
          </cell>
          <cell r="O96">
            <v>0</v>
          </cell>
          <cell r="Q96">
            <v>0</v>
          </cell>
          <cell r="T96">
            <v>310597.77</v>
          </cell>
          <cell r="U96">
            <v>0</v>
          </cell>
          <cell r="W96">
            <v>0</v>
          </cell>
          <cell r="Y96">
            <v>0</v>
          </cell>
          <cell r="AA96">
            <v>0</v>
          </cell>
          <cell r="AG96">
            <v>0</v>
          </cell>
          <cell r="AI96">
            <v>0</v>
          </cell>
          <cell r="AL96">
            <v>1945</v>
          </cell>
        </row>
        <row r="97">
          <cell r="A97" t="str">
            <v>1950</v>
          </cell>
          <cell r="B97" t="str">
            <v xml:space="preserve">200 - Capital Assets                </v>
          </cell>
          <cell r="G97">
            <v>8256.2000000000007</v>
          </cell>
          <cell r="H97">
            <v>0</v>
          </cell>
          <cell r="I97">
            <v>0</v>
          </cell>
          <cell r="K97">
            <v>0</v>
          </cell>
          <cell r="M97">
            <v>739140.78</v>
          </cell>
          <cell r="N97">
            <v>653929.18000000005</v>
          </cell>
          <cell r="O97">
            <v>0</v>
          </cell>
          <cell r="Q97">
            <v>0</v>
          </cell>
          <cell r="T97">
            <v>672780.58</v>
          </cell>
          <cell r="U97">
            <v>0</v>
          </cell>
          <cell r="W97">
            <v>0</v>
          </cell>
          <cell r="Y97">
            <v>66360.2</v>
          </cell>
          <cell r="AA97">
            <v>0</v>
          </cell>
          <cell r="AG97">
            <v>0</v>
          </cell>
          <cell r="AI97">
            <v>0</v>
          </cell>
          <cell r="AL97">
            <v>1950</v>
          </cell>
        </row>
        <row r="98">
          <cell r="A98" t="str">
            <v>1960</v>
          </cell>
          <cell r="B98" t="str">
            <v xml:space="preserve">200 - Capital Assets                </v>
          </cell>
          <cell r="G98">
            <v>0</v>
          </cell>
          <cell r="H98">
            <v>0</v>
          </cell>
          <cell r="I98">
            <v>0</v>
          </cell>
          <cell r="K98">
            <v>0</v>
          </cell>
          <cell r="M98">
            <v>0</v>
          </cell>
          <cell r="N98">
            <v>50957.54</v>
          </cell>
          <cell r="O98">
            <v>0</v>
          </cell>
          <cell r="Q98">
            <v>0</v>
          </cell>
          <cell r="T98">
            <v>0</v>
          </cell>
          <cell r="U98">
            <v>0</v>
          </cell>
          <cell r="W98">
            <v>0</v>
          </cell>
          <cell r="Y98">
            <v>0</v>
          </cell>
          <cell r="AA98">
            <v>0</v>
          </cell>
          <cell r="AG98">
            <v>0</v>
          </cell>
          <cell r="AI98">
            <v>0</v>
          </cell>
          <cell r="AL98">
            <v>1960</v>
          </cell>
        </row>
        <row r="99">
          <cell r="A99" t="str">
            <v>1980</v>
          </cell>
          <cell r="B99" t="str">
            <v xml:space="preserve">200 - Capital Assets                </v>
          </cell>
          <cell r="G99">
            <v>30530.15</v>
          </cell>
          <cell r="H99">
            <v>20914.650000000001</v>
          </cell>
          <cell r="I99">
            <v>0</v>
          </cell>
          <cell r="K99">
            <v>0</v>
          </cell>
          <cell r="M99">
            <v>4149452.46</v>
          </cell>
          <cell r="N99">
            <v>4371082.2699999996</v>
          </cell>
          <cell r="O99">
            <v>0</v>
          </cell>
          <cell r="Q99">
            <v>0</v>
          </cell>
          <cell r="T99">
            <v>4043123.23</v>
          </cell>
          <cell r="U99">
            <v>0</v>
          </cell>
          <cell r="W99">
            <v>0</v>
          </cell>
          <cell r="Y99">
            <v>106329.23</v>
          </cell>
          <cell r="AA99">
            <v>0</v>
          </cell>
          <cell r="AG99">
            <v>0</v>
          </cell>
          <cell r="AI99">
            <v>0</v>
          </cell>
          <cell r="AL99">
            <v>1980</v>
          </cell>
        </row>
        <row r="100">
          <cell r="A100" t="str">
            <v>1995</v>
          </cell>
          <cell r="B100" t="str">
            <v xml:space="preserve">200 - Capital Assets                </v>
          </cell>
          <cell r="G100">
            <v>-869781.66</v>
          </cell>
          <cell r="H100">
            <v>-715110.69</v>
          </cell>
          <cell r="I100">
            <v>0</v>
          </cell>
          <cell r="K100">
            <v>-755000</v>
          </cell>
          <cell r="M100">
            <v>-25326953.390000001</v>
          </cell>
          <cell r="N100">
            <v>-20744098.039999999</v>
          </cell>
          <cell r="O100">
            <v>0</v>
          </cell>
          <cell r="Q100">
            <v>-24465000</v>
          </cell>
          <cell r="T100">
            <v>-22453004.93</v>
          </cell>
          <cell r="U100">
            <v>0</v>
          </cell>
          <cell r="W100">
            <v>-25657000</v>
          </cell>
          <cell r="Y100">
            <v>-2873948.46</v>
          </cell>
          <cell r="AA100">
            <v>0</v>
          </cell>
          <cell r="AG100">
            <v>0</v>
          </cell>
          <cell r="AI100">
            <v>-3204000</v>
          </cell>
          <cell r="AL100">
            <v>1995</v>
          </cell>
        </row>
        <row r="101">
          <cell r="A101" t="str">
            <v>2002</v>
          </cell>
          <cell r="B101" t="str">
            <v xml:space="preserve">200 - Capital Assets                </v>
          </cell>
          <cell r="G101">
            <v>0</v>
          </cell>
          <cell r="H101">
            <v>0</v>
          </cell>
          <cell r="I101">
            <v>0</v>
          </cell>
          <cell r="K101">
            <v>0</v>
          </cell>
          <cell r="M101">
            <v>5287258.96</v>
          </cell>
          <cell r="N101">
            <v>5287258.96</v>
          </cell>
          <cell r="O101">
            <v>0</v>
          </cell>
          <cell r="Q101">
            <v>0</v>
          </cell>
          <cell r="T101">
            <v>5287258.96</v>
          </cell>
          <cell r="U101">
            <v>0</v>
          </cell>
          <cell r="W101">
            <v>0</v>
          </cell>
          <cell r="Y101">
            <v>0</v>
          </cell>
          <cell r="AA101">
            <v>0</v>
          </cell>
          <cell r="AG101">
            <v>0</v>
          </cell>
          <cell r="AI101">
            <v>0</v>
          </cell>
          <cell r="AL101">
            <v>2002</v>
          </cell>
        </row>
        <row r="102">
          <cell r="A102" t="str">
            <v>2002</v>
          </cell>
          <cell r="B102" t="str">
            <v xml:space="preserve">200 - Capital Assets                </v>
          </cell>
          <cell r="F102" t="str">
            <v>E</v>
          </cell>
          <cell r="G102">
            <v>0</v>
          </cell>
          <cell r="H102">
            <v>0</v>
          </cell>
          <cell r="I102">
            <v>0</v>
          </cell>
          <cell r="K102">
            <v>0</v>
          </cell>
          <cell r="M102">
            <v>4987.96</v>
          </cell>
          <cell r="N102">
            <v>4987.96</v>
          </cell>
          <cell r="O102">
            <v>0</v>
          </cell>
          <cell r="Q102">
            <v>0</v>
          </cell>
          <cell r="T102">
            <v>4987.96</v>
          </cell>
          <cell r="U102">
            <v>0</v>
          </cell>
          <cell r="W102">
            <v>0</v>
          </cell>
          <cell r="Y102">
            <v>0</v>
          </cell>
          <cell r="AA102">
            <v>0</v>
          </cell>
          <cell r="AG102">
            <v>0</v>
          </cell>
          <cell r="AI102">
            <v>0</v>
          </cell>
          <cell r="AL102">
            <v>2002</v>
          </cell>
        </row>
        <row r="103">
          <cell r="A103" t="str">
            <v>2002</v>
          </cell>
          <cell r="B103" t="str">
            <v xml:space="preserve">200 - Capital Assets                </v>
          </cell>
          <cell r="F103" t="str">
            <v>F</v>
          </cell>
          <cell r="G103">
            <v>0</v>
          </cell>
          <cell r="H103">
            <v>0</v>
          </cell>
          <cell r="I103">
            <v>0</v>
          </cell>
          <cell r="K103">
            <v>0</v>
          </cell>
          <cell r="M103">
            <v>5948.11</v>
          </cell>
          <cell r="N103">
            <v>5948.11</v>
          </cell>
          <cell r="O103">
            <v>0</v>
          </cell>
          <cell r="Q103">
            <v>0</v>
          </cell>
          <cell r="T103">
            <v>5948.11</v>
          </cell>
          <cell r="U103">
            <v>0</v>
          </cell>
          <cell r="W103">
            <v>0</v>
          </cell>
          <cell r="Y103">
            <v>0</v>
          </cell>
          <cell r="AA103">
            <v>0</v>
          </cell>
          <cell r="AG103">
            <v>0</v>
          </cell>
          <cell r="AI103">
            <v>0</v>
          </cell>
          <cell r="AL103">
            <v>2002</v>
          </cell>
        </row>
        <row r="104">
          <cell r="A104" t="str">
            <v>2005</v>
          </cell>
          <cell r="B104" t="str">
            <v xml:space="preserve">250 - Work-In-Progress              </v>
          </cell>
          <cell r="F104" t="str">
            <v>A</v>
          </cell>
          <cell r="G104">
            <v>0</v>
          </cell>
          <cell r="H104">
            <v>0</v>
          </cell>
          <cell r="I104">
            <v>310100</v>
          </cell>
          <cell r="K104">
            <v>0</v>
          </cell>
          <cell r="M104">
            <v>0</v>
          </cell>
          <cell r="N104">
            <v>0</v>
          </cell>
          <cell r="O104">
            <v>2585400</v>
          </cell>
          <cell r="Q104">
            <v>0</v>
          </cell>
          <cell r="T104">
            <v>0</v>
          </cell>
          <cell r="U104">
            <v>3110000</v>
          </cell>
          <cell r="W104">
            <v>0</v>
          </cell>
          <cell r="Y104">
            <v>0</v>
          </cell>
          <cell r="AA104">
            <v>2585400</v>
          </cell>
          <cell r="AG104">
            <v>3110000</v>
          </cell>
          <cell r="AI104">
            <v>0</v>
          </cell>
          <cell r="AL104">
            <v>2005</v>
          </cell>
        </row>
        <row r="105">
          <cell r="A105" t="str">
            <v>2005</v>
          </cell>
          <cell r="B105" t="str">
            <v xml:space="preserve">250 - Work-In-Progress              </v>
          </cell>
          <cell r="F105" t="str">
            <v>B</v>
          </cell>
          <cell r="G105">
            <v>0</v>
          </cell>
          <cell r="H105">
            <v>0</v>
          </cell>
          <cell r="I105">
            <v>45100</v>
          </cell>
          <cell r="K105">
            <v>0</v>
          </cell>
          <cell r="M105">
            <v>0</v>
          </cell>
          <cell r="N105">
            <v>0</v>
          </cell>
          <cell r="O105">
            <v>1730000</v>
          </cell>
          <cell r="Q105">
            <v>0</v>
          </cell>
          <cell r="T105">
            <v>0</v>
          </cell>
          <cell r="U105">
            <v>1825000</v>
          </cell>
          <cell r="W105">
            <v>0</v>
          </cell>
          <cell r="Y105">
            <v>0</v>
          </cell>
          <cell r="AA105">
            <v>1730000</v>
          </cell>
          <cell r="AG105">
            <v>1825000</v>
          </cell>
          <cell r="AI105">
            <v>0</v>
          </cell>
          <cell r="AL105">
            <v>2005</v>
          </cell>
        </row>
        <row r="106">
          <cell r="A106" t="str">
            <v>2005</v>
          </cell>
          <cell r="B106" t="str">
            <v xml:space="preserve">250 - Work-In-Progress              </v>
          </cell>
          <cell r="F106" t="str">
            <v>C</v>
          </cell>
          <cell r="G106">
            <v>0</v>
          </cell>
          <cell r="H106">
            <v>0</v>
          </cell>
          <cell r="I106">
            <v>50000</v>
          </cell>
          <cell r="K106">
            <v>0</v>
          </cell>
          <cell r="M106">
            <v>0</v>
          </cell>
          <cell r="N106">
            <v>0</v>
          </cell>
          <cell r="O106">
            <v>950000</v>
          </cell>
          <cell r="Q106">
            <v>0</v>
          </cell>
          <cell r="T106">
            <v>0</v>
          </cell>
          <cell r="U106">
            <v>1050000</v>
          </cell>
          <cell r="W106">
            <v>0</v>
          </cell>
          <cell r="Y106">
            <v>0</v>
          </cell>
          <cell r="AA106">
            <v>950000</v>
          </cell>
          <cell r="AG106">
            <v>1050000</v>
          </cell>
          <cell r="AI106">
            <v>0</v>
          </cell>
          <cell r="AL106">
            <v>2005</v>
          </cell>
        </row>
        <row r="107">
          <cell r="A107" t="str">
            <v>2005</v>
          </cell>
          <cell r="B107" t="str">
            <v xml:space="preserve">250 - Work-In-Progress              </v>
          </cell>
          <cell r="F107" t="str">
            <v>D</v>
          </cell>
          <cell r="G107">
            <v>0</v>
          </cell>
          <cell r="H107">
            <v>0</v>
          </cell>
          <cell r="I107">
            <v>100000</v>
          </cell>
          <cell r="K107">
            <v>0</v>
          </cell>
          <cell r="M107">
            <v>0</v>
          </cell>
          <cell r="N107">
            <v>0</v>
          </cell>
          <cell r="O107">
            <v>580000</v>
          </cell>
          <cell r="Q107">
            <v>0</v>
          </cell>
          <cell r="T107">
            <v>0</v>
          </cell>
          <cell r="U107">
            <v>750000</v>
          </cell>
          <cell r="W107">
            <v>0</v>
          </cell>
          <cell r="Y107">
            <v>0</v>
          </cell>
          <cell r="AA107">
            <v>580000</v>
          </cell>
          <cell r="AG107">
            <v>750000</v>
          </cell>
          <cell r="AI107">
            <v>0</v>
          </cell>
          <cell r="AL107">
            <v>2005</v>
          </cell>
        </row>
        <row r="108">
          <cell r="A108" t="str">
            <v>2005</v>
          </cell>
          <cell r="B108" t="str">
            <v xml:space="preserve">250 - Work-In-Progress              </v>
          </cell>
          <cell r="F108" t="str">
            <v>E</v>
          </cell>
          <cell r="G108">
            <v>0</v>
          </cell>
          <cell r="H108">
            <v>0</v>
          </cell>
          <cell r="I108">
            <v>895100</v>
          </cell>
          <cell r="K108">
            <v>0</v>
          </cell>
          <cell r="M108">
            <v>0</v>
          </cell>
          <cell r="N108">
            <v>0</v>
          </cell>
          <cell r="O108">
            <v>6405400</v>
          </cell>
          <cell r="Q108">
            <v>0</v>
          </cell>
          <cell r="T108">
            <v>0</v>
          </cell>
          <cell r="U108">
            <v>7900000</v>
          </cell>
          <cell r="W108">
            <v>0</v>
          </cell>
          <cell r="Y108">
            <v>0</v>
          </cell>
          <cell r="AA108">
            <v>6405400</v>
          </cell>
          <cell r="AG108">
            <v>7900000</v>
          </cell>
          <cell r="AI108">
            <v>0</v>
          </cell>
          <cell r="AL108">
            <v>2005</v>
          </cell>
        </row>
        <row r="109">
          <cell r="A109" t="str">
            <v>2005</v>
          </cell>
          <cell r="B109" t="str">
            <v xml:space="preserve">250 - Work-In-Progress              </v>
          </cell>
          <cell r="F109" t="str">
            <v>F</v>
          </cell>
          <cell r="G109">
            <v>0</v>
          </cell>
          <cell r="H109">
            <v>0</v>
          </cell>
          <cell r="I109">
            <v>285000</v>
          </cell>
          <cell r="K109">
            <v>0</v>
          </cell>
          <cell r="M109">
            <v>0</v>
          </cell>
          <cell r="N109">
            <v>0</v>
          </cell>
          <cell r="O109">
            <v>900000</v>
          </cell>
          <cell r="Q109">
            <v>0</v>
          </cell>
          <cell r="T109">
            <v>0</v>
          </cell>
          <cell r="U109">
            <v>1250000</v>
          </cell>
          <cell r="W109">
            <v>0</v>
          </cell>
          <cell r="Y109">
            <v>0</v>
          </cell>
          <cell r="AA109">
            <v>900000</v>
          </cell>
          <cell r="AG109">
            <v>1250000</v>
          </cell>
          <cell r="AI109">
            <v>0</v>
          </cell>
          <cell r="AL109">
            <v>2005</v>
          </cell>
        </row>
        <row r="110">
          <cell r="A110" t="str">
            <v>2005</v>
          </cell>
          <cell r="B110" t="str">
            <v xml:space="preserve">250 - Work-In-Progress              </v>
          </cell>
          <cell r="F110" t="str">
            <v>G</v>
          </cell>
          <cell r="G110">
            <v>0</v>
          </cell>
          <cell r="H110">
            <v>0</v>
          </cell>
          <cell r="I110">
            <v>442600</v>
          </cell>
          <cell r="K110">
            <v>0</v>
          </cell>
          <cell r="M110">
            <v>0</v>
          </cell>
          <cell r="N110">
            <v>0</v>
          </cell>
          <cell r="O110">
            <v>2959900</v>
          </cell>
          <cell r="Q110">
            <v>0</v>
          </cell>
          <cell r="T110">
            <v>0</v>
          </cell>
          <cell r="U110">
            <v>3455000</v>
          </cell>
          <cell r="W110">
            <v>0</v>
          </cell>
          <cell r="Y110">
            <v>0</v>
          </cell>
          <cell r="AA110">
            <v>2959900</v>
          </cell>
          <cell r="AG110">
            <v>3455000</v>
          </cell>
          <cell r="AI110">
            <v>0</v>
          </cell>
          <cell r="AL110">
            <v>2005</v>
          </cell>
        </row>
        <row r="111">
          <cell r="A111" t="str">
            <v>2005</v>
          </cell>
          <cell r="B111" t="str">
            <v xml:space="preserve">250 - Work-In-Progress              </v>
          </cell>
          <cell r="F111" t="str">
            <v>H</v>
          </cell>
          <cell r="G111">
            <v>0</v>
          </cell>
          <cell r="H111">
            <v>0</v>
          </cell>
          <cell r="I111">
            <v>125000</v>
          </cell>
          <cell r="K111">
            <v>0</v>
          </cell>
          <cell r="M111">
            <v>0</v>
          </cell>
          <cell r="N111">
            <v>0</v>
          </cell>
          <cell r="O111">
            <v>130000</v>
          </cell>
          <cell r="Q111">
            <v>0</v>
          </cell>
          <cell r="T111">
            <v>0</v>
          </cell>
          <cell r="U111">
            <v>610000</v>
          </cell>
          <cell r="W111">
            <v>0</v>
          </cell>
          <cell r="Y111">
            <v>0</v>
          </cell>
          <cell r="AA111">
            <v>130000</v>
          </cell>
          <cell r="AG111">
            <v>610000</v>
          </cell>
          <cell r="AI111">
            <v>0</v>
          </cell>
          <cell r="AL111">
            <v>2005</v>
          </cell>
        </row>
        <row r="112">
          <cell r="A112" t="str">
            <v>2005</v>
          </cell>
          <cell r="B112" t="str">
            <v xml:space="preserve">250 - Work-In-Progress              </v>
          </cell>
          <cell r="F112" t="str">
            <v>L</v>
          </cell>
          <cell r="G112">
            <v>0</v>
          </cell>
          <cell r="H112">
            <v>0</v>
          </cell>
          <cell r="I112">
            <v>2272800</v>
          </cell>
          <cell r="K112">
            <v>0</v>
          </cell>
          <cell r="M112">
            <v>0</v>
          </cell>
          <cell r="N112">
            <v>0</v>
          </cell>
          <cell r="O112">
            <v>11683800</v>
          </cell>
          <cell r="Q112">
            <v>0</v>
          </cell>
          <cell r="T112">
            <v>0</v>
          </cell>
          <cell r="U112">
            <v>17868000</v>
          </cell>
          <cell r="W112">
            <v>0</v>
          </cell>
          <cell r="Y112">
            <v>0</v>
          </cell>
          <cell r="AA112">
            <v>11683800</v>
          </cell>
          <cell r="AG112">
            <v>17868000</v>
          </cell>
          <cell r="AI112">
            <v>0</v>
          </cell>
          <cell r="AL112">
            <v>2005</v>
          </cell>
        </row>
        <row r="113">
          <cell r="A113" t="str">
            <v>2005</v>
          </cell>
          <cell r="B113" t="str">
            <v xml:space="preserve">250 - Work-In-Progress              </v>
          </cell>
          <cell r="F113" t="str">
            <v>M</v>
          </cell>
          <cell r="G113">
            <v>0</v>
          </cell>
          <cell r="H113">
            <v>0</v>
          </cell>
          <cell r="I113">
            <v>40800</v>
          </cell>
          <cell r="K113">
            <v>0</v>
          </cell>
          <cell r="M113">
            <v>0</v>
          </cell>
          <cell r="N113">
            <v>0</v>
          </cell>
          <cell r="O113">
            <v>364600</v>
          </cell>
          <cell r="Q113">
            <v>0</v>
          </cell>
          <cell r="T113">
            <v>0</v>
          </cell>
          <cell r="U113">
            <v>482000</v>
          </cell>
          <cell r="W113">
            <v>0</v>
          </cell>
          <cell r="Y113">
            <v>0</v>
          </cell>
          <cell r="AA113">
            <v>364600</v>
          </cell>
          <cell r="AG113">
            <v>482000</v>
          </cell>
          <cell r="AI113">
            <v>0</v>
          </cell>
          <cell r="AL113">
            <v>2005</v>
          </cell>
        </row>
        <row r="114">
          <cell r="A114" t="str">
            <v>2005</v>
          </cell>
          <cell r="B114" t="str">
            <v xml:space="preserve">250 - Work-In-Progress              </v>
          </cell>
          <cell r="F114" t="str">
            <v>MM</v>
          </cell>
          <cell r="G114">
            <v>0</v>
          </cell>
          <cell r="H114">
            <v>0</v>
          </cell>
          <cell r="I114">
            <v>0</v>
          </cell>
          <cell r="K114">
            <v>0</v>
          </cell>
          <cell r="M114">
            <v>0</v>
          </cell>
          <cell r="N114">
            <v>0</v>
          </cell>
          <cell r="O114">
            <v>1000000</v>
          </cell>
          <cell r="Q114">
            <v>0</v>
          </cell>
          <cell r="T114">
            <v>0</v>
          </cell>
          <cell r="U114">
            <v>1000000</v>
          </cell>
          <cell r="W114">
            <v>0</v>
          </cell>
          <cell r="Y114">
            <v>0</v>
          </cell>
          <cell r="AA114">
            <v>1000000</v>
          </cell>
          <cell r="AG114">
            <v>1000000</v>
          </cell>
          <cell r="AI114">
            <v>0</v>
          </cell>
          <cell r="AL114">
            <v>2005</v>
          </cell>
        </row>
        <row r="115">
          <cell r="A115" t="str">
            <v>2005</v>
          </cell>
          <cell r="B115" t="str">
            <v xml:space="preserve">250 - Work-In-Progress              </v>
          </cell>
          <cell r="F115" t="str">
            <v>N</v>
          </cell>
          <cell r="G115">
            <v>0</v>
          </cell>
          <cell r="H115">
            <v>0</v>
          </cell>
          <cell r="I115">
            <v>620000</v>
          </cell>
          <cell r="K115">
            <v>0</v>
          </cell>
          <cell r="M115">
            <v>0</v>
          </cell>
          <cell r="N115">
            <v>0</v>
          </cell>
          <cell r="O115">
            <v>1445000</v>
          </cell>
          <cell r="Q115">
            <v>0</v>
          </cell>
          <cell r="T115">
            <v>0</v>
          </cell>
          <cell r="U115">
            <v>1778000</v>
          </cell>
          <cell r="W115">
            <v>0</v>
          </cell>
          <cell r="Y115">
            <v>0</v>
          </cell>
          <cell r="AA115">
            <v>1445000</v>
          </cell>
          <cell r="AG115">
            <v>1778000</v>
          </cell>
          <cell r="AI115">
            <v>0</v>
          </cell>
          <cell r="AL115">
            <v>2005</v>
          </cell>
        </row>
        <row r="116">
          <cell r="A116" t="str">
            <v>2005</v>
          </cell>
          <cell r="B116" t="str">
            <v xml:space="preserve">250 - Work-In-Progress              </v>
          </cell>
          <cell r="F116" t="str">
            <v>O</v>
          </cell>
          <cell r="G116">
            <v>0</v>
          </cell>
          <cell r="H116">
            <v>0</v>
          </cell>
          <cell r="I116">
            <v>10000</v>
          </cell>
          <cell r="K116">
            <v>0</v>
          </cell>
          <cell r="M116">
            <v>0</v>
          </cell>
          <cell r="N116">
            <v>0</v>
          </cell>
          <cell r="O116">
            <v>102500</v>
          </cell>
          <cell r="Q116">
            <v>0</v>
          </cell>
          <cell r="T116">
            <v>0</v>
          </cell>
          <cell r="U116">
            <v>135000</v>
          </cell>
          <cell r="W116">
            <v>0</v>
          </cell>
          <cell r="Y116">
            <v>0</v>
          </cell>
          <cell r="AA116">
            <v>102500</v>
          </cell>
          <cell r="AG116">
            <v>135000</v>
          </cell>
          <cell r="AI116">
            <v>0</v>
          </cell>
          <cell r="AL116">
            <v>2005</v>
          </cell>
        </row>
        <row r="117">
          <cell r="A117" t="str">
            <v>2005</v>
          </cell>
          <cell r="B117" t="str">
            <v xml:space="preserve">250 - Work-In-Progress              </v>
          </cell>
          <cell r="F117" t="str">
            <v>Q</v>
          </cell>
          <cell r="G117">
            <v>0</v>
          </cell>
          <cell r="H117">
            <v>0</v>
          </cell>
          <cell r="I117">
            <v>4000</v>
          </cell>
          <cell r="K117">
            <v>0</v>
          </cell>
          <cell r="M117">
            <v>0</v>
          </cell>
          <cell r="N117">
            <v>0</v>
          </cell>
          <cell r="O117">
            <v>104500</v>
          </cell>
          <cell r="Q117">
            <v>0</v>
          </cell>
          <cell r="T117">
            <v>0</v>
          </cell>
          <cell r="U117">
            <v>120000</v>
          </cell>
          <cell r="W117">
            <v>0</v>
          </cell>
          <cell r="Y117">
            <v>0</v>
          </cell>
          <cell r="AA117">
            <v>104500</v>
          </cell>
          <cell r="AG117">
            <v>120000</v>
          </cell>
          <cell r="AI117">
            <v>0</v>
          </cell>
          <cell r="AL117">
            <v>2005</v>
          </cell>
        </row>
        <row r="118">
          <cell r="A118" t="str">
            <v>2005</v>
          </cell>
          <cell r="B118" t="str">
            <v xml:space="preserve">250 - Work-In-Progress              </v>
          </cell>
          <cell r="F118" t="str">
            <v>R</v>
          </cell>
          <cell r="G118">
            <v>0</v>
          </cell>
          <cell r="H118">
            <v>0</v>
          </cell>
          <cell r="I118">
            <v>129900</v>
          </cell>
          <cell r="K118">
            <v>0</v>
          </cell>
          <cell r="M118">
            <v>0</v>
          </cell>
          <cell r="N118">
            <v>0</v>
          </cell>
          <cell r="O118">
            <v>1029900</v>
          </cell>
          <cell r="Q118">
            <v>0</v>
          </cell>
          <cell r="T118">
            <v>0</v>
          </cell>
          <cell r="U118">
            <v>1130000</v>
          </cell>
          <cell r="W118">
            <v>0</v>
          </cell>
          <cell r="Y118">
            <v>0</v>
          </cell>
          <cell r="AA118">
            <v>1029900</v>
          </cell>
          <cell r="AG118">
            <v>1130000</v>
          </cell>
          <cell r="AI118">
            <v>0</v>
          </cell>
          <cell r="AL118">
            <v>2005</v>
          </cell>
        </row>
        <row r="119">
          <cell r="A119" t="str">
            <v>2005</v>
          </cell>
          <cell r="B119" t="str">
            <v xml:space="preserve">250 - Work-In-Progress              </v>
          </cell>
          <cell r="F119" t="str">
            <v>T</v>
          </cell>
          <cell r="G119">
            <v>0</v>
          </cell>
          <cell r="H119">
            <v>0</v>
          </cell>
          <cell r="I119">
            <v>10000</v>
          </cell>
          <cell r="K119">
            <v>0</v>
          </cell>
          <cell r="M119">
            <v>0</v>
          </cell>
          <cell r="N119">
            <v>0</v>
          </cell>
          <cell r="O119">
            <v>180000</v>
          </cell>
          <cell r="Q119">
            <v>0</v>
          </cell>
          <cell r="T119">
            <v>0</v>
          </cell>
          <cell r="U119">
            <v>200000</v>
          </cell>
          <cell r="W119">
            <v>0</v>
          </cell>
          <cell r="Y119">
            <v>0</v>
          </cell>
          <cell r="AA119">
            <v>180000</v>
          </cell>
          <cell r="AG119">
            <v>200000</v>
          </cell>
          <cell r="AI119">
            <v>0</v>
          </cell>
          <cell r="AL119">
            <v>2005</v>
          </cell>
        </row>
        <row r="120">
          <cell r="A120" t="str">
            <v>2005</v>
          </cell>
          <cell r="B120" t="str">
            <v xml:space="preserve">250 - Work-In-Progress              </v>
          </cell>
          <cell r="F120" t="str">
            <v>V</v>
          </cell>
          <cell r="G120">
            <v>0</v>
          </cell>
          <cell r="H120">
            <v>0</v>
          </cell>
          <cell r="I120">
            <v>57500</v>
          </cell>
          <cell r="K120">
            <v>0</v>
          </cell>
          <cell r="M120">
            <v>0</v>
          </cell>
          <cell r="N120">
            <v>0</v>
          </cell>
          <cell r="O120">
            <v>868200</v>
          </cell>
          <cell r="Q120">
            <v>0</v>
          </cell>
          <cell r="T120">
            <v>0</v>
          </cell>
          <cell r="U120">
            <v>1041000</v>
          </cell>
          <cell r="W120">
            <v>0</v>
          </cell>
          <cell r="Y120">
            <v>0</v>
          </cell>
          <cell r="AA120">
            <v>868200</v>
          </cell>
          <cell r="AG120">
            <v>1041000</v>
          </cell>
          <cell r="AI120">
            <v>0</v>
          </cell>
          <cell r="AL120">
            <v>2005</v>
          </cell>
        </row>
        <row r="121">
          <cell r="A121" t="str">
            <v>2005</v>
          </cell>
          <cell r="B121" t="str">
            <v xml:space="preserve">250 - Work-In-Progress              </v>
          </cell>
          <cell r="F121" t="str">
            <v>W</v>
          </cell>
          <cell r="G121">
            <v>0</v>
          </cell>
          <cell r="H121">
            <v>0</v>
          </cell>
          <cell r="I121">
            <v>238000</v>
          </cell>
          <cell r="K121">
            <v>0</v>
          </cell>
          <cell r="M121">
            <v>0</v>
          </cell>
          <cell r="N121">
            <v>0</v>
          </cell>
          <cell r="O121">
            <v>1927300</v>
          </cell>
          <cell r="Q121">
            <v>0</v>
          </cell>
          <cell r="T121">
            <v>0</v>
          </cell>
          <cell r="U121">
            <v>2461000</v>
          </cell>
          <cell r="W121">
            <v>0</v>
          </cell>
          <cell r="Y121">
            <v>0</v>
          </cell>
          <cell r="AA121">
            <v>1927300</v>
          </cell>
          <cell r="AG121">
            <v>2461000</v>
          </cell>
          <cell r="AI121">
            <v>0</v>
          </cell>
          <cell r="AL121">
            <v>2005</v>
          </cell>
        </row>
        <row r="122">
          <cell r="A122" t="str">
            <v>2102</v>
          </cell>
          <cell r="B122" t="str">
            <v xml:space="preserve">200 - Capital Assets                </v>
          </cell>
          <cell r="G122">
            <v>0</v>
          </cell>
          <cell r="H122">
            <v>0</v>
          </cell>
          <cell r="I122">
            <v>0</v>
          </cell>
          <cell r="K122">
            <v>0</v>
          </cell>
          <cell r="M122">
            <v>7408561.3700000001</v>
          </cell>
          <cell r="N122">
            <v>7408561.3700000001</v>
          </cell>
          <cell r="O122">
            <v>0</v>
          </cell>
          <cell r="Q122">
            <v>0</v>
          </cell>
          <cell r="T122">
            <v>7408561.3700000001</v>
          </cell>
          <cell r="U122">
            <v>0</v>
          </cell>
          <cell r="W122">
            <v>0</v>
          </cell>
          <cell r="Y122">
            <v>0</v>
          </cell>
          <cell r="AA122">
            <v>0</v>
          </cell>
          <cell r="AG122">
            <v>0</v>
          </cell>
          <cell r="AI122">
            <v>0</v>
          </cell>
          <cell r="AL122">
            <v>2102</v>
          </cell>
        </row>
        <row r="123">
          <cell r="A123" t="str">
            <v>2102</v>
          </cell>
          <cell r="B123" t="str">
            <v xml:space="preserve">200 - Capital Assets                </v>
          </cell>
          <cell r="F123" t="str">
            <v>A</v>
          </cell>
          <cell r="G123">
            <v>23350.32</v>
          </cell>
          <cell r="H123">
            <v>9541.19</v>
          </cell>
          <cell r="I123">
            <v>0</v>
          </cell>
          <cell r="K123">
            <v>0</v>
          </cell>
          <cell r="M123">
            <v>730464.89</v>
          </cell>
          <cell r="N123">
            <v>483182.57</v>
          </cell>
          <cell r="O123">
            <v>0</v>
          </cell>
          <cell r="Q123">
            <v>0</v>
          </cell>
          <cell r="T123">
            <v>526000.78</v>
          </cell>
          <cell r="U123">
            <v>0</v>
          </cell>
          <cell r="W123">
            <v>0</v>
          </cell>
          <cell r="Y123">
            <v>204464.11</v>
          </cell>
          <cell r="AA123">
            <v>0</v>
          </cell>
          <cell r="AG123">
            <v>0</v>
          </cell>
          <cell r="AI123">
            <v>0</v>
          </cell>
          <cell r="AL123">
            <v>2102</v>
          </cell>
        </row>
        <row r="124">
          <cell r="A124" t="str">
            <v>2102</v>
          </cell>
          <cell r="B124" t="str">
            <v xml:space="preserve">200 - Capital Assets                </v>
          </cell>
          <cell r="F124" t="str">
            <v>B</v>
          </cell>
          <cell r="G124">
            <v>20859.5</v>
          </cell>
          <cell r="H124">
            <v>3355.99</v>
          </cell>
          <cell r="I124">
            <v>0</v>
          </cell>
          <cell r="K124">
            <v>0</v>
          </cell>
          <cell r="M124">
            <v>1317081.5</v>
          </cell>
          <cell r="N124">
            <v>1144550.45</v>
          </cell>
          <cell r="O124">
            <v>0</v>
          </cell>
          <cell r="Q124">
            <v>0</v>
          </cell>
          <cell r="T124">
            <v>1169453.8700000001</v>
          </cell>
          <cell r="U124">
            <v>0</v>
          </cell>
          <cell r="W124">
            <v>0</v>
          </cell>
          <cell r="Y124">
            <v>147627.63</v>
          </cell>
          <cell r="AA124">
            <v>0</v>
          </cell>
          <cell r="AG124">
            <v>0</v>
          </cell>
          <cell r="AI124">
            <v>0</v>
          </cell>
          <cell r="AL124">
            <v>2102</v>
          </cell>
        </row>
        <row r="125">
          <cell r="A125" t="str">
            <v>2102</v>
          </cell>
          <cell r="B125" t="str">
            <v xml:space="preserve">200 - Capital Assets                </v>
          </cell>
          <cell r="F125" t="str">
            <v>C</v>
          </cell>
          <cell r="G125">
            <v>9927.11</v>
          </cell>
          <cell r="H125">
            <v>27204.720000000001</v>
          </cell>
          <cell r="I125">
            <v>0</v>
          </cell>
          <cell r="K125">
            <v>0</v>
          </cell>
          <cell r="M125">
            <v>2575402.75</v>
          </cell>
          <cell r="N125">
            <v>2373437.83</v>
          </cell>
          <cell r="O125">
            <v>0</v>
          </cell>
          <cell r="Q125">
            <v>0</v>
          </cell>
          <cell r="T125">
            <v>2440486.69</v>
          </cell>
          <cell r="U125">
            <v>0</v>
          </cell>
          <cell r="W125">
            <v>0</v>
          </cell>
          <cell r="Y125">
            <v>134916.06</v>
          </cell>
          <cell r="AA125">
            <v>0</v>
          </cell>
          <cell r="AG125">
            <v>0</v>
          </cell>
          <cell r="AI125">
            <v>0</v>
          </cell>
          <cell r="AL125">
            <v>2102</v>
          </cell>
        </row>
        <row r="126">
          <cell r="A126" t="str">
            <v>2102</v>
          </cell>
          <cell r="B126" t="str">
            <v xml:space="preserve">200 - Capital Assets                </v>
          </cell>
          <cell r="F126" t="str">
            <v>CC</v>
          </cell>
          <cell r="G126">
            <v>0</v>
          </cell>
          <cell r="H126">
            <v>0</v>
          </cell>
          <cell r="I126">
            <v>0</v>
          </cell>
          <cell r="K126">
            <v>0</v>
          </cell>
          <cell r="M126">
            <v>77677.179999999993</v>
          </cell>
          <cell r="N126">
            <v>77677.179999999993</v>
          </cell>
          <cell r="O126">
            <v>0</v>
          </cell>
          <cell r="Q126">
            <v>0</v>
          </cell>
          <cell r="T126">
            <v>77677.179999999993</v>
          </cell>
          <cell r="U126">
            <v>0</v>
          </cell>
          <cell r="W126">
            <v>0</v>
          </cell>
          <cell r="Y126">
            <v>0</v>
          </cell>
          <cell r="AA126">
            <v>0</v>
          </cell>
          <cell r="AG126">
            <v>0</v>
          </cell>
          <cell r="AI126">
            <v>0</v>
          </cell>
          <cell r="AL126">
            <v>2102</v>
          </cell>
        </row>
        <row r="127">
          <cell r="A127" t="str">
            <v>2102</v>
          </cell>
          <cell r="B127" t="str">
            <v xml:space="preserve">200 - Capital Assets                </v>
          </cell>
          <cell r="F127" t="str">
            <v>D</v>
          </cell>
          <cell r="G127">
            <v>-2224.66</v>
          </cell>
          <cell r="H127">
            <v>608.1</v>
          </cell>
          <cell r="I127">
            <v>0</v>
          </cell>
          <cell r="K127">
            <v>0</v>
          </cell>
          <cell r="M127">
            <v>1233172.47</v>
          </cell>
          <cell r="N127">
            <v>1195379.74</v>
          </cell>
          <cell r="O127">
            <v>0</v>
          </cell>
          <cell r="Q127">
            <v>0</v>
          </cell>
          <cell r="T127">
            <v>1196186.24</v>
          </cell>
          <cell r="U127">
            <v>0</v>
          </cell>
          <cell r="W127">
            <v>0</v>
          </cell>
          <cell r="Y127">
            <v>36986.230000000003</v>
          </cell>
          <cell r="AA127">
            <v>0</v>
          </cell>
          <cell r="AG127">
            <v>0</v>
          </cell>
          <cell r="AI127">
            <v>0</v>
          </cell>
          <cell r="AL127">
            <v>2102</v>
          </cell>
        </row>
        <row r="128">
          <cell r="A128" t="str">
            <v>2102</v>
          </cell>
          <cell r="B128" t="str">
            <v xml:space="preserve">200 - Capital Assets                </v>
          </cell>
          <cell r="F128" t="str">
            <v>E</v>
          </cell>
          <cell r="G128">
            <v>68487.179999999993</v>
          </cell>
          <cell r="H128">
            <v>102592.82</v>
          </cell>
          <cell r="I128">
            <v>0</v>
          </cell>
          <cell r="K128">
            <v>0</v>
          </cell>
          <cell r="M128">
            <v>8389409.8800000008</v>
          </cell>
          <cell r="N128">
            <v>7204150.8399999999</v>
          </cell>
          <cell r="O128">
            <v>0</v>
          </cell>
          <cell r="Q128">
            <v>0</v>
          </cell>
          <cell r="T128">
            <v>7533505.3700000001</v>
          </cell>
          <cell r="U128">
            <v>0</v>
          </cell>
          <cell r="W128">
            <v>0</v>
          </cell>
          <cell r="Y128">
            <v>855904.51</v>
          </cell>
          <cell r="AA128">
            <v>0</v>
          </cell>
          <cell r="AG128">
            <v>0</v>
          </cell>
          <cell r="AI128">
            <v>0</v>
          </cell>
          <cell r="AL128">
            <v>2102</v>
          </cell>
        </row>
        <row r="129">
          <cell r="A129" t="str">
            <v>2102</v>
          </cell>
          <cell r="B129" t="str">
            <v xml:space="preserve">200 - Capital Assets                </v>
          </cell>
          <cell r="F129" t="str">
            <v>F</v>
          </cell>
          <cell r="G129">
            <v>46744.61</v>
          </cell>
          <cell r="H129">
            <v>19072.3</v>
          </cell>
          <cell r="I129">
            <v>0</v>
          </cell>
          <cell r="K129">
            <v>0</v>
          </cell>
          <cell r="M129">
            <v>1333385</v>
          </cell>
          <cell r="N129">
            <v>1141179.42</v>
          </cell>
          <cell r="O129">
            <v>0</v>
          </cell>
          <cell r="Q129">
            <v>0</v>
          </cell>
          <cell r="T129">
            <v>1193105.3899999999</v>
          </cell>
          <cell r="U129">
            <v>0</v>
          </cell>
          <cell r="W129">
            <v>0</v>
          </cell>
          <cell r="Y129">
            <v>140279.60999999999</v>
          </cell>
          <cell r="AA129">
            <v>0</v>
          </cell>
          <cell r="AG129">
            <v>0</v>
          </cell>
          <cell r="AI129">
            <v>0</v>
          </cell>
          <cell r="AL129">
            <v>2102</v>
          </cell>
        </row>
        <row r="130">
          <cell r="A130" t="str">
            <v>2102</v>
          </cell>
          <cell r="B130" t="str">
            <v xml:space="preserve">200 - Capital Assets                </v>
          </cell>
          <cell r="F130" t="str">
            <v>G</v>
          </cell>
          <cell r="G130">
            <v>91547.56</v>
          </cell>
          <cell r="H130">
            <v>55549.57</v>
          </cell>
          <cell r="I130">
            <v>0</v>
          </cell>
          <cell r="K130">
            <v>0</v>
          </cell>
          <cell r="M130">
            <v>3271039.89</v>
          </cell>
          <cell r="N130">
            <v>2465854.7200000002</v>
          </cell>
          <cell r="O130">
            <v>0</v>
          </cell>
          <cell r="Q130">
            <v>0</v>
          </cell>
          <cell r="T130">
            <v>2622873.86</v>
          </cell>
          <cell r="U130">
            <v>0</v>
          </cell>
          <cell r="W130">
            <v>0</v>
          </cell>
          <cell r="Y130">
            <v>648166.03</v>
          </cell>
          <cell r="AA130">
            <v>0</v>
          </cell>
          <cell r="AG130">
            <v>0</v>
          </cell>
          <cell r="AI130">
            <v>0</v>
          </cell>
          <cell r="AL130">
            <v>2102</v>
          </cell>
        </row>
        <row r="131">
          <cell r="A131" t="str">
            <v>2102</v>
          </cell>
          <cell r="B131" t="str">
            <v xml:space="preserve">200 - Capital Assets                </v>
          </cell>
          <cell r="F131" t="str">
            <v>H</v>
          </cell>
          <cell r="G131">
            <v>12877.06</v>
          </cell>
          <cell r="H131">
            <v>11310.96</v>
          </cell>
          <cell r="I131">
            <v>0</v>
          </cell>
          <cell r="K131">
            <v>0</v>
          </cell>
          <cell r="M131">
            <v>407921.08</v>
          </cell>
          <cell r="N131">
            <v>343459.38</v>
          </cell>
          <cell r="O131">
            <v>0</v>
          </cell>
          <cell r="Q131">
            <v>0</v>
          </cell>
          <cell r="T131">
            <v>361917.23</v>
          </cell>
          <cell r="U131">
            <v>0</v>
          </cell>
          <cell r="W131">
            <v>0</v>
          </cell>
          <cell r="Y131">
            <v>46003.85</v>
          </cell>
          <cell r="AA131">
            <v>0</v>
          </cell>
          <cell r="AG131">
            <v>0</v>
          </cell>
          <cell r="AI131">
            <v>0</v>
          </cell>
          <cell r="AL131">
            <v>2102</v>
          </cell>
        </row>
        <row r="132">
          <cell r="A132" t="str">
            <v>2102</v>
          </cell>
          <cell r="B132" t="str">
            <v xml:space="preserve">200 - Capital Assets                </v>
          </cell>
          <cell r="F132" t="str">
            <v>I</v>
          </cell>
          <cell r="G132">
            <v>0</v>
          </cell>
          <cell r="H132">
            <v>0</v>
          </cell>
          <cell r="I132">
            <v>0</v>
          </cell>
          <cell r="K132">
            <v>0</v>
          </cell>
          <cell r="M132">
            <v>740.92</v>
          </cell>
          <cell r="N132">
            <v>740.92</v>
          </cell>
          <cell r="O132">
            <v>0</v>
          </cell>
          <cell r="Q132">
            <v>0</v>
          </cell>
          <cell r="T132">
            <v>740.92</v>
          </cell>
          <cell r="U132">
            <v>0</v>
          </cell>
          <cell r="W132">
            <v>0</v>
          </cell>
          <cell r="Y132">
            <v>0</v>
          </cell>
          <cell r="AA132">
            <v>0</v>
          </cell>
          <cell r="AG132">
            <v>0</v>
          </cell>
          <cell r="AI132">
            <v>0</v>
          </cell>
          <cell r="AL132">
            <v>2102</v>
          </cell>
        </row>
        <row r="133">
          <cell r="A133" t="str">
            <v>2102</v>
          </cell>
          <cell r="B133" t="str">
            <v xml:space="preserve">200 - Capital Assets                </v>
          </cell>
          <cell r="F133" t="str">
            <v>L</v>
          </cell>
          <cell r="G133">
            <v>24747.38</v>
          </cell>
          <cell r="H133">
            <v>0</v>
          </cell>
          <cell r="I133">
            <v>0</v>
          </cell>
          <cell r="K133">
            <v>0</v>
          </cell>
          <cell r="M133">
            <v>100413.75999999999</v>
          </cell>
          <cell r="N133">
            <v>24389.79</v>
          </cell>
          <cell r="O133">
            <v>0</v>
          </cell>
          <cell r="Q133">
            <v>0</v>
          </cell>
          <cell r="T133">
            <v>24389.79</v>
          </cell>
          <cell r="U133">
            <v>0</v>
          </cell>
          <cell r="W133">
            <v>0</v>
          </cell>
          <cell r="Y133">
            <v>76023.97</v>
          </cell>
          <cell r="AA133">
            <v>0</v>
          </cell>
          <cell r="AG133">
            <v>0</v>
          </cell>
          <cell r="AI133">
            <v>0</v>
          </cell>
          <cell r="AL133">
            <v>2102</v>
          </cell>
        </row>
        <row r="134">
          <cell r="A134" t="str">
            <v>2102</v>
          </cell>
          <cell r="B134" t="str">
            <v xml:space="preserve">200 - Capital Assets                </v>
          </cell>
          <cell r="F134" t="str">
            <v>M</v>
          </cell>
          <cell r="G134">
            <v>4355.07</v>
          </cell>
          <cell r="H134">
            <v>4549.16</v>
          </cell>
          <cell r="I134">
            <v>0</v>
          </cell>
          <cell r="K134">
            <v>0</v>
          </cell>
          <cell r="M134">
            <v>707235.6</v>
          </cell>
          <cell r="N134">
            <v>617793.44999999995</v>
          </cell>
          <cell r="O134">
            <v>0</v>
          </cell>
          <cell r="Q134">
            <v>0</v>
          </cell>
          <cell r="T134">
            <v>636783.64</v>
          </cell>
          <cell r="U134">
            <v>0</v>
          </cell>
          <cell r="W134">
            <v>0</v>
          </cell>
          <cell r="Y134">
            <v>70451.960000000006</v>
          </cell>
          <cell r="AA134">
            <v>0</v>
          </cell>
          <cell r="AG134">
            <v>0</v>
          </cell>
          <cell r="AI134">
            <v>0</v>
          </cell>
          <cell r="AL134">
            <v>2102</v>
          </cell>
        </row>
        <row r="135">
          <cell r="A135" t="str">
            <v>2102</v>
          </cell>
          <cell r="B135" t="str">
            <v xml:space="preserve">200 - Capital Assets                </v>
          </cell>
          <cell r="F135" t="str">
            <v>MM</v>
          </cell>
          <cell r="G135">
            <v>0</v>
          </cell>
          <cell r="H135">
            <v>0</v>
          </cell>
          <cell r="I135">
            <v>0</v>
          </cell>
          <cell r="K135">
            <v>0</v>
          </cell>
          <cell r="M135">
            <v>1584.93</v>
          </cell>
          <cell r="N135">
            <v>1584.93</v>
          </cell>
          <cell r="O135">
            <v>0</v>
          </cell>
          <cell r="Q135">
            <v>0</v>
          </cell>
          <cell r="T135">
            <v>1584.93</v>
          </cell>
          <cell r="U135">
            <v>0</v>
          </cell>
          <cell r="W135">
            <v>0</v>
          </cell>
          <cell r="Y135">
            <v>0</v>
          </cell>
          <cell r="AA135">
            <v>0</v>
          </cell>
          <cell r="AG135">
            <v>0</v>
          </cell>
          <cell r="AI135">
            <v>0</v>
          </cell>
          <cell r="AL135">
            <v>2102</v>
          </cell>
        </row>
        <row r="136">
          <cell r="A136" t="str">
            <v>2102</v>
          </cell>
          <cell r="B136" t="str">
            <v xml:space="preserve">200 - Capital Assets                </v>
          </cell>
          <cell r="F136" t="str">
            <v>Q</v>
          </cell>
          <cell r="G136">
            <v>0</v>
          </cell>
          <cell r="H136">
            <v>0</v>
          </cell>
          <cell r="I136">
            <v>0</v>
          </cell>
          <cell r="K136">
            <v>0</v>
          </cell>
          <cell r="M136">
            <v>1533.32</v>
          </cell>
          <cell r="N136">
            <v>1533.32</v>
          </cell>
          <cell r="O136">
            <v>0</v>
          </cell>
          <cell r="Q136">
            <v>0</v>
          </cell>
          <cell r="T136">
            <v>1533.32</v>
          </cell>
          <cell r="U136">
            <v>0</v>
          </cell>
          <cell r="W136">
            <v>0</v>
          </cell>
          <cell r="Y136">
            <v>0</v>
          </cell>
          <cell r="AA136">
            <v>0</v>
          </cell>
          <cell r="AG136">
            <v>0</v>
          </cell>
          <cell r="AI136">
            <v>0</v>
          </cell>
          <cell r="AL136">
            <v>2102</v>
          </cell>
        </row>
        <row r="137">
          <cell r="A137" t="str">
            <v>2102</v>
          </cell>
          <cell r="B137" t="str">
            <v xml:space="preserve">200 - Capital Assets                </v>
          </cell>
          <cell r="F137" t="str">
            <v>R</v>
          </cell>
          <cell r="G137">
            <v>0</v>
          </cell>
          <cell r="H137">
            <v>0</v>
          </cell>
          <cell r="I137">
            <v>0</v>
          </cell>
          <cell r="K137">
            <v>0</v>
          </cell>
          <cell r="M137">
            <v>708.33</v>
          </cell>
          <cell r="N137">
            <v>708.33</v>
          </cell>
          <cell r="O137">
            <v>0</v>
          </cell>
          <cell r="Q137">
            <v>0</v>
          </cell>
          <cell r="T137">
            <v>708.33</v>
          </cell>
          <cell r="U137">
            <v>0</v>
          </cell>
          <cell r="W137">
            <v>0</v>
          </cell>
          <cell r="Y137">
            <v>0</v>
          </cell>
          <cell r="AA137">
            <v>0</v>
          </cell>
          <cell r="AG137">
            <v>0</v>
          </cell>
          <cell r="AI137">
            <v>0</v>
          </cell>
          <cell r="AL137">
            <v>2102</v>
          </cell>
        </row>
        <row r="138">
          <cell r="A138" t="str">
            <v>2102</v>
          </cell>
          <cell r="B138" t="str">
            <v xml:space="preserve">200 - Capital Assets                </v>
          </cell>
          <cell r="F138" t="str">
            <v>T</v>
          </cell>
          <cell r="G138">
            <v>0</v>
          </cell>
          <cell r="H138">
            <v>0</v>
          </cell>
          <cell r="I138">
            <v>0</v>
          </cell>
          <cell r="K138">
            <v>0</v>
          </cell>
          <cell r="M138">
            <v>10568.36</v>
          </cell>
          <cell r="N138">
            <v>10568.36</v>
          </cell>
          <cell r="O138">
            <v>0</v>
          </cell>
          <cell r="Q138">
            <v>0</v>
          </cell>
          <cell r="T138">
            <v>10568.36</v>
          </cell>
          <cell r="U138">
            <v>0</v>
          </cell>
          <cell r="W138">
            <v>0</v>
          </cell>
          <cell r="Y138">
            <v>0</v>
          </cell>
          <cell r="AA138">
            <v>0</v>
          </cell>
          <cell r="AG138">
            <v>0</v>
          </cell>
          <cell r="AI138">
            <v>0</v>
          </cell>
          <cell r="AL138">
            <v>2102</v>
          </cell>
        </row>
        <row r="139">
          <cell r="A139" t="str">
            <v>2102</v>
          </cell>
          <cell r="B139" t="str">
            <v xml:space="preserve">200 - Capital Assets                </v>
          </cell>
          <cell r="F139" t="str">
            <v>V</v>
          </cell>
          <cell r="G139">
            <v>0</v>
          </cell>
          <cell r="H139">
            <v>0</v>
          </cell>
          <cell r="I139">
            <v>0</v>
          </cell>
          <cell r="K139">
            <v>0</v>
          </cell>
          <cell r="M139">
            <v>414.22</v>
          </cell>
          <cell r="N139">
            <v>414.22</v>
          </cell>
          <cell r="O139">
            <v>0</v>
          </cell>
          <cell r="Q139">
            <v>0</v>
          </cell>
          <cell r="T139">
            <v>414.22</v>
          </cell>
          <cell r="U139">
            <v>0</v>
          </cell>
          <cell r="W139">
            <v>0</v>
          </cell>
          <cell r="Y139">
            <v>0</v>
          </cell>
          <cell r="AA139">
            <v>0</v>
          </cell>
          <cell r="AG139">
            <v>0</v>
          </cell>
          <cell r="AI139">
            <v>0</v>
          </cell>
          <cell r="AL139">
            <v>2102</v>
          </cell>
        </row>
        <row r="140">
          <cell r="A140" t="str">
            <v>2102</v>
          </cell>
          <cell r="B140" t="str">
            <v xml:space="preserve">200 - Capital Assets                </v>
          </cell>
          <cell r="F140" t="str">
            <v>W</v>
          </cell>
          <cell r="G140">
            <v>19353.259999999998</v>
          </cell>
          <cell r="H140">
            <v>14674.74</v>
          </cell>
          <cell r="I140">
            <v>0</v>
          </cell>
          <cell r="K140">
            <v>0</v>
          </cell>
          <cell r="M140">
            <v>1055231.17</v>
          </cell>
          <cell r="N140">
            <v>776061.88</v>
          </cell>
          <cell r="O140">
            <v>0</v>
          </cell>
          <cell r="Q140">
            <v>0</v>
          </cell>
          <cell r="T140">
            <v>812125.16</v>
          </cell>
          <cell r="U140">
            <v>0</v>
          </cell>
          <cell r="W140">
            <v>0</v>
          </cell>
          <cell r="Y140">
            <v>243106.01</v>
          </cell>
          <cell r="AA140">
            <v>0</v>
          </cell>
          <cell r="AG140">
            <v>0</v>
          </cell>
          <cell r="AI140">
            <v>0</v>
          </cell>
          <cell r="AL140">
            <v>2102</v>
          </cell>
        </row>
        <row r="141">
          <cell r="A141" t="str">
            <v>2102</v>
          </cell>
          <cell r="B141" t="str">
            <v xml:space="preserve">200 - Capital Assets                </v>
          </cell>
          <cell r="F141" t="str">
            <v>X</v>
          </cell>
          <cell r="G141">
            <v>0</v>
          </cell>
          <cell r="H141">
            <v>0</v>
          </cell>
          <cell r="I141">
            <v>0</v>
          </cell>
          <cell r="K141">
            <v>0</v>
          </cell>
          <cell r="M141">
            <v>20564.82</v>
          </cell>
          <cell r="N141">
            <v>20564.82</v>
          </cell>
          <cell r="O141">
            <v>0</v>
          </cell>
          <cell r="Q141">
            <v>0</v>
          </cell>
          <cell r="T141">
            <v>20564.82</v>
          </cell>
          <cell r="U141">
            <v>0</v>
          </cell>
          <cell r="W141">
            <v>0</v>
          </cell>
          <cell r="Y141">
            <v>0</v>
          </cell>
          <cell r="AA141">
            <v>0</v>
          </cell>
          <cell r="AG141">
            <v>0</v>
          </cell>
          <cell r="AI141">
            <v>0</v>
          </cell>
          <cell r="AL141">
            <v>2102</v>
          </cell>
        </row>
        <row r="142">
          <cell r="A142" t="str">
            <v>2102</v>
          </cell>
          <cell r="B142" t="str">
            <v xml:space="preserve">200 - Capital Assets                </v>
          </cell>
          <cell r="F142" t="str">
            <v>ZZ</v>
          </cell>
          <cell r="G142">
            <v>0</v>
          </cell>
          <cell r="H142">
            <v>0</v>
          </cell>
          <cell r="I142">
            <v>0</v>
          </cell>
          <cell r="K142">
            <v>0</v>
          </cell>
          <cell r="M142">
            <v>17153.400000000001</v>
          </cell>
          <cell r="N142">
            <v>17153.400000000001</v>
          </cell>
          <cell r="O142">
            <v>0</v>
          </cell>
          <cell r="Q142">
            <v>0</v>
          </cell>
          <cell r="T142">
            <v>17153.400000000001</v>
          </cell>
          <cell r="U142">
            <v>0</v>
          </cell>
          <cell r="W142">
            <v>0</v>
          </cell>
          <cell r="Y142">
            <v>0</v>
          </cell>
          <cell r="AA142">
            <v>0</v>
          </cell>
          <cell r="AG142">
            <v>0</v>
          </cell>
          <cell r="AI142">
            <v>0</v>
          </cell>
          <cell r="AL142">
            <v>2102</v>
          </cell>
        </row>
        <row r="143">
          <cell r="A143" t="str">
            <v>2103</v>
          </cell>
          <cell r="B143" t="str">
            <v xml:space="preserve">200 - Capital Assets                </v>
          </cell>
          <cell r="G143">
            <v>0</v>
          </cell>
          <cell r="H143">
            <v>0</v>
          </cell>
          <cell r="I143">
            <v>0</v>
          </cell>
          <cell r="K143">
            <v>0</v>
          </cell>
          <cell r="M143">
            <v>423658.28</v>
          </cell>
          <cell r="N143">
            <v>423658.28</v>
          </cell>
          <cell r="O143">
            <v>0</v>
          </cell>
          <cell r="Q143">
            <v>0</v>
          </cell>
          <cell r="T143">
            <v>423658.28</v>
          </cell>
          <cell r="U143">
            <v>0</v>
          </cell>
          <cell r="W143">
            <v>0</v>
          </cell>
          <cell r="Y143">
            <v>0</v>
          </cell>
          <cell r="AA143">
            <v>0</v>
          </cell>
          <cell r="AG143">
            <v>0</v>
          </cell>
          <cell r="AI143">
            <v>0</v>
          </cell>
          <cell r="AL143">
            <v>2103</v>
          </cell>
        </row>
        <row r="144">
          <cell r="A144" t="str">
            <v>2103</v>
          </cell>
          <cell r="B144" t="str">
            <v xml:space="preserve">200 - Capital Assets                </v>
          </cell>
          <cell r="F144" t="str">
            <v>A</v>
          </cell>
          <cell r="G144">
            <v>2082</v>
          </cell>
          <cell r="H144">
            <v>124.24</v>
          </cell>
          <cell r="I144">
            <v>0</v>
          </cell>
          <cell r="K144">
            <v>0</v>
          </cell>
          <cell r="M144">
            <v>43733.49</v>
          </cell>
          <cell r="N144">
            <v>31191.73</v>
          </cell>
          <cell r="O144">
            <v>0</v>
          </cell>
          <cell r="Q144">
            <v>0</v>
          </cell>
          <cell r="T144">
            <v>31262.45</v>
          </cell>
          <cell r="U144">
            <v>0</v>
          </cell>
          <cell r="W144">
            <v>0</v>
          </cell>
          <cell r="Y144">
            <v>12471.04</v>
          </cell>
          <cell r="AA144">
            <v>0</v>
          </cell>
          <cell r="AG144">
            <v>0</v>
          </cell>
          <cell r="AI144">
            <v>0</v>
          </cell>
          <cell r="AL144">
            <v>2103</v>
          </cell>
        </row>
        <row r="145">
          <cell r="A145" t="str">
            <v>2103</v>
          </cell>
          <cell r="B145" t="str">
            <v xml:space="preserve">200 - Capital Assets                </v>
          </cell>
          <cell r="F145" t="str">
            <v>B</v>
          </cell>
          <cell r="G145">
            <v>1289.99</v>
          </cell>
          <cell r="H145">
            <v>31.06</v>
          </cell>
          <cell r="I145">
            <v>0</v>
          </cell>
          <cell r="K145">
            <v>0</v>
          </cell>
          <cell r="M145">
            <v>54555.06</v>
          </cell>
          <cell r="N145">
            <v>49560.91</v>
          </cell>
          <cell r="O145">
            <v>0</v>
          </cell>
          <cell r="Q145">
            <v>0</v>
          </cell>
          <cell r="T145">
            <v>50938.53</v>
          </cell>
          <cell r="U145">
            <v>0</v>
          </cell>
          <cell r="W145">
            <v>0</v>
          </cell>
          <cell r="Y145">
            <v>3616.53</v>
          </cell>
          <cell r="AA145">
            <v>0</v>
          </cell>
          <cell r="AG145">
            <v>0</v>
          </cell>
          <cell r="AI145">
            <v>0</v>
          </cell>
          <cell r="AL145">
            <v>2103</v>
          </cell>
        </row>
        <row r="146">
          <cell r="A146" t="str">
            <v>2103</v>
          </cell>
          <cell r="B146" t="str">
            <v xml:space="preserve">200 - Capital Assets                </v>
          </cell>
          <cell r="F146" t="str">
            <v>C</v>
          </cell>
          <cell r="G146">
            <v>16.03</v>
          </cell>
          <cell r="H146">
            <v>163.9</v>
          </cell>
          <cell r="I146">
            <v>0</v>
          </cell>
          <cell r="K146">
            <v>0</v>
          </cell>
          <cell r="M146">
            <v>16412.38</v>
          </cell>
          <cell r="N146">
            <v>13930.3</v>
          </cell>
          <cell r="O146">
            <v>0</v>
          </cell>
          <cell r="Q146">
            <v>0</v>
          </cell>
          <cell r="T146">
            <v>14849.41</v>
          </cell>
          <cell r="U146">
            <v>0</v>
          </cell>
          <cell r="W146">
            <v>0</v>
          </cell>
          <cell r="Y146">
            <v>1562.97</v>
          </cell>
          <cell r="AA146">
            <v>0</v>
          </cell>
          <cell r="AG146">
            <v>0</v>
          </cell>
          <cell r="AI146">
            <v>0</v>
          </cell>
          <cell r="AL146">
            <v>2103</v>
          </cell>
        </row>
        <row r="147">
          <cell r="A147" t="str">
            <v>2103</v>
          </cell>
          <cell r="B147" t="str">
            <v xml:space="preserve">200 - Capital Assets                </v>
          </cell>
          <cell r="F147" t="str">
            <v>CC</v>
          </cell>
          <cell r="G147">
            <v>0</v>
          </cell>
          <cell r="H147">
            <v>0</v>
          </cell>
          <cell r="I147">
            <v>0</v>
          </cell>
          <cell r="K147">
            <v>0</v>
          </cell>
          <cell r="M147">
            <v>149.03</v>
          </cell>
          <cell r="N147">
            <v>149.03</v>
          </cell>
          <cell r="O147">
            <v>0</v>
          </cell>
          <cell r="Q147">
            <v>0</v>
          </cell>
          <cell r="T147">
            <v>149.03</v>
          </cell>
          <cell r="U147">
            <v>0</v>
          </cell>
          <cell r="W147">
            <v>0</v>
          </cell>
          <cell r="Y147">
            <v>0</v>
          </cell>
          <cell r="AA147">
            <v>0</v>
          </cell>
          <cell r="AG147">
            <v>0</v>
          </cell>
          <cell r="AI147">
            <v>0</v>
          </cell>
          <cell r="AL147">
            <v>2103</v>
          </cell>
        </row>
        <row r="148">
          <cell r="A148" t="str">
            <v>2103</v>
          </cell>
          <cell r="B148" t="str">
            <v xml:space="preserve">200 - Capital Assets                </v>
          </cell>
          <cell r="F148" t="str">
            <v>D</v>
          </cell>
          <cell r="G148">
            <v>0</v>
          </cell>
          <cell r="H148">
            <v>0</v>
          </cell>
          <cell r="I148">
            <v>0</v>
          </cell>
          <cell r="K148">
            <v>0</v>
          </cell>
          <cell r="M148">
            <v>14699.26</v>
          </cell>
          <cell r="N148">
            <v>14637.14</v>
          </cell>
          <cell r="O148">
            <v>0</v>
          </cell>
          <cell r="Q148">
            <v>0</v>
          </cell>
          <cell r="T148">
            <v>14699.26</v>
          </cell>
          <cell r="U148">
            <v>0</v>
          </cell>
          <cell r="W148">
            <v>0</v>
          </cell>
          <cell r="Y148">
            <v>0</v>
          </cell>
          <cell r="AA148">
            <v>0</v>
          </cell>
          <cell r="AG148">
            <v>0</v>
          </cell>
          <cell r="AI148">
            <v>0</v>
          </cell>
          <cell r="AL148">
            <v>2103</v>
          </cell>
        </row>
        <row r="149">
          <cell r="A149" t="str">
            <v>2103</v>
          </cell>
          <cell r="B149" t="str">
            <v xml:space="preserve">200 - Capital Assets                </v>
          </cell>
          <cell r="F149" t="str">
            <v>E</v>
          </cell>
          <cell r="G149">
            <v>2474.56</v>
          </cell>
          <cell r="H149">
            <v>6905.66</v>
          </cell>
          <cell r="I149">
            <v>0</v>
          </cell>
          <cell r="K149">
            <v>0</v>
          </cell>
          <cell r="M149">
            <v>491699.17</v>
          </cell>
          <cell r="N149">
            <v>421163.5</v>
          </cell>
          <cell r="O149">
            <v>0</v>
          </cell>
          <cell r="Q149">
            <v>0</v>
          </cell>
          <cell r="T149">
            <v>445136.39</v>
          </cell>
          <cell r="U149">
            <v>0</v>
          </cell>
          <cell r="W149">
            <v>0</v>
          </cell>
          <cell r="Y149">
            <v>46562.78</v>
          </cell>
          <cell r="AA149">
            <v>0</v>
          </cell>
          <cell r="AG149">
            <v>0</v>
          </cell>
          <cell r="AI149">
            <v>0</v>
          </cell>
          <cell r="AL149">
            <v>2103</v>
          </cell>
        </row>
        <row r="150">
          <cell r="A150" t="str">
            <v>2103</v>
          </cell>
          <cell r="B150" t="str">
            <v xml:space="preserve">200 - Capital Assets                </v>
          </cell>
          <cell r="F150" t="str">
            <v>F</v>
          </cell>
          <cell r="G150">
            <v>2837.89</v>
          </cell>
          <cell r="H150">
            <v>220.76</v>
          </cell>
          <cell r="I150">
            <v>0</v>
          </cell>
          <cell r="K150">
            <v>0</v>
          </cell>
          <cell r="M150">
            <v>38014.33</v>
          </cell>
          <cell r="N150">
            <v>33247.129999999997</v>
          </cell>
          <cell r="O150">
            <v>0</v>
          </cell>
          <cell r="Q150">
            <v>0</v>
          </cell>
          <cell r="T150">
            <v>33977.879999999997</v>
          </cell>
          <cell r="U150">
            <v>0</v>
          </cell>
          <cell r="W150">
            <v>0</v>
          </cell>
          <cell r="Y150">
            <v>4036.45</v>
          </cell>
          <cell r="AA150">
            <v>0</v>
          </cell>
          <cell r="AG150">
            <v>0</v>
          </cell>
          <cell r="AI150">
            <v>0</v>
          </cell>
          <cell r="AL150">
            <v>2103</v>
          </cell>
        </row>
        <row r="151">
          <cell r="A151" t="str">
            <v>2103</v>
          </cell>
          <cell r="B151" t="str">
            <v xml:space="preserve">200 - Capital Assets                </v>
          </cell>
          <cell r="F151" t="str">
            <v>G</v>
          </cell>
          <cell r="G151">
            <v>725.66</v>
          </cell>
          <cell r="H151">
            <v>201.25</v>
          </cell>
          <cell r="I151">
            <v>0</v>
          </cell>
          <cell r="K151">
            <v>0</v>
          </cell>
          <cell r="M151">
            <v>23974.31</v>
          </cell>
          <cell r="N151">
            <v>21586.48</v>
          </cell>
          <cell r="O151">
            <v>0</v>
          </cell>
          <cell r="Q151">
            <v>0</v>
          </cell>
          <cell r="T151">
            <v>21903.05</v>
          </cell>
          <cell r="U151">
            <v>0</v>
          </cell>
          <cell r="W151">
            <v>0</v>
          </cell>
          <cell r="Y151">
            <v>2071.2600000000002</v>
          </cell>
          <cell r="AA151">
            <v>0</v>
          </cell>
          <cell r="AG151">
            <v>0</v>
          </cell>
          <cell r="AI151">
            <v>0</v>
          </cell>
          <cell r="AL151">
            <v>2103</v>
          </cell>
        </row>
        <row r="152">
          <cell r="A152" t="str">
            <v>2103</v>
          </cell>
          <cell r="B152" t="str">
            <v xml:space="preserve">200 - Capital Assets                </v>
          </cell>
          <cell r="F152" t="str">
            <v>H</v>
          </cell>
          <cell r="G152">
            <v>128.24</v>
          </cell>
          <cell r="H152">
            <v>0</v>
          </cell>
          <cell r="I152">
            <v>0</v>
          </cell>
          <cell r="K152">
            <v>0</v>
          </cell>
          <cell r="M152">
            <v>1603.34</v>
          </cell>
          <cell r="N152">
            <v>1250.68</v>
          </cell>
          <cell r="O152">
            <v>0</v>
          </cell>
          <cell r="Q152">
            <v>0</v>
          </cell>
          <cell r="T152">
            <v>1250.68</v>
          </cell>
          <cell r="U152">
            <v>0</v>
          </cell>
          <cell r="W152">
            <v>0</v>
          </cell>
          <cell r="Y152">
            <v>352.66</v>
          </cell>
          <cell r="AA152">
            <v>0</v>
          </cell>
          <cell r="AG152">
            <v>0</v>
          </cell>
          <cell r="AI152">
            <v>0</v>
          </cell>
          <cell r="AL152">
            <v>2103</v>
          </cell>
        </row>
        <row r="153">
          <cell r="A153" t="str">
            <v>2103</v>
          </cell>
          <cell r="B153" t="str">
            <v xml:space="preserve">200 - Capital Assets                </v>
          </cell>
          <cell r="F153" t="str">
            <v>L</v>
          </cell>
          <cell r="G153">
            <v>1369.99</v>
          </cell>
          <cell r="H153">
            <v>0</v>
          </cell>
          <cell r="I153">
            <v>0</v>
          </cell>
          <cell r="K153">
            <v>0</v>
          </cell>
          <cell r="M153">
            <v>2400.35</v>
          </cell>
          <cell r="N153">
            <v>36.5</v>
          </cell>
          <cell r="O153">
            <v>0</v>
          </cell>
          <cell r="Q153">
            <v>0</v>
          </cell>
          <cell r="T153">
            <v>36.5</v>
          </cell>
          <cell r="U153">
            <v>0</v>
          </cell>
          <cell r="W153">
            <v>0</v>
          </cell>
          <cell r="Y153">
            <v>2363.85</v>
          </cell>
          <cell r="AA153">
            <v>0</v>
          </cell>
          <cell r="AG153">
            <v>0</v>
          </cell>
          <cell r="AI153">
            <v>0</v>
          </cell>
          <cell r="AL153">
            <v>2103</v>
          </cell>
        </row>
        <row r="154">
          <cell r="A154" t="str">
            <v>2103</v>
          </cell>
          <cell r="B154" t="str">
            <v xml:space="preserve">200 - Capital Assets                </v>
          </cell>
          <cell r="F154" t="str">
            <v>M</v>
          </cell>
          <cell r="G154">
            <v>32.06</v>
          </cell>
          <cell r="H154">
            <v>0</v>
          </cell>
          <cell r="I154">
            <v>0</v>
          </cell>
          <cell r="K154">
            <v>0</v>
          </cell>
          <cell r="M154">
            <v>2046.08</v>
          </cell>
          <cell r="N154">
            <v>2014.02</v>
          </cell>
          <cell r="O154">
            <v>0</v>
          </cell>
          <cell r="Q154">
            <v>0</v>
          </cell>
          <cell r="T154">
            <v>2014.02</v>
          </cell>
          <cell r="U154">
            <v>0</v>
          </cell>
          <cell r="W154">
            <v>0</v>
          </cell>
          <cell r="Y154">
            <v>32.06</v>
          </cell>
          <cell r="AA154">
            <v>0</v>
          </cell>
          <cell r="AG154">
            <v>0</v>
          </cell>
          <cell r="AI154">
            <v>0</v>
          </cell>
          <cell r="AL154">
            <v>2103</v>
          </cell>
        </row>
        <row r="155">
          <cell r="A155" t="str">
            <v>2103</v>
          </cell>
          <cell r="B155" t="str">
            <v xml:space="preserve">200 - Capital Assets                </v>
          </cell>
          <cell r="F155" t="str">
            <v>T</v>
          </cell>
          <cell r="G155">
            <v>0</v>
          </cell>
          <cell r="H155">
            <v>0</v>
          </cell>
          <cell r="I155">
            <v>0</v>
          </cell>
          <cell r="K155">
            <v>0</v>
          </cell>
          <cell r="M155">
            <v>82.8</v>
          </cell>
          <cell r="N155">
            <v>82.8</v>
          </cell>
          <cell r="O155">
            <v>0</v>
          </cell>
          <cell r="Q155">
            <v>0</v>
          </cell>
          <cell r="T155">
            <v>82.8</v>
          </cell>
          <cell r="U155">
            <v>0</v>
          </cell>
          <cell r="W155">
            <v>0</v>
          </cell>
          <cell r="Y155">
            <v>0</v>
          </cell>
          <cell r="AA155">
            <v>0</v>
          </cell>
          <cell r="AG155">
            <v>0</v>
          </cell>
          <cell r="AI155">
            <v>0</v>
          </cell>
          <cell r="AL155">
            <v>2103</v>
          </cell>
        </row>
        <row r="156">
          <cell r="A156" t="str">
            <v>2103</v>
          </cell>
          <cell r="B156" t="str">
            <v xml:space="preserve">200 - Capital Assets                </v>
          </cell>
          <cell r="F156" t="str">
            <v>W</v>
          </cell>
          <cell r="G156">
            <v>473.76</v>
          </cell>
          <cell r="H156">
            <v>11452.16</v>
          </cell>
          <cell r="I156">
            <v>0</v>
          </cell>
          <cell r="K156">
            <v>0</v>
          </cell>
          <cell r="M156">
            <v>185412.75</v>
          </cell>
          <cell r="N156">
            <v>95774.32</v>
          </cell>
          <cell r="O156">
            <v>0</v>
          </cell>
          <cell r="Q156">
            <v>0</v>
          </cell>
          <cell r="T156">
            <v>133170.82999999999</v>
          </cell>
          <cell r="U156">
            <v>0</v>
          </cell>
          <cell r="W156">
            <v>0</v>
          </cell>
          <cell r="Y156">
            <v>52241.919999999998</v>
          </cell>
          <cell r="AA156">
            <v>0</v>
          </cell>
          <cell r="AG156">
            <v>0</v>
          </cell>
          <cell r="AI156">
            <v>0</v>
          </cell>
          <cell r="AL156">
            <v>2103</v>
          </cell>
        </row>
        <row r="157">
          <cell r="A157" t="str">
            <v>2103</v>
          </cell>
          <cell r="B157" t="str">
            <v xml:space="preserve">200 - Capital Assets                </v>
          </cell>
          <cell r="F157" t="str">
            <v>ZZ</v>
          </cell>
          <cell r="G157">
            <v>0</v>
          </cell>
          <cell r="H157">
            <v>0</v>
          </cell>
          <cell r="I157">
            <v>0</v>
          </cell>
          <cell r="K157">
            <v>0</v>
          </cell>
          <cell r="M157">
            <v>1895.63</v>
          </cell>
          <cell r="N157">
            <v>1895.63</v>
          </cell>
          <cell r="O157">
            <v>0</v>
          </cell>
          <cell r="Q157">
            <v>0</v>
          </cell>
          <cell r="T157">
            <v>1895.63</v>
          </cell>
          <cell r="U157">
            <v>0</v>
          </cell>
          <cell r="W157">
            <v>0</v>
          </cell>
          <cell r="Y157">
            <v>0</v>
          </cell>
          <cell r="AA157">
            <v>0</v>
          </cell>
          <cell r="AG157">
            <v>0</v>
          </cell>
          <cell r="AI157">
            <v>0</v>
          </cell>
          <cell r="AL157">
            <v>2103</v>
          </cell>
        </row>
        <row r="158">
          <cell r="A158" t="str">
            <v>2104</v>
          </cell>
          <cell r="B158" t="str">
            <v xml:space="preserve">200 - Capital Assets                </v>
          </cell>
          <cell r="G158">
            <v>0</v>
          </cell>
          <cell r="H158">
            <v>0</v>
          </cell>
          <cell r="I158">
            <v>0</v>
          </cell>
          <cell r="K158">
            <v>0</v>
          </cell>
          <cell r="M158">
            <v>950003.19999999995</v>
          </cell>
          <cell r="N158">
            <v>950003.19999999995</v>
          </cell>
          <cell r="O158">
            <v>0</v>
          </cell>
          <cell r="Q158">
            <v>0</v>
          </cell>
          <cell r="T158">
            <v>950003.19999999995</v>
          </cell>
          <cell r="U158">
            <v>0</v>
          </cell>
          <cell r="W158">
            <v>0</v>
          </cell>
          <cell r="Y158">
            <v>0</v>
          </cell>
          <cell r="AA158">
            <v>0</v>
          </cell>
          <cell r="AG158">
            <v>0</v>
          </cell>
          <cell r="AI158">
            <v>0</v>
          </cell>
          <cell r="AL158">
            <v>2104</v>
          </cell>
        </row>
        <row r="159">
          <cell r="A159" t="str">
            <v>2104</v>
          </cell>
          <cell r="B159" t="str">
            <v xml:space="preserve">200 - Capital Assets                </v>
          </cell>
          <cell r="F159" t="str">
            <v>A</v>
          </cell>
          <cell r="G159">
            <v>100.66</v>
          </cell>
          <cell r="H159">
            <v>0</v>
          </cell>
          <cell r="I159">
            <v>0</v>
          </cell>
          <cell r="K159">
            <v>0</v>
          </cell>
          <cell r="M159">
            <v>31133.29</v>
          </cell>
          <cell r="N159">
            <v>18019.759999999998</v>
          </cell>
          <cell r="O159">
            <v>0</v>
          </cell>
          <cell r="Q159">
            <v>0</v>
          </cell>
          <cell r="T159">
            <v>19588.16</v>
          </cell>
          <cell r="U159">
            <v>0</v>
          </cell>
          <cell r="W159">
            <v>0</v>
          </cell>
          <cell r="Y159">
            <v>11545.13</v>
          </cell>
          <cell r="AA159">
            <v>0</v>
          </cell>
          <cell r="AG159">
            <v>0</v>
          </cell>
          <cell r="AI159">
            <v>0</v>
          </cell>
          <cell r="AL159">
            <v>2104</v>
          </cell>
        </row>
        <row r="160">
          <cell r="A160" t="str">
            <v>2104</v>
          </cell>
          <cell r="B160" t="str">
            <v xml:space="preserve">200 - Capital Assets                </v>
          </cell>
          <cell r="F160" t="str">
            <v>B</v>
          </cell>
          <cell r="G160">
            <v>1012.32</v>
          </cell>
          <cell r="H160">
            <v>355.57</v>
          </cell>
          <cell r="I160">
            <v>0</v>
          </cell>
          <cell r="K160">
            <v>0</v>
          </cell>
          <cell r="M160">
            <v>147080.34</v>
          </cell>
          <cell r="N160">
            <v>127984.4</v>
          </cell>
          <cell r="O160">
            <v>0</v>
          </cell>
          <cell r="Q160">
            <v>0</v>
          </cell>
          <cell r="T160">
            <v>129251.65</v>
          </cell>
          <cell r="U160">
            <v>0</v>
          </cell>
          <cell r="W160">
            <v>0</v>
          </cell>
          <cell r="Y160">
            <v>17828.689999999999</v>
          </cell>
          <cell r="AA160">
            <v>0</v>
          </cell>
          <cell r="AG160">
            <v>0</v>
          </cell>
          <cell r="AI160">
            <v>0</v>
          </cell>
          <cell r="AL160">
            <v>2104</v>
          </cell>
        </row>
        <row r="161">
          <cell r="A161" t="str">
            <v>2104</v>
          </cell>
          <cell r="B161" t="str">
            <v xml:space="preserve">200 - Capital Assets                </v>
          </cell>
          <cell r="F161" t="str">
            <v>C</v>
          </cell>
          <cell r="G161">
            <v>12438.88</v>
          </cell>
          <cell r="H161">
            <v>7888.63</v>
          </cell>
          <cell r="I161">
            <v>0</v>
          </cell>
          <cell r="K161">
            <v>0</v>
          </cell>
          <cell r="M161">
            <v>175996.97</v>
          </cell>
          <cell r="N161">
            <v>147448.92000000001</v>
          </cell>
          <cell r="O161">
            <v>0</v>
          </cell>
          <cell r="Q161">
            <v>0</v>
          </cell>
          <cell r="T161">
            <v>149365.72</v>
          </cell>
          <cell r="U161">
            <v>0</v>
          </cell>
          <cell r="W161">
            <v>0</v>
          </cell>
          <cell r="Y161">
            <v>26631.25</v>
          </cell>
          <cell r="AA161">
            <v>0</v>
          </cell>
          <cell r="AG161">
            <v>0</v>
          </cell>
          <cell r="AI161">
            <v>0</v>
          </cell>
          <cell r="AL161">
            <v>2104</v>
          </cell>
        </row>
        <row r="162">
          <cell r="A162" t="str">
            <v>2104</v>
          </cell>
          <cell r="B162" t="str">
            <v xml:space="preserve">200 - Capital Assets                </v>
          </cell>
          <cell r="F162" t="str">
            <v>CC</v>
          </cell>
          <cell r="G162">
            <v>0</v>
          </cell>
          <cell r="H162">
            <v>0</v>
          </cell>
          <cell r="I162">
            <v>0</v>
          </cell>
          <cell r="K162">
            <v>0</v>
          </cell>
          <cell r="M162">
            <v>6964.3</v>
          </cell>
          <cell r="N162">
            <v>6964.3</v>
          </cell>
          <cell r="O162">
            <v>0</v>
          </cell>
          <cell r="Q162">
            <v>0</v>
          </cell>
          <cell r="T162">
            <v>6964.3</v>
          </cell>
          <cell r="U162">
            <v>0</v>
          </cell>
          <cell r="W162">
            <v>0</v>
          </cell>
          <cell r="Y162">
            <v>0</v>
          </cell>
          <cell r="AA162">
            <v>0</v>
          </cell>
          <cell r="AG162">
            <v>0</v>
          </cell>
          <cell r="AI162">
            <v>0</v>
          </cell>
          <cell r="AL162">
            <v>2104</v>
          </cell>
        </row>
        <row r="163">
          <cell r="A163" t="str">
            <v>2104</v>
          </cell>
          <cell r="B163" t="str">
            <v xml:space="preserve">200 - Capital Assets                </v>
          </cell>
          <cell r="F163" t="str">
            <v>D</v>
          </cell>
          <cell r="G163">
            <v>30.59</v>
          </cell>
          <cell r="H163">
            <v>260.27999999999997</v>
          </cell>
          <cell r="I163">
            <v>0</v>
          </cell>
          <cell r="K163">
            <v>0</v>
          </cell>
          <cell r="M163">
            <v>88517.31</v>
          </cell>
          <cell r="N163">
            <v>86474.03</v>
          </cell>
          <cell r="O163">
            <v>0</v>
          </cell>
          <cell r="Q163">
            <v>0</v>
          </cell>
          <cell r="T163">
            <v>86933.3</v>
          </cell>
          <cell r="U163">
            <v>0</v>
          </cell>
          <cell r="W163">
            <v>0</v>
          </cell>
          <cell r="Y163">
            <v>1584.01</v>
          </cell>
          <cell r="AA163">
            <v>0</v>
          </cell>
          <cell r="AG163">
            <v>0</v>
          </cell>
          <cell r="AI163">
            <v>0</v>
          </cell>
          <cell r="AL163">
            <v>2104</v>
          </cell>
        </row>
        <row r="164">
          <cell r="A164" t="str">
            <v>2104</v>
          </cell>
          <cell r="B164" t="str">
            <v xml:space="preserve">200 - Capital Assets                </v>
          </cell>
          <cell r="F164" t="str">
            <v>E</v>
          </cell>
          <cell r="G164">
            <v>7120.86</v>
          </cell>
          <cell r="H164">
            <v>8689.49</v>
          </cell>
          <cell r="I164">
            <v>0</v>
          </cell>
          <cell r="K164">
            <v>0</v>
          </cell>
          <cell r="M164">
            <v>392288.22</v>
          </cell>
          <cell r="N164">
            <v>326761.94</v>
          </cell>
          <cell r="O164">
            <v>0</v>
          </cell>
          <cell r="Q164">
            <v>0</v>
          </cell>
          <cell r="T164">
            <v>356923.97</v>
          </cell>
          <cell r="U164">
            <v>0</v>
          </cell>
          <cell r="W164">
            <v>0</v>
          </cell>
          <cell r="Y164">
            <v>35364.25</v>
          </cell>
          <cell r="AA164">
            <v>0</v>
          </cell>
          <cell r="AG164">
            <v>0</v>
          </cell>
          <cell r="AI164">
            <v>0</v>
          </cell>
          <cell r="AL164">
            <v>2104</v>
          </cell>
        </row>
        <row r="165">
          <cell r="A165" t="str">
            <v>2104</v>
          </cell>
          <cell r="B165" t="str">
            <v xml:space="preserve">200 - Capital Assets                </v>
          </cell>
          <cell r="F165" t="str">
            <v>F</v>
          </cell>
          <cell r="G165">
            <v>9795.27</v>
          </cell>
          <cell r="H165">
            <v>2518.3000000000002</v>
          </cell>
          <cell r="I165">
            <v>0</v>
          </cell>
          <cell r="K165">
            <v>0</v>
          </cell>
          <cell r="M165">
            <v>218481.15</v>
          </cell>
          <cell r="N165">
            <v>175112.12</v>
          </cell>
          <cell r="O165">
            <v>0</v>
          </cell>
          <cell r="Q165">
            <v>0</v>
          </cell>
          <cell r="T165">
            <v>194530.9</v>
          </cell>
          <cell r="U165">
            <v>0</v>
          </cell>
          <cell r="W165">
            <v>0</v>
          </cell>
          <cell r="Y165">
            <v>23950.25</v>
          </cell>
          <cell r="AA165">
            <v>0</v>
          </cell>
          <cell r="AG165">
            <v>0</v>
          </cell>
          <cell r="AI165">
            <v>0</v>
          </cell>
          <cell r="AL165">
            <v>2104</v>
          </cell>
        </row>
        <row r="166">
          <cell r="A166" t="str">
            <v>2104</v>
          </cell>
          <cell r="B166" t="str">
            <v xml:space="preserve">200 - Capital Assets                </v>
          </cell>
          <cell r="F166" t="str">
            <v>G</v>
          </cell>
          <cell r="G166">
            <v>8804.15</v>
          </cell>
          <cell r="H166">
            <v>9693.98</v>
          </cell>
          <cell r="I166">
            <v>0</v>
          </cell>
          <cell r="K166">
            <v>0</v>
          </cell>
          <cell r="M166">
            <v>245450.85</v>
          </cell>
          <cell r="N166">
            <v>152451.48000000001</v>
          </cell>
          <cell r="O166">
            <v>0</v>
          </cell>
          <cell r="Q166">
            <v>0</v>
          </cell>
          <cell r="T166">
            <v>165617.1</v>
          </cell>
          <cell r="U166">
            <v>0</v>
          </cell>
          <cell r="W166">
            <v>0</v>
          </cell>
          <cell r="Y166">
            <v>79833.75</v>
          </cell>
          <cell r="AA166">
            <v>0</v>
          </cell>
          <cell r="AG166">
            <v>0</v>
          </cell>
          <cell r="AI166">
            <v>0</v>
          </cell>
          <cell r="AL166">
            <v>2104</v>
          </cell>
        </row>
        <row r="167">
          <cell r="A167" t="str">
            <v>2104</v>
          </cell>
          <cell r="B167" t="str">
            <v xml:space="preserve">200 - Capital Assets                </v>
          </cell>
          <cell r="F167" t="str">
            <v>H</v>
          </cell>
          <cell r="G167">
            <v>0</v>
          </cell>
          <cell r="H167">
            <v>0</v>
          </cell>
          <cell r="I167">
            <v>0</v>
          </cell>
          <cell r="K167">
            <v>0</v>
          </cell>
          <cell r="M167">
            <v>7585.06</v>
          </cell>
          <cell r="N167">
            <v>6487.36</v>
          </cell>
          <cell r="O167">
            <v>0</v>
          </cell>
          <cell r="Q167">
            <v>0</v>
          </cell>
          <cell r="T167">
            <v>6487.36</v>
          </cell>
          <cell r="U167">
            <v>0</v>
          </cell>
          <cell r="W167">
            <v>0</v>
          </cell>
          <cell r="Y167">
            <v>1097.7</v>
          </cell>
          <cell r="AA167">
            <v>0</v>
          </cell>
          <cell r="AG167">
            <v>0</v>
          </cell>
          <cell r="AI167">
            <v>0</v>
          </cell>
          <cell r="AL167">
            <v>2104</v>
          </cell>
        </row>
        <row r="168">
          <cell r="A168" t="str">
            <v>2104</v>
          </cell>
          <cell r="B168" t="str">
            <v xml:space="preserve">200 - Capital Assets                </v>
          </cell>
          <cell r="F168" t="str">
            <v>L</v>
          </cell>
          <cell r="G168">
            <v>0</v>
          </cell>
          <cell r="H168">
            <v>0</v>
          </cell>
          <cell r="I168">
            <v>0</v>
          </cell>
          <cell r="K168">
            <v>0</v>
          </cell>
          <cell r="M168">
            <v>1499.5</v>
          </cell>
          <cell r="N168">
            <v>0</v>
          </cell>
          <cell r="O168">
            <v>0</v>
          </cell>
          <cell r="Q168">
            <v>0</v>
          </cell>
          <cell r="T168">
            <v>0</v>
          </cell>
          <cell r="U168">
            <v>0</v>
          </cell>
          <cell r="W168">
            <v>0</v>
          </cell>
          <cell r="Y168">
            <v>1499.5</v>
          </cell>
          <cell r="AA168">
            <v>0</v>
          </cell>
          <cell r="AG168">
            <v>0</v>
          </cell>
          <cell r="AI168">
            <v>0</v>
          </cell>
          <cell r="AL168">
            <v>2104</v>
          </cell>
        </row>
        <row r="169">
          <cell r="A169" t="str">
            <v>2104</v>
          </cell>
          <cell r="B169" t="str">
            <v xml:space="preserve">200 - Capital Assets                </v>
          </cell>
          <cell r="F169" t="str">
            <v>M</v>
          </cell>
          <cell r="G169">
            <v>33.82</v>
          </cell>
          <cell r="H169">
            <v>0</v>
          </cell>
          <cell r="I169">
            <v>0</v>
          </cell>
          <cell r="K169">
            <v>0</v>
          </cell>
          <cell r="M169">
            <v>23515.8</v>
          </cell>
          <cell r="N169">
            <v>19169.150000000001</v>
          </cell>
          <cell r="O169">
            <v>0</v>
          </cell>
          <cell r="Q169">
            <v>0</v>
          </cell>
          <cell r="T169">
            <v>19300.189999999999</v>
          </cell>
          <cell r="U169">
            <v>0</v>
          </cell>
          <cell r="W169">
            <v>0</v>
          </cell>
          <cell r="Y169">
            <v>4215.6099999999997</v>
          </cell>
          <cell r="AA169">
            <v>0</v>
          </cell>
          <cell r="AG169">
            <v>0</v>
          </cell>
          <cell r="AI169">
            <v>0</v>
          </cell>
          <cell r="AL169">
            <v>2104</v>
          </cell>
        </row>
        <row r="170">
          <cell r="A170" t="str">
            <v>2104</v>
          </cell>
          <cell r="B170" t="str">
            <v xml:space="preserve">200 - Capital Assets                </v>
          </cell>
          <cell r="F170" t="str">
            <v>R</v>
          </cell>
          <cell r="G170">
            <v>0</v>
          </cell>
          <cell r="H170">
            <v>0</v>
          </cell>
          <cell r="I170">
            <v>0</v>
          </cell>
          <cell r="K170">
            <v>0</v>
          </cell>
          <cell r="M170">
            <v>122.6</v>
          </cell>
          <cell r="N170">
            <v>122.6</v>
          </cell>
          <cell r="O170">
            <v>0</v>
          </cell>
          <cell r="Q170">
            <v>0</v>
          </cell>
          <cell r="T170">
            <v>122.6</v>
          </cell>
          <cell r="U170">
            <v>0</v>
          </cell>
          <cell r="W170">
            <v>0</v>
          </cell>
          <cell r="Y170">
            <v>0</v>
          </cell>
          <cell r="AA170">
            <v>0</v>
          </cell>
          <cell r="AG170">
            <v>0</v>
          </cell>
          <cell r="AI170">
            <v>0</v>
          </cell>
          <cell r="AL170">
            <v>2104</v>
          </cell>
        </row>
        <row r="171">
          <cell r="A171" t="str">
            <v>2104</v>
          </cell>
          <cell r="B171" t="str">
            <v xml:space="preserve">200 - Capital Assets                </v>
          </cell>
          <cell r="F171" t="str">
            <v>W</v>
          </cell>
          <cell r="G171">
            <v>947.52</v>
          </cell>
          <cell r="H171">
            <v>0</v>
          </cell>
          <cell r="I171">
            <v>0</v>
          </cell>
          <cell r="K171">
            <v>0</v>
          </cell>
          <cell r="M171">
            <v>22149.52</v>
          </cell>
          <cell r="N171">
            <v>4487.53</v>
          </cell>
          <cell r="O171">
            <v>0</v>
          </cell>
          <cell r="Q171">
            <v>0</v>
          </cell>
          <cell r="T171">
            <v>4487.53</v>
          </cell>
          <cell r="U171">
            <v>0</v>
          </cell>
          <cell r="W171">
            <v>0</v>
          </cell>
          <cell r="Y171">
            <v>17661.990000000002</v>
          </cell>
          <cell r="AA171">
            <v>0</v>
          </cell>
          <cell r="AG171">
            <v>0</v>
          </cell>
          <cell r="AI171">
            <v>0</v>
          </cell>
          <cell r="AL171">
            <v>2104</v>
          </cell>
        </row>
        <row r="172">
          <cell r="A172" t="str">
            <v>2104</v>
          </cell>
          <cell r="B172" t="str">
            <v xml:space="preserve">200 - Capital Assets                </v>
          </cell>
          <cell r="F172" t="str">
            <v>ZZ</v>
          </cell>
          <cell r="G172">
            <v>0</v>
          </cell>
          <cell r="H172">
            <v>0</v>
          </cell>
          <cell r="I172">
            <v>0</v>
          </cell>
          <cell r="K172">
            <v>0</v>
          </cell>
          <cell r="M172">
            <v>5029.75</v>
          </cell>
          <cell r="N172">
            <v>5029.75</v>
          </cell>
          <cell r="O172">
            <v>0</v>
          </cell>
          <cell r="Q172">
            <v>0</v>
          </cell>
          <cell r="T172">
            <v>5029.75</v>
          </cell>
          <cell r="U172">
            <v>0</v>
          </cell>
          <cell r="W172">
            <v>0</v>
          </cell>
          <cell r="Y172">
            <v>0</v>
          </cell>
          <cell r="AA172">
            <v>0</v>
          </cell>
          <cell r="AG172">
            <v>0</v>
          </cell>
          <cell r="AI172">
            <v>0</v>
          </cell>
          <cell r="AL172">
            <v>2104</v>
          </cell>
        </row>
        <row r="173">
          <cell r="A173" t="str">
            <v>2105</v>
          </cell>
          <cell r="B173" t="str">
            <v xml:space="preserve">200 - Capital Assets                </v>
          </cell>
          <cell r="G173">
            <v>0</v>
          </cell>
          <cell r="H173">
            <v>0</v>
          </cell>
          <cell r="I173">
            <v>0</v>
          </cell>
          <cell r="K173">
            <v>0</v>
          </cell>
          <cell r="M173">
            <v>144669.06</v>
          </cell>
          <cell r="N173">
            <v>144669.06</v>
          </cell>
          <cell r="O173">
            <v>0</v>
          </cell>
          <cell r="Q173">
            <v>0</v>
          </cell>
          <cell r="T173">
            <v>144669.06</v>
          </cell>
          <cell r="U173">
            <v>0</v>
          </cell>
          <cell r="W173">
            <v>0</v>
          </cell>
          <cell r="Y173">
            <v>0</v>
          </cell>
          <cell r="AA173">
            <v>0</v>
          </cell>
          <cell r="AG173">
            <v>0</v>
          </cell>
          <cell r="AI173">
            <v>0</v>
          </cell>
          <cell r="AL173">
            <v>2105</v>
          </cell>
        </row>
        <row r="174">
          <cell r="A174" t="str">
            <v>2105</v>
          </cell>
          <cell r="B174" t="str">
            <v xml:space="preserve">200 - Capital Assets                </v>
          </cell>
          <cell r="F174" t="str">
            <v>A</v>
          </cell>
          <cell r="G174">
            <v>0</v>
          </cell>
          <cell r="H174">
            <v>0</v>
          </cell>
          <cell r="I174">
            <v>0</v>
          </cell>
          <cell r="K174">
            <v>0</v>
          </cell>
          <cell r="M174">
            <v>3110.5</v>
          </cell>
          <cell r="N174">
            <v>2404.84</v>
          </cell>
          <cell r="O174">
            <v>0</v>
          </cell>
          <cell r="Q174">
            <v>0</v>
          </cell>
          <cell r="T174">
            <v>3110.5</v>
          </cell>
          <cell r="U174">
            <v>0</v>
          </cell>
          <cell r="W174">
            <v>0</v>
          </cell>
          <cell r="Y174">
            <v>0</v>
          </cell>
          <cell r="AA174">
            <v>0</v>
          </cell>
          <cell r="AG174">
            <v>0</v>
          </cell>
          <cell r="AI174">
            <v>0</v>
          </cell>
          <cell r="AL174">
            <v>2105</v>
          </cell>
        </row>
        <row r="175">
          <cell r="A175" t="str">
            <v>2105</v>
          </cell>
          <cell r="B175" t="str">
            <v xml:space="preserve">200 - Capital Assets                </v>
          </cell>
          <cell r="F175" t="str">
            <v>B</v>
          </cell>
          <cell r="G175">
            <v>221.51</v>
          </cell>
          <cell r="H175">
            <v>57.84</v>
          </cell>
          <cell r="I175">
            <v>0</v>
          </cell>
          <cell r="K175">
            <v>0</v>
          </cell>
          <cell r="M175">
            <v>23046.79</v>
          </cell>
          <cell r="N175">
            <v>17058.47</v>
          </cell>
          <cell r="O175">
            <v>0</v>
          </cell>
          <cell r="Q175">
            <v>0</v>
          </cell>
          <cell r="T175">
            <v>17152.240000000002</v>
          </cell>
          <cell r="U175">
            <v>0</v>
          </cell>
          <cell r="W175">
            <v>0</v>
          </cell>
          <cell r="Y175">
            <v>5894.55</v>
          </cell>
          <cell r="AA175">
            <v>0</v>
          </cell>
          <cell r="AG175">
            <v>0</v>
          </cell>
          <cell r="AI175">
            <v>0</v>
          </cell>
          <cell r="AL175">
            <v>2105</v>
          </cell>
        </row>
        <row r="176">
          <cell r="A176" t="str">
            <v>2105</v>
          </cell>
          <cell r="B176" t="str">
            <v xml:space="preserve">200 - Capital Assets                </v>
          </cell>
          <cell r="F176" t="str">
            <v>C</v>
          </cell>
          <cell r="G176">
            <v>405.84</v>
          </cell>
          <cell r="H176">
            <v>262.08</v>
          </cell>
          <cell r="I176">
            <v>0</v>
          </cell>
          <cell r="K176">
            <v>0</v>
          </cell>
          <cell r="M176">
            <v>17011.29</v>
          </cell>
          <cell r="N176">
            <v>13974.89</v>
          </cell>
          <cell r="O176">
            <v>0</v>
          </cell>
          <cell r="Q176">
            <v>0</v>
          </cell>
          <cell r="T176">
            <v>14269.76</v>
          </cell>
          <cell r="U176">
            <v>0</v>
          </cell>
          <cell r="W176">
            <v>0</v>
          </cell>
          <cell r="Y176">
            <v>2741.53</v>
          </cell>
          <cell r="AA176">
            <v>0</v>
          </cell>
          <cell r="AG176">
            <v>0</v>
          </cell>
          <cell r="AI176">
            <v>0</v>
          </cell>
          <cell r="AL176">
            <v>2105</v>
          </cell>
        </row>
        <row r="177">
          <cell r="A177" t="str">
            <v>2105</v>
          </cell>
          <cell r="B177" t="str">
            <v xml:space="preserve">200 - Capital Assets                </v>
          </cell>
          <cell r="F177" t="str">
            <v>D</v>
          </cell>
          <cell r="G177">
            <v>0</v>
          </cell>
          <cell r="H177">
            <v>0</v>
          </cell>
          <cell r="I177">
            <v>0</v>
          </cell>
          <cell r="K177">
            <v>0</v>
          </cell>
          <cell r="M177">
            <v>6028.74</v>
          </cell>
          <cell r="N177">
            <v>6028.74</v>
          </cell>
          <cell r="O177">
            <v>0</v>
          </cell>
          <cell r="Q177">
            <v>0</v>
          </cell>
          <cell r="T177">
            <v>6028.74</v>
          </cell>
          <cell r="U177">
            <v>0</v>
          </cell>
          <cell r="W177">
            <v>0</v>
          </cell>
          <cell r="Y177">
            <v>0</v>
          </cell>
          <cell r="AA177">
            <v>0</v>
          </cell>
          <cell r="AG177">
            <v>0</v>
          </cell>
          <cell r="AI177">
            <v>0</v>
          </cell>
          <cell r="AL177">
            <v>2105</v>
          </cell>
        </row>
        <row r="178">
          <cell r="A178" t="str">
            <v>2105</v>
          </cell>
          <cell r="B178" t="str">
            <v xml:space="preserve">200 - Capital Assets                </v>
          </cell>
          <cell r="F178" t="str">
            <v>E</v>
          </cell>
          <cell r="G178">
            <v>0</v>
          </cell>
          <cell r="H178">
            <v>0</v>
          </cell>
          <cell r="I178">
            <v>0</v>
          </cell>
          <cell r="K178">
            <v>0</v>
          </cell>
          <cell r="M178">
            <v>76279.320000000007</v>
          </cell>
          <cell r="N178">
            <v>69104.289999999994</v>
          </cell>
          <cell r="O178">
            <v>0</v>
          </cell>
          <cell r="Q178">
            <v>0</v>
          </cell>
          <cell r="T178">
            <v>72237.429999999993</v>
          </cell>
          <cell r="U178">
            <v>0</v>
          </cell>
          <cell r="W178">
            <v>0</v>
          </cell>
          <cell r="Y178">
            <v>4041.89</v>
          </cell>
          <cell r="AA178">
            <v>0</v>
          </cell>
          <cell r="AG178">
            <v>0</v>
          </cell>
          <cell r="AI178">
            <v>0</v>
          </cell>
          <cell r="AL178">
            <v>2105</v>
          </cell>
        </row>
        <row r="179">
          <cell r="A179" t="str">
            <v>2105</v>
          </cell>
          <cell r="B179" t="str">
            <v xml:space="preserve">200 - Capital Assets                </v>
          </cell>
          <cell r="F179" t="str">
            <v>F</v>
          </cell>
          <cell r="G179">
            <v>20232.259999999998</v>
          </cell>
          <cell r="H179">
            <v>0</v>
          </cell>
          <cell r="I179">
            <v>0</v>
          </cell>
          <cell r="K179">
            <v>0</v>
          </cell>
          <cell r="M179">
            <v>283961.57</v>
          </cell>
          <cell r="N179">
            <v>213064.28</v>
          </cell>
          <cell r="O179">
            <v>0</v>
          </cell>
          <cell r="Q179">
            <v>0</v>
          </cell>
          <cell r="T179">
            <v>217637.12</v>
          </cell>
          <cell r="U179">
            <v>0</v>
          </cell>
          <cell r="W179">
            <v>0</v>
          </cell>
          <cell r="Y179">
            <v>66324.45</v>
          </cell>
          <cell r="AA179">
            <v>0</v>
          </cell>
          <cell r="AG179">
            <v>0</v>
          </cell>
          <cell r="AI179">
            <v>0</v>
          </cell>
          <cell r="AL179">
            <v>2105</v>
          </cell>
        </row>
        <row r="180">
          <cell r="A180" t="str">
            <v>2105</v>
          </cell>
          <cell r="B180" t="str">
            <v xml:space="preserve">200 - Capital Assets                </v>
          </cell>
          <cell r="F180" t="str">
            <v>G</v>
          </cell>
          <cell r="G180">
            <v>405.84</v>
          </cell>
          <cell r="H180">
            <v>0</v>
          </cell>
          <cell r="I180">
            <v>0</v>
          </cell>
          <cell r="K180">
            <v>0</v>
          </cell>
          <cell r="M180">
            <v>41644.47</v>
          </cell>
          <cell r="N180">
            <v>39948.36</v>
          </cell>
          <cell r="O180">
            <v>0</v>
          </cell>
          <cell r="Q180">
            <v>0</v>
          </cell>
          <cell r="T180">
            <v>40683.75</v>
          </cell>
          <cell r="U180">
            <v>0</v>
          </cell>
          <cell r="W180">
            <v>0</v>
          </cell>
          <cell r="Y180">
            <v>960.72</v>
          </cell>
          <cell r="AA180">
            <v>0</v>
          </cell>
          <cell r="AG180">
            <v>0</v>
          </cell>
          <cell r="AI180">
            <v>0</v>
          </cell>
          <cell r="AL180">
            <v>2105</v>
          </cell>
        </row>
        <row r="181">
          <cell r="A181" t="str">
            <v>2105</v>
          </cell>
          <cell r="B181" t="str">
            <v xml:space="preserve">200 - Capital Assets                </v>
          </cell>
          <cell r="F181" t="str">
            <v>H</v>
          </cell>
          <cell r="G181">
            <v>0</v>
          </cell>
          <cell r="H181">
            <v>0</v>
          </cell>
          <cell r="I181">
            <v>0</v>
          </cell>
          <cell r="K181">
            <v>0</v>
          </cell>
          <cell r="M181">
            <v>916.03</v>
          </cell>
          <cell r="N181">
            <v>916.03</v>
          </cell>
          <cell r="O181">
            <v>0</v>
          </cell>
          <cell r="Q181">
            <v>0</v>
          </cell>
          <cell r="T181">
            <v>916.03</v>
          </cell>
          <cell r="U181">
            <v>0</v>
          </cell>
          <cell r="W181">
            <v>0</v>
          </cell>
          <cell r="Y181">
            <v>0</v>
          </cell>
          <cell r="AA181">
            <v>0</v>
          </cell>
          <cell r="AG181">
            <v>0</v>
          </cell>
          <cell r="AI181">
            <v>0</v>
          </cell>
          <cell r="AL181">
            <v>2105</v>
          </cell>
        </row>
        <row r="182">
          <cell r="A182" t="str">
            <v>2105</v>
          </cell>
          <cell r="B182" t="str">
            <v xml:space="preserve">200 - Capital Assets                </v>
          </cell>
          <cell r="F182" t="str">
            <v>L</v>
          </cell>
          <cell r="G182">
            <v>236.74</v>
          </cell>
          <cell r="H182">
            <v>0</v>
          </cell>
          <cell r="I182">
            <v>0</v>
          </cell>
          <cell r="K182">
            <v>0</v>
          </cell>
          <cell r="M182">
            <v>791.94</v>
          </cell>
          <cell r="N182">
            <v>0</v>
          </cell>
          <cell r="O182">
            <v>0</v>
          </cell>
          <cell r="Q182">
            <v>0</v>
          </cell>
          <cell r="T182">
            <v>0</v>
          </cell>
          <cell r="U182">
            <v>0</v>
          </cell>
          <cell r="W182">
            <v>0</v>
          </cell>
          <cell r="Y182">
            <v>791.94</v>
          </cell>
          <cell r="AA182">
            <v>0</v>
          </cell>
          <cell r="AG182">
            <v>0</v>
          </cell>
          <cell r="AI182">
            <v>0</v>
          </cell>
          <cell r="AL182">
            <v>2105</v>
          </cell>
        </row>
        <row r="183">
          <cell r="A183" t="str">
            <v>2105</v>
          </cell>
          <cell r="B183" t="str">
            <v xml:space="preserve">200 - Capital Assets                </v>
          </cell>
          <cell r="F183" t="str">
            <v>M</v>
          </cell>
          <cell r="G183">
            <v>0</v>
          </cell>
          <cell r="H183">
            <v>0</v>
          </cell>
          <cell r="I183">
            <v>0</v>
          </cell>
          <cell r="K183">
            <v>0</v>
          </cell>
          <cell r="M183">
            <v>1326.31</v>
          </cell>
          <cell r="N183">
            <v>853.29</v>
          </cell>
          <cell r="O183">
            <v>0</v>
          </cell>
          <cell r="Q183">
            <v>0</v>
          </cell>
          <cell r="T183">
            <v>883.59</v>
          </cell>
          <cell r="U183">
            <v>0</v>
          </cell>
          <cell r="W183">
            <v>0</v>
          </cell>
          <cell r="Y183">
            <v>442.72</v>
          </cell>
          <cell r="AA183">
            <v>0</v>
          </cell>
          <cell r="AG183">
            <v>0</v>
          </cell>
          <cell r="AI183">
            <v>0</v>
          </cell>
          <cell r="AL183">
            <v>2105</v>
          </cell>
        </row>
        <row r="184">
          <cell r="A184" t="str">
            <v>2105</v>
          </cell>
          <cell r="B184" t="str">
            <v xml:space="preserve">200 - Capital Assets                </v>
          </cell>
          <cell r="F184" t="str">
            <v>W</v>
          </cell>
          <cell r="G184">
            <v>0</v>
          </cell>
          <cell r="H184">
            <v>0</v>
          </cell>
          <cell r="I184">
            <v>0</v>
          </cell>
          <cell r="K184">
            <v>0</v>
          </cell>
          <cell r="M184">
            <v>4430.12</v>
          </cell>
          <cell r="N184">
            <v>3398.12</v>
          </cell>
          <cell r="O184">
            <v>0</v>
          </cell>
          <cell r="Q184">
            <v>0</v>
          </cell>
          <cell r="T184">
            <v>3398.12</v>
          </cell>
          <cell r="U184">
            <v>0</v>
          </cell>
          <cell r="W184">
            <v>0</v>
          </cell>
          <cell r="Y184">
            <v>1032</v>
          </cell>
          <cell r="AA184">
            <v>0</v>
          </cell>
          <cell r="AG184">
            <v>0</v>
          </cell>
          <cell r="AI184">
            <v>0</v>
          </cell>
          <cell r="AL184">
            <v>2105</v>
          </cell>
        </row>
        <row r="185">
          <cell r="A185" t="str">
            <v>2105</v>
          </cell>
          <cell r="B185" t="str">
            <v xml:space="preserve">200 - Capital Assets                </v>
          </cell>
          <cell r="F185" t="str">
            <v>ZZ</v>
          </cell>
          <cell r="G185">
            <v>0</v>
          </cell>
          <cell r="H185">
            <v>0</v>
          </cell>
          <cell r="I185">
            <v>0</v>
          </cell>
          <cell r="K185">
            <v>0</v>
          </cell>
          <cell r="M185">
            <v>15280.02</v>
          </cell>
          <cell r="N185">
            <v>15280.02</v>
          </cell>
          <cell r="O185">
            <v>0</v>
          </cell>
          <cell r="Q185">
            <v>0</v>
          </cell>
          <cell r="T185">
            <v>15280.02</v>
          </cell>
          <cell r="U185">
            <v>0</v>
          </cell>
          <cell r="W185">
            <v>0</v>
          </cell>
          <cell r="Y185">
            <v>0</v>
          </cell>
          <cell r="AA185">
            <v>0</v>
          </cell>
          <cell r="AG185">
            <v>0</v>
          </cell>
          <cell r="AI185">
            <v>0</v>
          </cell>
          <cell r="AL185">
            <v>2105</v>
          </cell>
        </row>
        <row r="186">
          <cell r="A186" t="str">
            <v>2106</v>
          </cell>
          <cell r="B186" t="str">
            <v xml:space="preserve">200 - Capital Assets                </v>
          </cell>
          <cell r="G186">
            <v>0</v>
          </cell>
          <cell r="H186">
            <v>0</v>
          </cell>
          <cell r="I186">
            <v>0</v>
          </cell>
          <cell r="K186">
            <v>0</v>
          </cell>
          <cell r="M186">
            <v>244.2</v>
          </cell>
          <cell r="N186">
            <v>244.2</v>
          </cell>
          <cell r="O186">
            <v>0</v>
          </cell>
          <cell r="Q186">
            <v>0</v>
          </cell>
          <cell r="T186">
            <v>244.2</v>
          </cell>
          <cell r="U186">
            <v>0</v>
          </cell>
          <cell r="W186">
            <v>0</v>
          </cell>
          <cell r="Y186">
            <v>0</v>
          </cell>
          <cell r="AA186">
            <v>0</v>
          </cell>
          <cell r="AG186">
            <v>0</v>
          </cell>
          <cell r="AI186">
            <v>0</v>
          </cell>
          <cell r="AL186">
            <v>2106</v>
          </cell>
        </row>
        <row r="187">
          <cell r="A187" t="str">
            <v>2106</v>
          </cell>
          <cell r="B187" t="str">
            <v xml:space="preserve">200 - Capital Assets                </v>
          </cell>
          <cell r="F187" t="str">
            <v>E</v>
          </cell>
          <cell r="G187">
            <v>0</v>
          </cell>
          <cell r="H187">
            <v>0</v>
          </cell>
          <cell r="I187">
            <v>0</v>
          </cell>
          <cell r="K187">
            <v>0</v>
          </cell>
          <cell r="M187">
            <v>80</v>
          </cell>
          <cell r="N187">
            <v>80</v>
          </cell>
          <cell r="O187">
            <v>0</v>
          </cell>
          <cell r="Q187">
            <v>0</v>
          </cell>
          <cell r="T187">
            <v>80</v>
          </cell>
          <cell r="U187">
            <v>0</v>
          </cell>
          <cell r="W187">
            <v>0</v>
          </cell>
          <cell r="Y187">
            <v>0</v>
          </cell>
          <cell r="AA187">
            <v>0</v>
          </cell>
          <cell r="AG187">
            <v>0</v>
          </cell>
          <cell r="AI187">
            <v>0</v>
          </cell>
          <cell r="AL187">
            <v>2106</v>
          </cell>
        </row>
        <row r="188">
          <cell r="A188" t="str">
            <v>2106</v>
          </cell>
          <cell r="B188" t="str">
            <v xml:space="preserve">200 - Capital Assets                </v>
          </cell>
          <cell r="F188" t="str">
            <v>M</v>
          </cell>
          <cell r="G188">
            <v>0</v>
          </cell>
          <cell r="H188">
            <v>0</v>
          </cell>
          <cell r="I188">
            <v>0</v>
          </cell>
          <cell r="K188">
            <v>0</v>
          </cell>
          <cell r="M188">
            <v>26.2</v>
          </cell>
          <cell r="N188">
            <v>26.2</v>
          </cell>
          <cell r="O188">
            <v>0</v>
          </cell>
          <cell r="Q188">
            <v>0</v>
          </cell>
          <cell r="T188">
            <v>26.2</v>
          </cell>
          <cell r="U188">
            <v>0</v>
          </cell>
          <cell r="W188">
            <v>0</v>
          </cell>
          <cell r="Y188">
            <v>0</v>
          </cell>
          <cell r="AA188">
            <v>0</v>
          </cell>
          <cell r="AG188">
            <v>0</v>
          </cell>
          <cell r="AI188">
            <v>0</v>
          </cell>
          <cell r="AL188">
            <v>2106</v>
          </cell>
        </row>
        <row r="189">
          <cell r="A189" t="str">
            <v>2106</v>
          </cell>
          <cell r="B189" t="str">
            <v xml:space="preserve">200 - Capital Assets                </v>
          </cell>
          <cell r="F189" t="str">
            <v>ZZ</v>
          </cell>
          <cell r="G189">
            <v>0</v>
          </cell>
          <cell r="H189">
            <v>0</v>
          </cell>
          <cell r="I189">
            <v>0</v>
          </cell>
          <cell r="K189">
            <v>0</v>
          </cell>
          <cell r="M189">
            <v>4.8</v>
          </cell>
          <cell r="N189">
            <v>4.8</v>
          </cell>
          <cell r="O189">
            <v>0</v>
          </cell>
          <cell r="Q189">
            <v>0</v>
          </cell>
          <cell r="T189">
            <v>4.8</v>
          </cell>
          <cell r="U189">
            <v>0</v>
          </cell>
          <cell r="W189">
            <v>0</v>
          </cell>
          <cell r="Y189">
            <v>0</v>
          </cell>
          <cell r="AA189">
            <v>0</v>
          </cell>
          <cell r="AG189">
            <v>0</v>
          </cell>
          <cell r="AI189">
            <v>0</v>
          </cell>
          <cell r="AL189">
            <v>2106</v>
          </cell>
        </row>
        <row r="190">
          <cell r="A190" t="str">
            <v>2110</v>
          </cell>
          <cell r="B190" t="str">
            <v xml:space="preserve">200 - Capital Assets                </v>
          </cell>
          <cell r="G190">
            <v>0</v>
          </cell>
          <cell r="H190">
            <v>0</v>
          </cell>
          <cell r="I190">
            <v>0</v>
          </cell>
          <cell r="K190">
            <v>0</v>
          </cell>
          <cell r="M190">
            <v>3186028.36</v>
          </cell>
          <cell r="N190">
            <v>3186028.36</v>
          </cell>
          <cell r="O190">
            <v>0</v>
          </cell>
          <cell r="Q190">
            <v>0</v>
          </cell>
          <cell r="T190">
            <v>3186028.36</v>
          </cell>
          <cell r="U190">
            <v>0</v>
          </cell>
          <cell r="W190">
            <v>0</v>
          </cell>
          <cell r="Y190">
            <v>0</v>
          </cell>
          <cell r="AA190">
            <v>0</v>
          </cell>
          <cell r="AG190">
            <v>0</v>
          </cell>
          <cell r="AI190">
            <v>0</v>
          </cell>
          <cell r="AL190">
            <v>2110</v>
          </cell>
        </row>
        <row r="191">
          <cell r="A191" t="str">
            <v>2110</v>
          </cell>
          <cell r="B191" t="str">
            <v xml:space="preserve">200 - Capital Assets                </v>
          </cell>
          <cell r="F191" t="str">
            <v>A</v>
          </cell>
          <cell r="G191">
            <v>14935.34</v>
          </cell>
          <cell r="H191">
            <v>5942.83</v>
          </cell>
          <cell r="I191">
            <v>0</v>
          </cell>
          <cell r="K191">
            <v>0</v>
          </cell>
          <cell r="M191">
            <v>412235.86</v>
          </cell>
          <cell r="N191">
            <v>253204.3</v>
          </cell>
          <cell r="O191">
            <v>0</v>
          </cell>
          <cell r="Q191">
            <v>0</v>
          </cell>
          <cell r="T191">
            <v>279916.13</v>
          </cell>
          <cell r="U191">
            <v>0</v>
          </cell>
          <cell r="W191">
            <v>0</v>
          </cell>
          <cell r="Y191">
            <v>132319.73000000001</v>
          </cell>
          <cell r="AA191">
            <v>0</v>
          </cell>
          <cell r="AG191">
            <v>0</v>
          </cell>
          <cell r="AI191">
            <v>0</v>
          </cell>
          <cell r="AL191">
            <v>2110</v>
          </cell>
        </row>
        <row r="192">
          <cell r="A192" t="str">
            <v>2110</v>
          </cell>
          <cell r="B192" t="str">
            <v xml:space="preserve">200 - Capital Assets                </v>
          </cell>
          <cell r="F192" t="str">
            <v>B</v>
          </cell>
          <cell r="G192">
            <v>13441.34</v>
          </cell>
          <cell r="H192">
            <v>2087.5300000000002</v>
          </cell>
          <cell r="I192">
            <v>0</v>
          </cell>
          <cell r="K192">
            <v>0</v>
          </cell>
          <cell r="M192">
            <v>723722.12</v>
          </cell>
          <cell r="N192">
            <v>610565.93000000005</v>
          </cell>
          <cell r="O192">
            <v>0</v>
          </cell>
          <cell r="Q192">
            <v>0</v>
          </cell>
          <cell r="T192">
            <v>626567.44999999995</v>
          </cell>
          <cell r="U192">
            <v>0</v>
          </cell>
          <cell r="W192">
            <v>0</v>
          </cell>
          <cell r="Y192">
            <v>97154.67</v>
          </cell>
          <cell r="AA192">
            <v>0</v>
          </cell>
          <cell r="AG192">
            <v>0</v>
          </cell>
          <cell r="AI192">
            <v>0</v>
          </cell>
          <cell r="AL192">
            <v>2110</v>
          </cell>
        </row>
        <row r="193">
          <cell r="A193" t="str">
            <v>2110</v>
          </cell>
          <cell r="B193" t="str">
            <v xml:space="preserve">200 - Capital Assets                </v>
          </cell>
          <cell r="F193" t="str">
            <v>C</v>
          </cell>
          <cell r="G193">
            <v>8340.7000000000007</v>
          </cell>
          <cell r="H193">
            <v>17106.14</v>
          </cell>
          <cell r="I193">
            <v>0</v>
          </cell>
          <cell r="K193">
            <v>0</v>
          </cell>
          <cell r="M193">
            <v>1607958.64</v>
          </cell>
          <cell r="N193">
            <v>1475889.31</v>
          </cell>
          <cell r="O193">
            <v>0</v>
          </cell>
          <cell r="Q193">
            <v>0</v>
          </cell>
          <cell r="T193">
            <v>1518425.6</v>
          </cell>
          <cell r="U193">
            <v>0</v>
          </cell>
          <cell r="W193">
            <v>0</v>
          </cell>
          <cell r="Y193">
            <v>89533.04</v>
          </cell>
          <cell r="AA193">
            <v>0</v>
          </cell>
          <cell r="AG193">
            <v>0</v>
          </cell>
          <cell r="AI193">
            <v>0</v>
          </cell>
          <cell r="AL193">
            <v>2110</v>
          </cell>
        </row>
        <row r="194">
          <cell r="A194" t="str">
            <v>2110</v>
          </cell>
          <cell r="B194" t="str">
            <v xml:space="preserve">200 - Capital Assets                </v>
          </cell>
          <cell r="F194" t="str">
            <v>CC</v>
          </cell>
          <cell r="G194">
            <v>0</v>
          </cell>
          <cell r="H194">
            <v>0</v>
          </cell>
          <cell r="I194">
            <v>0</v>
          </cell>
          <cell r="K194">
            <v>0</v>
          </cell>
          <cell r="M194">
            <v>49050.77</v>
          </cell>
          <cell r="N194">
            <v>49050.77</v>
          </cell>
          <cell r="O194">
            <v>0</v>
          </cell>
          <cell r="Q194">
            <v>0</v>
          </cell>
          <cell r="T194">
            <v>49050.77</v>
          </cell>
          <cell r="U194">
            <v>0</v>
          </cell>
          <cell r="W194">
            <v>0</v>
          </cell>
          <cell r="Y194">
            <v>0</v>
          </cell>
          <cell r="AA194">
            <v>0</v>
          </cell>
          <cell r="AG194">
            <v>0</v>
          </cell>
          <cell r="AI194">
            <v>0</v>
          </cell>
          <cell r="AL194">
            <v>2110</v>
          </cell>
        </row>
        <row r="195">
          <cell r="A195" t="str">
            <v>2110</v>
          </cell>
          <cell r="B195" t="str">
            <v xml:space="preserve">200 - Capital Assets                </v>
          </cell>
          <cell r="F195" t="str">
            <v>D</v>
          </cell>
          <cell r="G195">
            <v>-1379.2</v>
          </cell>
          <cell r="H195">
            <v>377.02</v>
          </cell>
          <cell r="I195">
            <v>0</v>
          </cell>
          <cell r="K195">
            <v>0</v>
          </cell>
          <cell r="M195">
            <v>722507.56</v>
          </cell>
          <cell r="N195">
            <v>698311.66</v>
          </cell>
          <cell r="O195">
            <v>0</v>
          </cell>
          <cell r="Q195">
            <v>0</v>
          </cell>
          <cell r="T195">
            <v>698987.33</v>
          </cell>
          <cell r="U195">
            <v>0</v>
          </cell>
          <cell r="W195">
            <v>0</v>
          </cell>
          <cell r="Y195">
            <v>23520.23</v>
          </cell>
          <cell r="AA195">
            <v>0</v>
          </cell>
          <cell r="AG195">
            <v>0</v>
          </cell>
          <cell r="AI195">
            <v>0</v>
          </cell>
          <cell r="AL195">
            <v>2110</v>
          </cell>
        </row>
        <row r="196">
          <cell r="A196" t="str">
            <v>2110</v>
          </cell>
          <cell r="B196" t="str">
            <v xml:space="preserve">200 - Capital Assets                </v>
          </cell>
          <cell r="F196" t="str">
            <v>E</v>
          </cell>
          <cell r="G196">
            <v>43258.73</v>
          </cell>
          <cell r="H196">
            <v>65125.65</v>
          </cell>
          <cell r="I196">
            <v>0</v>
          </cell>
          <cell r="K196">
            <v>0</v>
          </cell>
          <cell r="M196">
            <v>4944841.24</v>
          </cell>
          <cell r="N196">
            <v>4178880.62</v>
          </cell>
          <cell r="O196">
            <v>0</v>
          </cell>
          <cell r="Q196">
            <v>0</v>
          </cell>
          <cell r="T196">
            <v>4391365.8600000003</v>
          </cell>
          <cell r="U196">
            <v>0</v>
          </cell>
          <cell r="W196">
            <v>0</v>
          </cell>
          <cell r="Y196">
            <v>553475.38</v>
          </cell>
          <cell r="AA196">
            <v>0</v>
          </cell>
          <cell r="AG196">
            <v>0</v>
          </cell>
          <cell r="AI196">
            <v>0</v>
          </cell>
          <cell r="AL196">
            <v>2110</v>
          </cell>
        </row>
        <row r="197">
          <cell r="A197" t="str">
            <v>2110</v>
          </cell>
          <cell r="B197" t="str">
            <v xml:space="preserve">200 - Capital Assets                </v>
          </cell>
          <cell r="F197" t="str">
            <v>F</v>
          </cell>
          <cell r="G197">
            <v>30146.28</v>
          </cell>
          <cell r="H197">
            <v>12164.69</v>
          </cell>
          <cell r="I197">
            <v>0</v>
          </cell>
          <cell r="K197">
            <v>0</v>
          </cell>
          <cell r="M197">
            <v>787256.02</v>
          </cell>
          <cell r="N197">
            <v>660538.72</v>
          </cell>
          <cell r="O197">
            <v>0</v>
          </cell>
          <cell r="Q197">
            <v>0</v>
          </cell>
          <cell r="T197">
            <v>694725.96</v>
          </cell>
          <cell r="U197">
            <v>0</v>
          </cell>
          <cell r="W197">
            <v>0</v>
          </cell>
          <cell r="Y197">
            <v>92530.06</v>
          </cell>
          <cell r="AA197">
            <v>0</v>
          </cell>
          <cell r="AG197">
            <v>0</v>
          </cell>
          <cell r="AI197">
            <v>0</v>
          </cell>
          <cell r="AL197">
            <v>2110</v>
          </cell>
        </row>
        <row r="198">
          <cell r="A198" t="str">
            <v>2110</v>
          </cell>
          <cell r="B198" t="str">
            <v xml:space="preserve">200 - Capital Assets                </v>
          </cell>
          <cell r="F198" t="str">
            <v>G</v>
          </cell>
          <cell r="G198">
            <v>57321.43</v>
          </cell>
          <cell r="H198">
            <v>34993.160000000003</v>
          </cell>
          <cell r="I198">
            <v>0</v>
          </cell>
          <cell r="K198">
            <v>0</v>
          </cell>
          <cell r="M198">
            <v>1875236.84</v>
          </cell>
          <cell r="N198">
            <v>1358001.66</v>
          </cell>
          <cell r="O198">
            <v>0</v>
          </cell>
          <cell r="Q198">
            <v>0</v>
          </cell>
          <cell r="T198">
            <v>1457498.88</v>
          </cell>
          <cell r="U198">
            <v>0</v>
          </cell>
          <cell r="W198">
            <v>0</v>
          </cell>
          <cell r="Y198">
            <v>417737.96</v>
          </cell>
          <cell r="AA198">
            <v>0</v>
          </cell>
          <cell r="AG198">
            <v>0</v>
          </cell>
          <cell r="AI198">
            <v>0</v>
          </cell>
          <cell r="AL198">
            <v>2110</v>
          </cell>
        </row>
        <row r="199">
          <cell r="A199" t="str">
            <v>2110</v>
          </cell>
          <cell r="B199" t="str">
            <v xml:space="preserve">200 - Capital Assets                </v>
          </cell>
          <cell r="F199" t="str">
            <v>H</v>
          </cell>
          <cell r="G199">
            <v>8011.92</v>
          </cell>
          <cell r="H199">
            <v>7012.82</v>
          </cell>
          <cell r="I199">
            <v>0</v>
          </cell>
          <cell r="K199">
            <v>0</v>
          </cell>
          <cell r="M199">
            <v>230759.41</v>
          </cell>
          <cell r="N199">
            <v>190169.42</v>
          </cell>
          <cell r="O199">
            <v>0</v>
          </cell>
          <cell r="Q199">
            <v>0</v>
          </cell>
          <cell r="T199">
            <v>201698.44</v>
          </cell>
          <cell r="U199">
            <v>0</v>
          </cell>
          <cell r="W199">
            <v>0</v>
          </cell>
          <cell r="Y199">
            <v>29060.97</v>
          </cell>
          <cell r="AA199">
            <v>0</v>
          </cell>
          <cell r="AG199">
            <v>0</v>
          </cell>
          <cell r="AI199">
            <v>0</v>
          </cell>
          <cell r="AL199">
            <v>2110</v>
          </cell>
        </row>
        <row r="200">
          <cell r="A200" t="str">
            <v>2110</v>
          </cell>
          <cell r="B200" t="str">
            <v xml:space="preserve">200 - Capital Assets                </v>
          </cell>
          <cell r="F200" t="str">
            <v>I</v>
          </cell>
          <cell r="G200">
            <v>0</v>
          </cell>
          <cell r="H200">
            <v>0</v>
          </cell>
          <cell r="I200">
            <v>0</v>
          </cell>
          <cell r="K200">
            <v>0</v>
          </cell>
          <cell r="M200">
            <v>338.56</v>
          </cell>
          <cell r="N200">
            <v>338.56</v>
          </cell>
          <cell r="O200">
            <v>0</v>
          </cell>
          <cell r="Q200">
            <v>0</v>
          </cell>
          <cell r="T200">
            <v>338.56</v>
          </cell>
          <cell r="U200">
            <v>0</v>
          </cell>
          <cell r="W200">
            <v>0</v>
          </cell>
          <cell r="Y200">
            <v>0</v>
          </cell>
          <cell r="AA200">
            <v>0</v>
          </cell>
          <cell r="AG200">
            <v>0</v>
          </cell>
          <cell r="AI200">
            <v>0</v>
          </cell>
          <cell r="AL200">
            <v>2110</v>
          </cell>
        </row>
        <row r="201">
          <cell r="A201" t="str">
            <v>2110</v>
          </cell>
          <cell r="B201" t="str">
            <v xml:space="preserve">200 - Capital Assets                </v>
          </cell>
          <cell r="F201" t="str">
            <v>L</v>
          </cell>
          <cell r="G201">
            <v>16337.98</v>
          </cell>
          <cell r="H201">
            <v>0</v>
          </cell>
          <cell r="I201">
            <v>0</v>
          </cell>
          <cell r="K201">
            <v>0</v>
          </cell>
          <cell r="M201">
            <v>64751.78</v>
          </cell>
          <cell r="N201">
            <v>15381.96</v>
          </cell>
          <cell r="O201">
            <v>0</v>
          </cell>
          <cell r="Q201">
            <v>0</v>
          </cell>
          <cell r="T201">
            <v>15385</v>
          </cell>
          <cell r="U201">
            <v>0</v>
          </cell>
          <cell r="W201">
            <v>0</v>
          </cell>
          <cell r="Y201">
            <v>49366.78</v>
          </cell>
          <cell r="AA201">
            <v>0</v>
          </cell>
          <cell r="AG201">
            <v>0</v>
          </cell>
          <cell r="AI201">
            <v>0</v>
          </cell>
          <cell r="AL201">
            <v>2110</v>
          </cell>
        </row>
        <row r="202">
          <cell r="A202" t="str">
            <v>2110</v>
          </cell>
          <cell r="B202" t="str">
            <v xml:space="preserve">200 - Capital Assets                </v>
          </cell>
          <cell r="F202" t="str">
            <v>M</v>
          </cell>
          <cell r="G202">
            <v>2707.18</v>
          </cell>
          <cell r="H202">
            <v>2820.53</v>
          </cell>
          <cell r="I202">
            <v>0</v>
          </cell>
          <cell r="K202">
            <v>0</v>
          </cell>
          <cell r="M202">
            <v>369314.87</v>
          </cell>
          <cell r="N202">
            <v>312259.82</v>
          </cell>
          <cell r="O202">
            <v>0</v>
          </cell>
          <cell r="Q202">
            <v>0</v>
          </cell>
          <cell r="T202">
            <v>324129.37</v>
          </cell>
          <cell r="U202">
            <v>0</v>
          </cell>
          <cell r="W202">
            <v>0</v>
          </cell>
          <cell r="Y202">
            <v>45185.5</v>
          </cell>
          <cell r="AA202">
            <v>0</v>
          </cell>
          <cell r="AG202">
            <v>0</v>
          </cell>
          <cell r="AI202">
            <v>0</v>
          </cell>
          <cell r="AL202">
            <v>2110</v>
          </cell>
        </row>
        <row r="203">
          <cell r="A203" t="str">
            <v>2110</v>
          </cell>
          <cell r="B203" t="str">
            <v xml:space="preserve">200 - Capital Assets                </v>
          </cell>
          <cell r="F203" t="str">
            <v>MM</v>
          </cell>
          <cell r="G203">
            <v>0</v>
          </cell>
          <cell r="H203">
            <v>0</v>
          </cell>
          <cell r="I203">
            <v>0</v>
          </cell>
          <cell r="K203">
            <v>0</v>
          </cell>
          <cell r="M203">
            <v>1008.03</v>
          </cell>
          <cell r="N203">
            <v>1007.99</v>
          </cell>
          <cell r="O203">
            <v>0</v>
          </cell>
          <cell r="Q203">
            <v>0</v>
          </cell>
          <cell r="T203">
            <v>1008.03</v>
          </cell>
          <cell r="U203">
            <v>0</v>
          </cell>
          <cell r="W203">
            <v>0</v>
          </cell>
          <cell r="Y203">
            <v>0</v>
          </cell>
          <cell r="AA203">
            <v>0</v>
          </cell>
          <cell r="AG203">
            <v>0</v>
          </cell>
          <cell r="AI203">
            <v>0</v>
          </cell>
          <cell r="AL203">
            <v>2110</v>
          </cell>
        </row>
        <row r="204">
          <cell r="A204" t="str">
            <v>2110</v>
          </cell>
          <cell r="B204" t="str">
            <v xml:space="preserve">200 - Capital Assets                </v>
          </cell>
          <cell r="F204" t="str">
            <v>Q</v>
          </cell>
          <cell r="G204">
            <v>0</v>
          </cell>
          <cell r="H204">
            <v>0</v>
          </cell>
          <cell r="I204">
            <v>0</v>
          </cell>
          <cell r="K204">
            <v>0</v>
          </cell>
          <cell r="M204">
            <v>812.79</v>
          </cell>
          <cell r="N204">
            <v>812.16</v>
          </cell>
          <cell r="O204">
            <v>0</v>
          </cell>
          <cell r="Q204">
            <v>0</v>
          </cell>
          <cell r="T204">
            <v>812.79</v>
          </cell>
          <cell r="U204">
            <v>0</v>
          </cell>
          <cell r="W204">
            <v>0</v>
          </cell>
          <cell r="Y204">
            <v>0</v>
          </cell>
          <cell r="AA204">
            <v>0</v>
          </cell>
          <cell r="AG204">
            <v>0</v>
          </cell>
          <cell r="AI204">
            <v>0</v>
          </cell>
          <cell r="AL204">
            <v>2110</v>
          </cell>
        </row>
        <row r="205">
          <cell r="A205" t="str">
            <v>2110</v>
          </cell>
          <cell r="B205" t="str">
            <v xml:space="preserve">200 - Capital Assets                </v>
          </cell>
          <cell r="F205" t="str">
            <v>R</v>
          </cell>
          <cell r="G205">
            <v>0</v>
          </cell>
          <cell r="H205">
            <v>0</v>
          </cell>
          <cell r="I205">
            <v>0</v>
          </cell>
          <cell r="K205">
            <v>0</v>
          </cell>
          <cell r="M205">
            <v>456.03</v>
          </cell>
          <cell r="N205">
            <v>456.03</v>
          </cell>
          <cell r="O205">
            <v>0</v>
          </cell>
          <cell r="Q205">
            <v>0</v>
          </cell>
          <cell r="T205">
            <v>456.03</v>
          </cell>
          <cell r="U205">
            <v>0</v>
          </cell>
          <cell r="W205">
            <v>0</v>
          </cell>
          <cell r="Y205">
            <v>0</v>
          </cell>
          <cell r="AA205">
            <v>0</v>
          </cell>
          <cell r="AG205">
            <v>0</v>
          </cell>
          <cell r="AI205">
            <v>0</v>
          </cell>
          <cell r="AL205">
            <v>2110</v>
          </cell>
        </row>
        <row r="206">
          <cell r="A206" t="str">
            <v>2110</v>
          </cell>
          <cell r="B206" t="str">
            <v xml:space="preserve">200 - Capital Assets                </v>
          </cell>
          <cell r="F206" t="str">
            <v>T</v>
          </cell>
          <cell r="G206">
            <v>0</v>
          </cell>
          <cell r="H206">
            <v>0</v>
          </cell>
          <cell r="I206">
            <v>0</v>
          </cell>
          <cell r="K206">
            <v>0</v>
          </cell>
          <cell r="M206">
            <v>5960.96</v>
          </cell>
          <cell r="N206">
            <v>5960.96</v>
          </cell>
          <cell r="O206">
            <v>0</v>
          </cell>
          <cell r="Q206">
            <v>0</v>
          </cell>
          <cell r="T206">
            <v>5960.96</v>
          </cell>
          <cell r="U206">
            <v>0</v>
          </cell>
          <cell r="W206">
            <v>0</v>
          </cell>
          <cell r="Y206">
            <v>0</v>
          </cell>
          <cell r="AA206">
            <v>0</v>
          </cell>
          <cell r="AG206">
            <v>0</v>
          </cell>
          <cell r="AI206">
            <v>0</v>
          </cell>
          <cell r="AL206">
            <v>2110</v>
          </cell>
        </row>
        <row r="207">
          <cell r="A207" t="str">
            <v>2110</v>
          </cell>
          <cell r="B207" t="str">
            <v xml:space="preserve">200 - Capital Assets                </v>
          </cell>
          <cell r="F207" t="str">
            <v>V</v>
          </cell>
          <cell r="G207">
            <v>0</v>
          </cell>
          <cell r="H207">
            <v>0</v>
          </cell>
          <cell r="I207">
            <v>0</v>
          </cell>
          <cell r="K207">
            <v>0</v>
          </cell>
          <cell r="M207">
            <v>197.13</v>
          </cell>
          <cell r="N207">
            <v>197.13</v>
          </cell>
          <cell r="O207">
            <v>0</v>
          </cell>
          <cell r="Q207">
            <v>0</v>
          </cell>
          <cell r="T207">
            <v>197.13</v>
          </cell>
          <cell r="U207">
            <v>0</v>
          </cell>
          <cell r="W207">
            <v>0</v>
          </cell>
          <cell r="Y207">
            <v>0</v>
          </cell>
          <cell r="AA207">
            <v>0</v>
          </cell>
          <cell r="AG207">
            <v>0</v>
          </cell>
          <cell r="AI207">
            <v>0</v>
          </cell>
          <cell r="AL207">
            <v>2110</v>
          </cell>
        </row>
        <row r="208">
          <cell r="A208" t="str">
            <v>2110</v>
          </cell>
          <cell r="B208" t="str">
            <v xml:space="preserve">200 - Capital Assets                </v>
          </cell>
          <cell r="F208" t="str">
            <v>W</v>
          </cell>
          <cell r="G208">
            <v>12808.48</v>
          </cell>
          <cell r="H208">
            <v>11617.7</v>
          </cell>
          <cell r="I208">
            <v>0</v>
          </cell>
          <cell r="K208">
            <v>0</v>
          </cell>
          <cell r="M208">
            <v>693126.63</v>
          </cell>
          <cell r="N208">
            <v>470982.55</v>
          </cell>
          <cell r="O208">
            <v>0</v>
          </cell>
          <cell r="Q208">
            <v>0</v>
          </cell>
          <cell r="T208">
            <v>501811.74</v>
          </cell>
          <cell r="U208">
            <v>0</v>
          </cell>
          <cell r="W208">
            <v>0</v>
          </cell>
          <cell r="Y208">
            <v>191314.89</v>
          </cell>
          <cell r="AA208">
            <v>0</v>
          </cell>
          <cell r="AG208">
            <v>0</v>
          </cell>
          <cell r="AI208">
            <v>0</v>
          </cell>
          <cell r="AL208">
            <v>2110</v>
          </cell>
        </row>
        <row r="209">
          <cell r="A209" t="str">
            <v>2110</v>
          </cell>
          <cell r="B209" t="str">
            <v xml:space="preserve">200 - Capital Assets                </v>
          </cell>
          <cell r="F209" t="str">
            <v>X</v>
          </cell>
          <cell r="G209">
            <v>0</v>
          </cell>
          <cell r="H209">
            <v>0</v>
          </cell>
          <cell r="I209">
            <v>0</v>
          </cell>
          <cell r="K209">
            <v>0</v>
          </cell>
          <cell r="M209">
            <v>12668.26</v>
          </cell>
          <cell r="N209">
            <v>12668.26</v>
          </cell>
          <cell r="O209">
            <v>0</v>
          </cell>
          <cell r="Q209">
            <v>0</v>
          </cell>
          <cell r="T209">
            <v>12668.26</v>
          </cell>
          <cell r="U209">
            <v>0</v>
          </cell>
          <cell r="W209">
            <v>0</v>
          </cell>
          <cell r="Y209">
            <v>0</v>
          </cell>
          <cell r="AA209">
            <v>0</v>
          </cell>
          <cell r="AG209">
            <v>0</v>
          </cell>
          <cell r="AI209">
            <v>0</v>
          </cell>
          <cell r="AL209">
            <v>2110</v>
          </cell>
        </row>
        <row r="210">
          <cell r="A210" t="str">
            <v>2110</v>
          </cell>
          <cell r="B210" t="str">
            <v xml:space="preserve">200 - Capital Assets                </v>
          </cell>
          <cell r="F210" t="str">
            <v>ZZ</v>
          </cell>
          <cell r="G210">
            <v>0</v>
          </cell>
          <cell r="H210">
            <v>0</v>
          </cell>
          <cell r="I210">
            <v>0</v>
          </cell>
          <cell r="K210">
            <v>0</v>
          </cell>
          <cell r="M210">
            <v>7403.72</v>
          </cell>
          <cell r="N210">
            <v>7403.72</v>
          </cell>
          <cell r="O210">
            <v>0</v>
          </cell>
          <cell r="Q210">
            <v>0</v>
          </cell>
          <cell r="T210">
            <v>7403.72</v>
          </cell>
          <cell r="U210">
            <v>0</v>
          </cell>
          <cell r="W210">
            <v>0</v>
          </cell>
          <cell r="Y210">
            <v>0</v>
          </cell>
          <cell r="AA210">
            <v>0</v>
          </cell>
          <cell r="AG210">
            <v>0</v>
          </cell>
          <cell r="AI210">
            <v>0</v>
          </cell>
          <cell r="AL210">
            <v>2110</v>
          </cell>
        </row>
        <row r="211">
          <cell r="A211" t="str">
            <v>2118</v>
          </cell>
          <cell r="B211" t="str">
            <v xml:space="preserve">200 - Capital Assets                </v>
          </cell>
          <cell r="G211">
            <v>0</v>
          </cell>
          <cell r="H211">
            <v>0</v>
          </cell>
          <cell r="I211">
            <v>0</v>
          </cell>
          <cell r="K211">
            <v>0</v>
          </cell>
          <cell r="M211">
            <v>15577.22</v>
          </cell>
          <cell r="N211">
            <v>15577.22</v>
          </cell>
          <cell r="O211">
            <v>0</v>
          </cell>
          <cell r="Q211">
            <v>0</v>
          </cell>
          <cell r="T211">
            <v>15577.22</v>
          </cell>
          <cell r="U211">
            <v>0</v>
          </cell>
          <cell r="W211">
            <v>0</v>
          </cell>
          <cell r="Y211">
            <v>0</v>
          </cell>
          <cell r="AA211">
            <v>0</v>
          </cell>
          <cell r="AG211">
            <v>0</v>
          </cell>
          <cell r="AI211">
            <v>0</v>
          </cell>
          <cell r="AL211">
            <v>2118</v>
          </cell>
        </row>
        <row r="212">
          <cell r="A212" t="str">
            <v>2118</v>
          </cell>
          <cell r="B212" t="str">
            <v xml:space="preserve">200 - Capital Assets                </v>
          </cell>
          <cell r="F212" t="str">
            <v>A</v>
          </cell>
          <cell r="G212">
            <v>0</v>
          </cell>
          <cell r="H212">
            <v>0</v>
          </cell>
          <cell r="I212">
            <v>0</v>
          </cell>
          <cell r="K212">
            <v>0</v>
          </cell>
          <cell r="M212">
            <v>2159.04</v>
          </cell>
          <cell r="N212">
            <v>1706.67</v>
          </cell>
          <cell r="O212">
            <v>0</v>
          </cell>
          <cell r="Q212">
            <v>0</v>
          </cell>
          <cell r="T212">
            <v>1706.67</v>
          </cell>
          <cell r="U212">
            <v>0</v>
          </cell>
          <cell r="W212">
            <v>0</v>
          </cell>
          <cell r="Y212">
            <v>452.37</v>
          </cell>
          <cell r="AA212">
            <v>0</v>
          </cell>
          <cell r="AG212">
            <v>0</v>
          </cell>
          <cell r="AI212">
            <v>0</v>
          </cell>
          <cell r="AL212">
            <v>2118</v>
          </cell>
        </row>
        <row r="213">
          <cell r="A213" t="str">
            <v>2118</v>
          </cell>
          <cell r="B213" t="str">
            <v xml:space="preserve">200 - Capital Assets                </v>
          </cell>
          <cell r="F213" t="str">
            <v>B</v>
          </cell>
          <cell r="G213">
            <v>362</v>
          </cell>
          <cell r="H213">
            <v>0</v>
          </cell>
          <cell r="I213">
            <v>0</v>
          </cell>
          <cell r="K213">
            <v>0</v>
          </cell>
          <cell r="M213">
            <v>25544.09</v>
          </cell>
          <cell r="N213">
            <v>20694.810000000001</v>
          </cell>
          <cell r="O213">
            <v>0</v>
          </cell>
          <cell r="Q213">
            <v>0</v>
          </cell>
          <cell r="T213">
            <v>20694.810000000001</v>
          </cell>
          <cell r="U213">
            <v>0</v>
          </cell>
          <cell r="W213">
            <v>0</v>
          </cell>
          <cell r="Y213">
            <v>4849.28</v>
          </cell>
          <cell r="AA213">
            <v>0</v>
          </cell>
          <cell r="AG213">
            <v>0</v>
          </cell>
          <cell r="AI213">
            <v>0</v>
          </cell>
          <cell r="AL213">
            <v>2118</v>
          </cell>
        </row>
        <row r="214">
          <cell r="A214" t="str">
            <v>2118</v>
          </cell>
          <cell r="B214" t="str">
            <v xml:space="preserve">200 - Capital Assets                </v>
          </cell>
          <cell r="F214" t="str">
            <v>C</v>
          </cell>
          <cell r="G214">
            <v>3519.85</v>
          </cell>
          <cell r="H214">
            <v>327.58</v>
          </cell>
          <cell r="I214">
            <v>0</v>
          </cell>
          <cell r="K214">
            <v>0</v>
          </cell>
          <cell r="M214">
            <v>20863.759999999998</v>
          </cell>
          <cell r="N214">
            <v>14593.4</v>
          </cell>
          <cell r="O214">
            <v>0</v>
          </cell>
          <cell r="Q214">
            <v>0</v>
          </cell>
          <cell r="T214">
            <v>14789.96</v>
          </cell>
          <cell r="U214">
            <v>0</v>
          </cell>
          <cell r="W214">
            <v>0</v>
          </cell>
          <cell r="Y214">
            <v>6073.8</v>
          </cell>
          <cell r="AA214">
            <v>0</v>
          </cell>
          <cell r="AG214">
            <v>0</v>
          </cell>
          <cell r="AI214">
            <v>0</v>
          </cell>
          <cell r="AL214">
            <v>2118</v>
          </cell>
        </row>
        <row r="215">
          <cell r="A215" t="str">
            <v>2118</v>
          </cell>
          <cell r="B215" t="str">
            <v xml:space="preserve">200 - Capital Assets                </v>
          </cell>
          <cell r="F215" t="str">
            <v>CC</v>
          </cell>
          <cell r="G215">
            <v>0</v>
          </cell>
          <cell r="H215">
            <v>0</v>
          </cell>
          <cell r="I215">
            <v>0</v>
          </cell>
          <cell r="K215">
            <v>0</v>
          </cell>
          <cell r="M215">
            <v>299.38</v>
          </cell>
          <cell r="N215">
            <v>299.38</v>
          </cell>
          <cell r="O215">
            <v>0</v>
          </cell>
          <cell r="Q215">
            <v>0</v>
          </cell>
          <cell r="T215">
            <v>299.38</v>
          </cell>
          <cell r="U215">
            <v>0</v>
          </cell>
          <cell r="W215">
            <v>0</v>
          </cell>
          <cell r="Y215">
            <v>0</v>
          </cell>
          <cell r="AA215">
            <v>0</v>
          </cell>
          <cell r="AG215">
            <v>0</v>
          </cell>
          <cell r="AI215">
            <v>0</v>
          </cell>
          <cell r="AL215">
            <v>2118</v>
          </cell>
        </row>
        <row r="216">
          <cell r="A216" t="str">
            <v>2118</v>
          </cell>
          <cell r="B216" t="str">
            <v xml:space="preserve">200 - Capital Assets                </v>
          </cell>
          <cell r="F216" t="str">
            <v>D</v>
          </cell>
          <cell r="G216">
            <v>0</v>
          </cell>
          <cell r="H216">
            <v>0</v>
          </cell>
          <cell r="I216">
            <v>0</v>
          </cell>
          <cell r="K216">
            <v>0</v>
          </cell>
          <cell r="M216">
            <v>8459</v>
          </cell>
          <cell r="N216">
            <v>8391.36</v>
          </cell>
          <cell r="O216">
            <v>0</v>
          </cell>
          <cell r="Q216">
            <v>0</v>
          </cell>
          <cell r="T216">
            <v>8391.36</v>
          </cell>
          <cell r="U216">
            <v>0</v>
          </cell>
          <cell r="W216">
            <v>0</v>
          </cell>
          <cell r="Y216">
            <v>67.64</v>
          </cell>
          <cell r="AA216">
            <v>0</v>
          </cell>
          <cell r="AG216">
            <v>0</v>
          </cell>
          <cell r="AI216">
            <v>0</v>
          </cell>
          <cell r="AL216">
            <v>2118</v>
          </cell>
        </row>
        <row r="217">
          <cell r="A217" t="str">
            <v>2118</v>
          </cell>
          <cell r="B217" t="str">
            <v xml:space="preserve">200 - Capital Assets                </v>
          </cell>
          <cell r="F217" t="str">
            <v>E</v>
          </cell>
          <cell r="G217">
            <v>405.84</v>
          </cell>
          <cell r="H217">
            <v>0</v>
          </cell>
          <cell r="I217">
            <v>0</v>
          </cell>
          <cell r="K217">
            <v>0</v>
          </cell>
          <cell r="M217">
            <v>47750.59</v>
          </cell>
          <cell r="N217">
            <v>42589.05</v>
          </cell>
          <cell r="O217">
            <v>0</v>
          </cell>
          <cell r="Q217">
            <v>0</v>
          </cell>
          <cell r="T217">
            <v>44651.29</v>
          </cell>
          <cell r="U217">
            <v>0</v>
          </cell>
          <cell r="W217">
            <v>0</v>
          </cell>
          <cell r="Y217">
            <v>3099.3</v>
          </cell>
          <cell r="AA217">
            <v>0</v>
          </cell>
          <cell r="AG217">
            <v>0</v>
          </cell>
          <cell r="AI217">
            <v>0</v>
          </cell>
          <cell r="AL217">
            <v>2118</v>
          </cell>
        </row>
        <row r="218">
          <cell r="A218" t="str">
            <v>2118</v>
          </cell>
          <cell r="B218" t="str">
            <v xml:space="preserve">200 - Capital Assets                </v>
          </cell>
          <cell r="F218" t="str">
            <v>F</v>
          </cell>
          <cell r="G218">
            <v>871.07</v>
          </cell>
          <cell r="H218">
            <v>470.08</v>
          </cell>
          <cell r="I218">
            <v>0</v>
          </cell>
          <cell r="K218">
            <v>0</v>
          </cell>
          <cell r="M218">
            <v>34095.78</v>
          </cell>
          <cell r="N218">
            <v>26300.43</v>
          </cell>
          <cell r="O218">
            <v>0</v>
          </cell>
          <cell r="Q218">
            <v>0</v>
          </cell>
          <cell r="T218">
            <v>28736.43</v>
          </cell>
          <cell r="U218">
            <v>0</v>
          </cell>
          <cell r="W218">
            <v>0</v>
          </cell>
          <cell r="Y218">
            <v>5359.35</v>
          </cell>
          <cell r="AA218">
            <v>0</v>
          </cell>
          <cell r="AG218">
            <v>0</v>
          </cell>
          <cell r="AI218">
            <v>0</v>
          </cell>
          <cell r="AL218">
            <v>2118</v>
          </cell>
        </row>
        <row r="219">
          <cell r="A219" t="str">
            <v>2118</v>
          </cell>
          <cell r="B219" t="str">
            <v xml:space="preserve">200 - Capital Assets                </v>
          </cell>
          <cell r="F219" t="str">
            <v>G</v>
          </cell>
          <cell r="G219">
            <v>649.36</v>
          </cell>
          <cell r="H219">
            <v>819.98</v>
          </cell>
          <cell r="I219">
            <v>0</v>
          </cell>
          <cell r="K219">
            <v>0</v>
          </cell>
          <cell r="M219">
            <v>37116.22</v>
          </cell>
          <cell r="N219">
            <v>23341.8</v>
          </cell>
          <cell r="O219">
            <v>0</v>
          </cell>
          <cell r="Q219">
            <v>0</v>
          </cell>
          <cell r="T219">
            <v>25071.52</v>
          </cell>
          <cell r="U219">
            <v>0</v>
          </cell>
          <cell r="W219">
            <v>0</v>
          </cell>
          <cell r="Y219">
            <v>12044.7</v>
          </cell>
          <cell r="AA219">
            <v>0</v>
          </cell>
          <cell r="AG219">
            <v>0</v>
          </cell>
          <cell r="AI219">
            <v>0</v>
          </cell>
          <cell r="AL219">
            <v>2118</v>
          </cell>
        </row>
        <row r="220">
          <cell r="A220" t="str">
            <v>2118</v>
          </cell>
          <cell r="B220" t="str">
            <v xml:space="preserve">200 - Capital Assets                </v>
          </cell>
          <cell r="F220" t="str">
            <v>H</v>
          </cell>
          <cell r="G220">
            <v>0</v>
          </cell>
          <cell r="H220">
            <v>0</v>
          </cell>
          <cell r="I220">
            <v>0</v>
          </cell>
          <cell r="K220">
            <v>0</v>
          </cell>
          <cell r="M220">
            <v>698.08</v>
          </cell>
          <cell r="N220">
            <v>698.08</v>
          </cell>
          <cell r="O220">
            <v>0</v>
          </cell>
          <cell r="Q220">
            <v>0</v>
          </cell>
          <cell r="T220">
            <v>698.08</v>
          </cell>
          <cell r="U220">
            <v>0</v>
          </cell>
          <cell r="W220">
            <v>0</v>
          </cell>
          <cell r="Y220">
            <v>0</v>
          </cell>
          <cell r="AA220">
            <v>0</v>
          </cell>
          <cell r="AG220">
            <v>0</v>
          </cell>
          <cell r="AI220">
            <v>0</v>
          </cell>
          <cell r="AL220">
            <v>2118</v>
          </cell>
        </row>
        <row r="221">
          <cell r="A221" t="str">
            <v>2118</v>
          </cell>
          <cell r="B221" t="str">
            <v xml:space="preserve">200 - Capital Assets                </v>
          </cell>
          <cell r="F221" t="str">
            <v>L</v>
          </cell>
          <cell r="G221">
            <v>1118</v>
          </cell>
          <cell r="H221">
            <v>0</v>
          </cell>
          <cell r="I221">
            <v>0</v>
          </cell>
          <cell r="K221">
            <v>0</v>
          </cell>
          <cell r="M221">
            <v>1609.52</v>
          </cell>
          <cell r="N221">
            <v>0</v>
          </cell>
          <cell r="O221">
            <v>0</v>
          </cell>
          <cell r="Q221">
            <v>0</v>
          </cell>
          <cell r="T221">
            <v>0</v>
          </cell>
          <cell r="U221">
            <v>0</v>
          </cell>
          <cell r="W221">
            <v>0</v>
          </cell>
          <cell r="Y221">
            <v>1609.52</v>
          </cell>
          <cell r="AA221">
            <v>0</v>
          </cell>
          <cell r="AG221">
            <v>0</v>
          </cell>
          <cell r="AI221">
            <v>0</v>
          </cell>
          <cell r="AL221">
            <v>2118</v>
          </cell>
        </row>
        <row r="222">
          <cell r="A222" t="str">
            <v>2118</v>
          </cell>
          <cell r="B222" t="str">
            <v xml:space="preserve">200 - Capital Assets                </v>
          </cell>
          <cell r="F222" t="str">
            <v>M</v>
          </cell>
          <cell r="G222">
            <v>0</v>
          </cell>
          <cell r="H222">
            <v>0</v>
          </cell>
          <cell r="I222">
            <v>0</v>
          </cell>
          <cell r="K222">
            <v>0</v>
          </cell>
          <cell r="M222">
            <v>1422.24</v>
          </cell>
          <cell r="N222">
            <v>509.1</v>
          </cell>
          <cell r="O222">
            <v>0</v>
          </cell>
          <cell r="Q222">
            <v>0</v>
          </cell>
          <cell r="T222">
            <v>509.1</v>
          </cell>
          <cell r="U222">
            <v>0</v>
          </cell>
          <cell r="W222">
            <v>0</v>
          </cell>
          <cell r="Y222">
            <v>913.14</v>
          </cell>
          <cell r="AA222">
            <v>0</v>
          </cell>
          <cell r="AG222">
            <v>0</v>
          </cell>
          <cell r="AI222">
            <v>0</v>
          </cell>
          <cell r="AL222">
            <v>2118</v>
          </cell>
        </row>
        <row r="223">
          <cell r="A223" t="str">
            <v>2118</v>
          </cell>
          <cell r="B223" t="str">
            <v xml:space="preserve">200 - Capital Assets                </v>
          </cell>
          <cell r="F223" t="str">
            <v>W</v>
          </cell>
          <cell r="G223">
            <v>984.64</v>
          </cell>
          <cell r="H223">
            <v>0</v>
          </cell>
          <cell r="I223">
            <v>0</v>
          </cell>
          <cell r="K223">
            <v>0</v>
          </cell>
          <cell r="M223">
            <v>49352.14</v>
          </cell>
          <cell r="N223">
            <v>8364.48</v>
          </cell>
          <cell r="O223">
            <v>0</v>
          </cell>
          <cell r="Q223">
            <v>0</v>
          </cell>
          <cell r="T223">
            <v>8364.48</v>
          </cell>
          <cell r="U223">
            <v>0</v>
          </cell>
          <cell r="W223">
            <v>0</v>
          </cell>
          <cell r="Y223">
            <v>40987.660000000003</v>
          </cell>
          <cell r="AA223">
            <v>0</v>
          </cell>
          <cell r="AG223">
            <v>0</v>
          </cell>
          <cell r="AI223">
            <v>0</v>
          </cell>
          <cell r="AL223">
            <v>2118</v>
          </cell>
        </row>
        <row r="224">
          <cell r="A224" t="str">
            <v>2151</v>
          </cell>
          <cell r="B224" t="str">
            <v xml:space="preserve">200 - Capital Assets                </v>
          </cell>
          <cell r="G224">
            <v>0</v>
          </cell>
          <cell r="H224">
            <v>0</v>
          </cell>
          <cell r="I224">
            <v>0</v>
          </cell>
          <cell r="K224">
            <v>0</v>
          </cell>
          <cell r="M224">
            <v>954904.24</v>
          </cell>
          <cell r="N224">
            <v>954904.24</v>
          </cell>
          <cell r="O224">
            <v>0</v>
          </cell>
          <cell r="Q224">
            <v>0</v>
          </cell>
          <cell r="T224">
            <v>954904.24</v>
          </cell>
          <cell r="U224">
            <v>0</v>
          </cell>
          <cell r="W224">
            <v>0</v>
          </cell>
          <cell r="Y224">
            <v>0</v>
          </cell>
          <cell r="AA224">
            <v>0</v>
          </cell>
          <cell r="AG224">
            <v>0</v>
          </cell>
          <cell r="AI224">
            <v>0</v>
          </cell>
          <cell r="AL224">
            <v>2151</v>
          </cell>
        </row>
        <row r="225">
          <cell r="A225" t="str">
            <v>2151</v>
          </cell>
          <cell r="B225" t="str">
            <v xml:space="preserve">200 - Capital Assets                </v>
          </cell>
          <cell r="F225" t="str">
            <v>A</v>
          </cell>
          <cell r="G225">
            <v>0</v>
          </cell>
          <cell r="H225">
            <v>0</v>
          </cell>
          <cell r="I225">
            <v>0</v>
          </cell>
          <cell r="K225">
            <v>0</v>
          </cell>
          <cell r="M225">
            <v>77487.710000000006</v>
          </cell>
          <cell r="N225">
            <v>8786.5</v>
          </cell>
          <cell r="O225">
            <v>0</v>
          </cell>
          <cell r="Q225">
            <v>0</v>
          </cell>
          <cell r="T225">
            <v>77487.710000000006</v>
          </cell>
          <cell r="U225">
            <v>0</v>
          </cell>
          <cell r="W225">
            <v>0</v>
          </cell>
          <cell r="Y225">
            <v>0</v>
          </cell>
          <cell r="AA225">
            <v>0</v>
          </cell>
          <cell r="AG225">
            <v>0</v>
          </cell>
          <cell r="AI225">
            <v>0</v>
          </cell>
          <cell r="AL225">
            <v>2151</v>
          </cell>
        </row>
        <row r="226">
          <cell r="A226" t="str">
            <v>2151</v>
          </cell>
          <cell r="B226" t="str">
            <v xml:space="preserve">200 - Capital Assets                </v>
          </cell>
          <cell r="F226" t="str">
            <v>C</v>
          </cell>
          <cell r="G226">
            <v>0</v>
          </cell>
          <cell r="H226">
            <v>418</v>
          </cell>
          <cell r="I226">
            <v>0</v>
          </cell>
          <cell r="K226">
            <v>0</v>
          </cell>
          <cell r="M226">
            <v>7676.6</v>
          </cell>
          <cell r="N226">
            <v>7676.6</v>
          </cell>
          <cell r="O226">
            <v>0</v>
          </cell>
          <cell r="Q226">
            <v>0</v>
          </cell>
          <cell r="T226">
            <v>7676.6</v>
          </cell>
          <cell r="U226">
            <v>0</v>
          </cell>
          <cell r="W226">
            <v>0</v>
          </cell>
          <cell r="Y226">
            <v>0</v>
          </cell>
          <cell r="AA226">
            <v>0</v>
          </cell>
          <cell r="AG226">
            <v>0</v>
          </cell>
          <cell r="AI226">
            <v>0</v>
          </cell>
          <cell r="AL226">
            <v>2151</v>
          </cell>
        </row>
        <row r="227">
          <cell r="A227" t="str">
            <v>2151</v>
          </cell>
          <cell r="B227" t="str">
            <v xml:space="preserve">200 - Capital Assets                </v>
          </cell>
          <cell r="F227" t="str">
            <v>D</v>
          </cell>
          <cell r="G227">
            <v>0</v>
          </cell>
          <cell r="H227">
            <v>0</v>
          </cell>
          <cell r="I227">
            <v>0</v>
          </cell>
          <cell r="K227">
            <v>0</v>
          </cell>
          <cell r="M227">
            <v>772.17</v>
          </cell>
          <cell r="N227">
            <v>772.17</v>
          </cell>
          <cell r="O227">
            <v>0</v>
          </cell>
          <cell r="Q227">
            <v>0</v>
          </cell>
          <cell r="T227">
            <v>772.17</v>
          </cell>
          <cell r="U227">
            <v>0</v>
          </cell>
          <cell r="W227">
            <v>0</v>
          </cell>
          <cell r="Y227">
            <v>0</v>
          </cell>
          <cell r="AA227">
            <v>0</v>
          </cell>
          <cell r="AG227">
            <v>0</v>
          </cell>
          <cell r="AI227">
            <v>0</v>
          </cell>
          <cell r="AL227">
            <v>2151</v>
          </cell>
        </row>
        <row r="228">
          <cell r="A228" t="str">
            <v>2151</v>
          </cell>
          <cell r="B228" t="str">
            <v xml:space="preserve">200 - Capital Assets                </v>
          </cell>
          <cell r="F228" t="str">
            <v>E</v>
          </cell>
          <cell r="G228">
            <v>0</v>
          </cell>
          <cell r="H228">
            <v>0</v>
          </cell>
          <cell r="I228">
            <v>0</v>
          </cell>
          <cell r="K228">
            <v>0</v>
          </cell>
          <cell r="M228">
            <v>2650</v>
          </cell>
          <cell r="N228">
            <v>650</v>
          </cell>
          <cell r="O228">
            <v>0</v>
          </cell>
          <cell r="Q228">
            <v>0</v>
          </cell>
          <cell r="T228">
            <v>650</v>
          </cell>
          <cell r="U228">
            <v>0</v>
          </cell>
          <cell r="W228">
            <v>0</v>
          </cell>
          <cell r="Y228">
            <v>2000</v>
          </cell>
          <cell r="AA228">
            <v>0</v>
          </cell>
          <cell r="AG228">
            <v>0</v>
          </cell>
          <cell r="AI228">
            <v>0</v>
          </cell>
          <cell r="AL228">
            <v>2151</v>
          </cell>
        </row>
        <row r="229">
          <cell r="A229" t="str">
            <v>2151</v>
          </cell>
          <cell r="B229" t="str">
            <v xml:space="preserve">200 - Capital Assets                </v>
          </cell>
          <cell r="F229" t="str">
            <v>F</v>
          </cell>
          <cell r="G229">
            <v>0</v>
          </cell>
          <cell r="H229">
            <v>0</v>
          </cell>
          <cell r="I229">
            <v>0</v>
          </cell>
          <cell r="K229">
            <v>0</v>
          </cell>
          <cell r="M229">
            <v>9035.35</v>
          </cell>
          <cell r="N229">
            <v>0</v>
          </cell>
          <cell r="O229">
            <v>0</v>
          </cell>
          <cell r="Q229">
            <v>0</v>
          </cell>
          <cell r="T229">
            <v>9035.35</v>
          </cell>
          <cell r="U229">
            <v>0</v>
          </cell>
          <cell r="W229">
            <v>0</v>
          </cell>
          <cell r="Y229">
            <v>0</v>
          </cell>
          <cell r="AA229">
            <v>0</v>
          </cell>
          <cell r="AG229">
            <v>0</v>
          </cell>
          <cell r="AI229">
            <v>0</v>
          </cell>
          <cell r="AL229">
            <v>2151</v>
          </cell>
        </row>
        <row r="230">
          <cell r="A230" t="str">
            <v>2151</v>
          </cell>
          <cell r="B230" t="str">
            <v xml:space="preserve">200 - Capital Assets                </v>
          </cell>
          <cell r="F230" t="str">
            <v>H</v>
          </cell>
          <cell r="G230">
            <v>0</v>
          </cell>
          <cell r="H230">
            <v>0</v>
          </cell>
          <cell r="I230">
            <v>0</v>
          </cell>
          <cell r="K230">
            <v>0</v>
          </cell>
          <cell r="M230">
            <v>36328.71</v>
          </cell>
          <cell r="N230">
            <v>0</v>
          </cell>
          <cell r="O230">
            <v>0</v>
          </cell>
          <cell r="Q230">
            <v>0</v>
          </cell>
          <cell r="T230">
            <v>7560</v>
          </cell>
          <cell r="U230">
            <v>0</v>
          </cell>
          <cell r="W230">
            <v>0</v>
          </cell>
          <cell r="Y230">
            <v>28768.71</v>
          </cell>
          <cell r="AA230">
            <v>0</v>
          </cell>
          <cell r="AG230">
            <v>0</v>
          </cell>
          <cell r="AI230">
            <v>0</v>
          </cell>
          <cell r="AL230">
            <v>2151</v>
          </cell>
        </row>
        <row r="231">
          <cell r="A231" t="str">
            <v>2151</v>
          </cell>
          <cell r="B231" t="str">
            <v xml:space="preserve">200 - Capital Assets                </v>
          </cell>
          <cell r="F231" t="str">
            <v>L</v>
          </cell>
          <cell r="G231">
            <v>10.32</v>
          </cell>
          <cell r="H231">
            <v>0</v>
          </cell>
          <cell r="I231">
            <v>0</v>
          </cell>
          <cell r="K231">
            <v>0</v>
          </cell>
          <cell r="M231">
            <v>1239677.8899999999</v>
          </cell>
          <cell r="N231">
            <v>0</v>
          </cell>
          <cell r="O231">
            <v>0</v>
          </cell>
          <cell r="Q231">
            <v>0</v>
          </cell>
          <cell r="T231">
            <v>0</v>
          </cell>
          <cell r="U231">
            <v>0</v>
          </cell>
          <cell r="W231">
            <v>0</v>
          </cell>
          <cell r="Y231">
            <v>1239677.8899999999</v>
          </cell>
          <cell r="AA231">
            <v>0</v>
          </cell>
          <cell r="AG231">
            <v>0</v>
          </cell>
          <cell r="AI231">
            <v>0</v>
          </cell>
          <cell r="AL231">
            <v>2151</v>
          </cell>
        </row>
        <row r="232">
          <cell r="A232" t="str">
            <v>2151</v>
          </cell>
          <cell r="B232" t="str">
            <v xml:space="preserve">200 - Capital Assets                </v>
          </cell>
          <cell r="F232" t="str">
            <v>M</v>
          </cell>
          <cell r="G232">
            <v>0</v>
          </cell>
          <cell r="H232">
            <v>0</v>
          </cell>
          <cell r="I232">
            <v>0</v>
          </cell>
          <cell r="K232">
            <v>0</v>
          </cell>
          <cell r="M232">
            <v>34973.65</v>
          </cell>
          <cell r="N232">
            <v>34973.65</v>
          </cell>
          <cell r="O232">
            <v>0</v>
          </cell>
          <cell r="Q232">
            <v>0</v>
          </cell>
          <cell r="T232">
            <v>34973.65</v>
          </cell>
          <cell r="U232">
            <v>0</v>
          </cell>
          <cell r="W232">
            <v>0</v>
          </cell>
          <cell r="Y232">
            <v>0</v>
          </cell>
          <cell r="AA232">
            <v>0</v>
          </cell>
          <cell r="AG232">
            <v>0</v>
          </cell>
          <cell r="AI232">
            <v>0</v>
          </cell>
          <cell r="AL232">
            <v>2151</v>
          </cell>
        </row>
        <row r="233">
          <cell r="A233" t="str">
            <v>2151</v>
          </cell>
          <cell r="B233" t="str">
            <v xml:space="preserve">200 - Capital Assets                </v>
          </cell>
          <cell r="F233" t="str">
            <v>N</v>
          </cell>
          <cell r="G233">
            <v>298338.12</v>
          </cell>
          <cell r="H233">
            <v>0</v>
          </cell>
          <cell r="I233">
            <v>0</v>
          </cell>
          <cell r="K233">
            <v>0</v>
          </cell>
          <cell r="M233">
            <v>5691517.7400000002</v>
          </cell>
          <cell r="N233">
            <v>3437611.95</v>
          </cell>
          <cell r="O233">
            <v>0</v>
          </cell>
          <cell r="Q233">
            <v>0</v>
          </cell>
          <cell r="T233">
            <v>4430883.28</v>
          </cell>
          <cell r="U233">
            <v>0</v>
          </cell>
          <cell r="W233">
            <v>0</v>
          </cell>
          <cell r="Y233">
            <v>1260634.46</v>
          </cell>
          <cell r="AA233">
            <v>0</v>
          </cell>
          <cell r="AG233">
            <v>0</v>
          </cell>
          <cell r="AI233">
            <v>0</v>
          </cell>
          <cell r="AL233">
            <v>2151</v>
          </cell>
        </row>
        <row r="234">
          <cell r="A234" t="str">
            <v>2151</v>
          </cell>
          <cell r="B234" t="str">
            <v xml:space="preserve">200 - Capital Assets                </v>
          </cell>
          <cell r="F234" t="str">
            <v>O</v>
          </cell>
          <cell r="G234">
            <v>0</v>
          </cell>
          <cell r="H234">
            <v>0</v>
          </cell>
          <cell r="I234">
            <v>0</v>
          </cell>
          <cell r="K234">
            <v>0</v>
          </cell>
          <cell r="M234">
            <v>684724.42</v>
          </cell>
          <cell r="N234">
            <v>651494.68999999994</v>
          </cell>
          <cell r="O234">
            <v>0</v>
          </cell>
          <cell r="Q234">
            <v>0</v>
          </cell>
          <cell r="T234">
            <v>667784.62</v>
          </cell>
          <cell r="U234">
            <v>0</v>
          </cell>
          <cell r="W234">
            <v>0</v>
          </cell>
          <cell r="Y234">
            <v>16939.8</v>
          </cell>
          <cell r="AA234">
            <v>0</v>
          </cell>
          <cell r="AG234">
            <v>0</v>
          </cell>
          <cell r="AI234">
            <v>0</v>
          </cell>
          <cell r="AL234">
            <v>2151</v>
          </cell>
        </row>
        <row r="235">
          <cell r="A235" t="str">
            <v>2151</v>
          </cell>
          <cell r="B235" t="str">
            <v xml:space="preserve">200 - Capital Assets                </v>
          </cell>
          <cell r="F235" t="str">
            <v>Q</v>
          </cell>
          <cell r="G235">
            <v>1641.24</v>
          </cell>
          <cell r="H235">
            <v>5628.44</v>
          </cell>
          <cell r="I235">
            <v>0</v>
          </cell>
          <cell r="K235">
            <v>0</v>
          </cell>
          <cell r="M235">
            <v>1076519.1499999999</v>
          </cell>
          <cell r="N235">
            <v>952371.82</v>
          </cell>
          <cell r="O235">
            <v>0</v>
          </cell>
          <cell r="Q235">
            <v>0</v>
          </cell>
          <cell r="T235">
            <v>1025473.08</v>
          </cell>
          <cell r="U235">
            <v>0</v>
          </cell>
          <cell r="W235">
            <v>0</v>
          </cell>
          <cell r="Y235">
            <v>51046.07</v>
          </cell>
          <cell r="AA235">
            <v>0</v>
          </cell>
          <cell r="AG235">
            <v>0</v>
          </cell>
          <cell r="AI235">
            <v>0</v>
          </cell>
          <cell r="AL235">
            <v>2151</v>
          </cell>
        </row>
        <row r="236">
          <cell r="A236" t="str">
            <v>2151</v>
          </cell>
          <cell r="B236" t="str">
            <v xml:space="preserve">200 - Capital Assets                </v>
          </cell>
          <cell r="F236" t="str">
            <v>R</v>
          </cell>
          <cell r="G236">
            <v>10002.120000000001</v>
          </cell>
          <cell r="H236">
            <v>24974.55</v>
          </cell>
          <cell r="I236">
            <v>0</v>
          </cell>
          <cell r="K236">
            <v>0</v>
          </cell>
          <cell r="M236">
            <v>854503.44</v>
          </cell>
          <cell r="N236">
            <v>570069.62</v>
          </cell>
          <cell r="O236">
            <v>0</v>
          </cell>
          <cell r="Q236">
            <v>0</v>
          </cell>
          <cell r="T236">
            <v>836021.32</v>
          </cell>
          <cell r="U236">
            <v>0</v>
          </cell>
          <cell r="W236">
            <v>0</v>
          </cell>
          <cell r="Y236">
            <v>18482.12</v>
          </cell>
          <cell r="AA236">
            <v>0</v>
          </cell>
          <cell r="AG236">
            <v>0</v>
          </cell>
          <cell r="AI236">
            <v>0</v>
          </cell>
          <cell r="AL236">
            <v>2151</v>
          </cell>
        </row>
        <row r="237">
          <cell r="A237" t="str">
            <v>2151</v>
          </cell>
          <cell r="B237" t="str">
            <v xml:space="preserve">200 - Capital Assets                </v>
          </cell>
          <cell r="F237" t="str">
            <v>T</v>
          </cell>
          <cell r="G237">
            <v>0</v>
          </cell>
          <cell r="H237">
            <v>0</v>
          </cell>
          <cell r="I237">
            <v>0</v>
          </cell>
          <cell r="K237">
            <v>0</v>
          </cell>
          <cell r="M237">
            <v>1173.1600000000001</v>
          </cell>
          <cell r="N237">
            <v>1173.1600000000001</v>
          </cell>
          <cell r="O237">
            <v>0</v>
          </cell>
          <cell r="Q237">
            <v>0</v>
          </cell>
          <cell r="T237">
            <v>1173.1600000000001</v>
          </cell>
          <cell r="U237">
            <v>0</v>
          </cell>
          <cell r="W237">
            <v>0</v>
          </cell>
          <cell r="Y237">
            <v>0</v>
          </cell>
          <cell r="AA237">
            <v>0</v>
          </cell>
          <cell r="AG237">
            <v>0</v>
          </cell>
          <cell r="AI237">
            <v>0</v>
          </cell>
          <cell r="AL237">
            <v>2151</v>
          </cell>
        </row>
        <row r="238">
          <cell r="A238" t="str">
            <v>2151</v>
          </cell>
          <cell r="B238" t="str">
            <v xml:space="preserve">200 - Capital Assets                </v>
          </cell>
          <cell r="F238" t="str">
            <v>V</v>
          </cell>
          <cell r="G238">
            <v>0</v>
          </cell>
          <cell r="H238">
            <v>0</v>
          </cell>
          <cell r="I238">
            <v>0</v>
          </cell>
          <cell r="K238">
            <v>0</v>
          </cell>
          <cell r="M238">
            <v>906.44</v>
          </cell>
          <cell r="N238">
            <v>0</v>
          </cell>
          <cell r="O238">
            <v>0</v>
          </cell>
          <cell r="Q238">
            <v>0</v>
          </cell>
          <cell r="T238">
            <v>0</v>
          </cell>
          <cell r="U238">
            <v>0</v>
          </cell>
          <cell r="W238">
            <v>0</v>
          </cell>
          <cell r="Y238">
            <v>906.44</v>
          </cell>
          <cell r="AA238">
            <v>0</v>
          </cell>
          <cell r="AG238">
            <v>0</v>
          </cell>
          <cell r="AI238">
            <v>0</v>
          </cell>
          <cell r="AL238">
            <v>2151</v>
          </cell>
        </row>
        <row r="239">
          <cell r="A239" t="str">
            <v>2152</v>
          </cell>
          <cell r="B239" t="str">
            <v xml:space="preserve">200 - Capital Assets                </v>
          </cell>
          <cell r="G239">
            <v>0</v>
          </cell>
          <cell r="H239">
            <v>0</v>
          </cell>
          <cell r="I239">
            <v>0</v>
          </cell>
          <cell r="K239">
            <v>0</v>
          </cell>
          <cell r="M239">
            <v>2191637.83</v>
          </cell>
          <cell r="N239">
            <v>2191637.83</v>
          </cell>
          <cell r="O239">
            <v>0</v>
          </cell>
          <cell r="Q239">
            <v>0</v>
          </cell>
          <cell r="T239">
            <v>2191637.83</v>
          </cell>
          <cell r="U239">
            <v>0</v>
          </cell>
          <cell r="W239">
            <v>0</v>
          </cell>
          <cell r="Y239">
            <v>0</v>
          </cell>
          <cell r="AA239">
            <v>0</v>
          </cell>
          <cell r="AG239">
            <v>0</v>
          </cell>
          <cell r="AI239">
            <v>0</v>
          </cell>
          <cell r="AL239">
            <v>2152</v>
          </cell>
        </row>
        <row r="240">
          <cell r="A240" t="str">
            <v>2152</v>
          </cell>
          <cell r="B240" t="str">
            <v xml:space="preserve">200 - Capital Assets                </v>
          </cell>
          <cell r="F240" t="str">
            <v>H</v>
          </cell>
          <cell r="G240">
            <v>0</v>
          </cell>
          <cell r="H240">
            <v>0</v>
          </cell>
          <cell r="I240">
            <v>0</v>
          </cell>
          <cell r="K240">
            <v>0</v>
          </cell>
          <cell r="M240">
            <v>72779.929999999993</v>
          </cell>
          <cell r="N240">
            <v>70965.53</v>
          </cell>
          <cell r="O240">
            <v>0</v>
          </cell>
          <cell r="Q240">
            <v>0</v>
          </cell>
          <cell r="T240">
            <v>72779.929999999993</v>
          </cell>
          <cell r="U240">
            <v>0</v>
          </cell>
          <cell r="W240">
            <v>0</v>
          </cell>
          <cell r="Y240">
            <v>0</v>
          </cell>
          <cell r="AA240">
            <v>0</v>
          </cell>
          <cell r="AG240">
            <v>0</v>
          </cell>
          <cell r="AI240">
            <v>0</v>
          </cell>
          <cell r="AL240">
            <v>2152</v>
          </cell>
        </row>
        <row r="241">
          <cell r="A241" t="str">
            <v>2152</v>
          </cell>
          <cell r="B241" t="str">
            <v xml:space="preserve">200 - Capital Assets                </v>
          </cell>
          <cell r="F241" t="str">
            <v>L</v>
          </cell>
          <cell r="G241">
            <v>71.290000000000006</v>
          </cell>
          <cell r="H241">
            <v>0</v>
          </cell>
          <cell r="I241">
            <v>0</v>
          </cell>
          <cell r="K241">
            <v>0</v>
          </cell>
          <cell r="M241">
            <v>164532.23000000001</v>
          </cell>
          <cell r="N241">
            <v>0</v>
          </cell>
          <cell r="O241">
            <v>0</v>
          </cell>
          <cell r="Q241">
            <v>0</v>
          </cell>
          <cell r="T241">
            <v>0</v>
          </cell>
          <cell r="U241">
            <v>0</v>
          </cell>
          <cell r="W241">
            <v>0</v>
          </cell>
          <cell r="Y241">
            <v>164532.23000000001</v>
          </cell>
          <cell r="AA241">
            <v>0</v>
          </cell>
          <cell r="AG241">
            <v>0</v>
          </cell>
          <cell r="AI241">
            <v>0</v>
          </cell>
          <cell r="AL241">
            <v>2152</v>
          </cell>
        </row>
        <row r="242">
          <cell r="A242" t="str">
            <v>2152</v>
          </cell>
          <cell r="B242" t="str">
            <v xml:space="preserve">200 - Capital Assets                </v>
          </cell>
          <cell r="F242" t="str">
            <v>M</v>
          </cell>
          <cell r="G242">
            <v>0</v>
          </cell>
          <cell r="H242">
            <v>0</v>
          </cell>
          <cell r="I242">
            <v>0</v>
          </cell>
          <cell r="K242">
            <v>0</v>
          </cell>
          <cell r="M242">
            <v>4089.77</v>
          </cell>
          <cell r="N242">
            <v>4089.77</v>
          </cell>
          <cell r="O242">
            <v>0</v>
          </cell>
          <cell r="Q242">
            <v>0</v>
          </cell>
          <cell r="T242">
            <v>4089.77</v>
          </cell>
          <cell r="U242">
            <v>0</v>
          </cell>
          <cell r="W242">
            <v>0</v>
          </cell>
          <cell r="Y242">
            <v>0</v>
          </cell>
          <cell r="AA242">
            <v>0</v>
          </cell>
          <cell r="AG242">
            <v>0</v>
          </cell>
          <cell r="AI242">
            <v>0</v>
          </cell>
          <cell r="AL242">
            <v>2152</v>
          </cell>
        </row>
        <row r="243">
          <cell r="A243" t="str">
            <v>2152</v>
          </cell>
          <cell r="B243" t="str">
            <v xml:space="preserve">200 - Capital Assets                </v>
          </cell>
          <cell r="F243" t="str">
            <v>N</v>
          </cell>
          <cell r="G243">
            <v>0</v>
          </cell>
          <cell r="H243">
            <v>243</v>
          </cell>
          <cell r="I243">
            <v>0</v>
          </cell>
          <cell r="K243">
            <v>0</v>
          </cell>
          <cell r="M243">
            <v>3464.21</v>
          </cell>
          <cell r="N243">
            <v>3464.21</v>
          </cell>
          <cell r="O243">
            <v>0</v>
          </cell>
          <cell r="Q243">
            <v>0</v>
          </cell>
          <cell r="T243">
            <v>3464.21</v>
          </cell>
          <cell r="U243">
            <v>0</v>
          </cell>
          <cell r="W243">
            <v>0</v>
          </cell>
          <cell r="Y243">
            <v>0</v>
          </cell>
          <cell r="AA243">
            <v>0</v>
          </cell>
          <cell r="AG243">
            <v>0</v>
          </cell>
          <cell r="AI243">
            <v>0</v>
          </cell>
          <cell r="AL243">
            <v>2152</v>
          </cell>
        </row>
        <row r="244">
          <cell r="A244" t="str">
            <v>2152</v>
          </cell>
          <cell r="B244" t="str">
            <v xml:space="preserve">200 - Capital Assets                </v>
          </cell>
          <cell r="F244" t="str">
            <v>R</v>
          </cell>
          <cell r="G244">
            <v>0</v>
          </cell>
          <cell r="H244">
            <v>0</v>
          </cell>
          <cell r="I244">
            <v>0</v>
          </cell>
          <cell r="K244">
            <v>0</v>
          </cell>
          <cell r="M244">
            <v>5915.75</v>
          </cell>
          <cell r="N244">
            <v>0</v>
          </cell>
          <cell r="O244">
            <v>0</v>
          </cell>
          <cell r="Q244">
            <v>0</v>
          </cell>
          <cell r="T244">
            <v>5915.75</v>
          </cell>
          <cell r="U244">
            <v>0</v>
          </cell>
          <cell r="W244">
            <v>0</v>
          </cell>
          <cell r="Y244">
            <v>0</v>
          </cell>
          <cell r="AA244">
            <v>0</v>
          </cell>
          <cell r="AG244">
            <v>0</v>
          </cell>
          <cell r="AI244">
            <v>0</v>
          </cell>
          <cell r="AL244">
            <v>2152</v>
          </cell>
        </row>
        <row r="245">
          <cell r="A245" t="str">
            <v>2152</v>
          </cell>
          <cell r="B245" t="str">
            <v xml:space="preserve">200 - Capital Assets                </v>
          </cell>
          <cell r="F245" t="str">
            <v>T</v>
          </cell>
          <cell r="G245">
            <v>0</v>
          </cell>
          <cell r="H245">
            <v>0</v>
          </cell>
          <cell r="I245">
            <v>0</v>
          </cell>
          <cell r="K245">
            <v>0</v>
          </cell>
          <cell r="M245">
            <v>64858.59</v>
          </cell>
          <cell r="N245">
            <v>64858.59</v>
          </cell>
          <cell r="O245">
            <v>0</v>
          </cell>
          <cell r="Q245">
            <v>0</v>
          </cell>
          <cell r="T245">
            <v>64858.59</v>
          </cell>
          <cell r="U245">
            <v>0</v>
          </cell>
          <cell r="W245">
            <v>0</v>
          </cell>
          <cell r="Y245">
            <v>0</v>
          </cell>
          <cell r="AA245">
            <v>0</v>
          </cell>
          <cell r="AG245">
            <v>0</v>
          </cell>
          <cell r="AI245">
            <v>0</v>
          </cell>
          <cell r="AL245">
            <v>2152</v>
          </cell>
        </row>
        <row r="246">
          <cell r="A246" t="str">
            <v>2152</v>
          </cell>
          <cell r="B246" t="str">
            <v xml:space="preserve">200 - Capital Assets                </v>
          </cell>
          <cell r="F246" t="str">
            <v>V</v>
          </cell>
          <cell r="G246">
            <v>-1435.04</v>
          </cell>
          <cell r="H246">
            <v>23572.69</v>
          </cell>
          <cell r="I246">
            <v>0</v>
          </cell>
          <cell r="K246">
            <v>0</v>
          </cell>
          <cell r="M246">
            <v>4045996.06</v>
          </cell>
          <cell r="N246">
            <v>3868413.37</v>
          </cell>
          <cell r="O246">
            <v>0</v>
          </cell>
          <cell r="Q246">
            <v>0</v>
          </cell>
          <cell r="T246">
            <v>3959559.15</v>
          </cell>
          <cell r="U246">
            <v>0</v>
          </cell>
          <cell r="W246">
            <v>0</v>
          </cell>
          <cell r="Y246">
            <v>86436.91</v>
          </cell>
          <cell r="AA246">
            <v>0</v>
          </cell>
          <cell r="AG246">
            <v>0</v>
          </cell>
          <cell r="AI246">
            <v>0</v>
          </cell>
          <cell r="AL246">
            <v>2152</v>
          </cell>
        </row>
        <row r="247">
          <cell r="A247" t="str">
            <v>2152</v>
          </cell>
          <cell r="B247" t="str">
            <v xml:space="preserve">200 - Capital Assets                </v>
          </cell>
          <cell r="F247" t="str">
            <v>W</v>
          </cell>
          <cell r="G247">
            <v>0</v>
          </cell>
          <cell r="H247">
            <v>0</v>
          </cell>
          <cell r="I247">
            <v>0</v>
          </cell>
          <cell r="K247">
            <v>0</v>
          </cell>
          <cell r="M247">
            <v>54619.3</v>
          </cell>
          <cell r="N247">
            <v>54619.3</v>
          </cell>
          <cell r="O247">
            <v>0</v>
          </cell>
          <cell r="Q247">
            <v>0</v>
          </cell>
          <cell r="T247">
            <v>54619.3</v>
          </cell>
          <cell r="U247">
            <v>0</v>
          </cell>
          <cell r="W247">
            <v>0</v>
          </cell>
          <cell r="Y247">
            <v>0</v>
          </cell>
          <cell r="AA247">
            <v>0</v>
          </cell>
          <cell r="AG247">
            <v>0</v>
          </cell>
          <cell r="AI247">
            <v>0</v>
          </cell>
          <cell r="AL247">
            <v>2152</v>
          </cell>
        </row>
        <row r="248">
          <cell r="A248" t="str">
            <v>2153</v>
          </cell>
          <cell r="B248" t="str">
            <v xml:space="preserve">200 - Capital Assets                </v>
          </cell>
          <cell r="G248">
            <v>0</v>
          </cell>
          <cell r="H248">
            <v>0</v>
          </cell>
          <cell r="I248">
            <v>0</v>
          </cell>
          <cell r="K248">
            <v>0</v>
          </cell>
          <cell r="M248">
            <v>1563600.51</v>
          </cell>
          <cell r="N248">
            <v>1563600.51</v>
          </cell>
          <cell r="O248">
            <v>0</v>
          </cell>
          <cell r="Q248">
            <v>0</v>
          </cell>
          <cell r="T248">
            <v>1563600.51</v>
          </cell>
          <cell r="U248">
            <v>0</v>
          </cell>
          <cell r="W248">
            <v>0</v>
          </cell>
          <cell r="Y248">
            <v>0</v>
          </cell>
          <cell r="AA248">
            <v>0</v>
          </cell>
          <cell r="AG248">
            <v>0</v>
          </cell>
          <cell r="AI248">
            <v>0</v>
          </cell>
          <cell r="AL248">
            <v>2153</v>
          </cell>
        </row>
        <row r="249">
          <cell r="A249" t="str">
            <v>2153</v>
          </cell>
          <cell r="B249" t="str">
            <v xml:space="preserve">200 - Capital Assets                </v>
          </cell>
          <cell r="F249" t="str">
            <v>C</v>
          </cell>
          <cell r="G249">
            <v>0</v>
          </cell>
          <cell r="H249">
            <v>0</v>
          </cell>
          <cell r="I249">
            <v>0</v>
          </cell>
          <cell r="K249">
            <v>0</v>
          </cell>
          <cell r="M249">
            <v>55164.47</v>
          </cell>
          <cell r="N249">
            <v>55164.47</v>
          </cell>
          <cell r="O249">
            <v>0</v>
          </cell>
          <cell r="Q249">
            <v>0</v>
          </cell>
          <cell r="T249">
            <v>55164.47</v>
          </cell>
          <cell r="U249">
            <v>0</v>
          </cell>
          <cell r="W249">
            <v>0</v>
          </cell>
          <cell r="Y249">
            <v>0</v>
          </cell>
          <cell r="AA249">
            <v>0</v>
          </cell>
          <cell r="AG249">
            <v>0</v>
          </cell>
          <cell r="AI249">
            <v>0</v>
          </cell>
          <cell r="AL249">
            <v>2153</v>
          </cell>
        </row>
        <row r="250">
          <cell r="A250" t="str">
            <v>2153</v>
          </cell>
          <cell r="B250" t="str">
            <v xml:space="preserve">200 - Capital Assets                </v>
          </cell>
          <cell r="F250" t="str">
            <v>H</v>
          </cell>
          <cell r="G250">
            <v>0</v>
          </cell>
          <cell r="H250">
            <v>0</v>
          </cell>
          <cell r="I250">
            <v>0</v>
          </cell>
          <cell r="K250">
            <v>0</v>
          </cell>
          <cell r="M250">
            <v>72965.59</v>
          </cell>
          <cell r="N250">
            <v>72965.59</v>
          </cell>
          <cell r="O250">
            <v>0</v>
          </cell>
          <cell r="Q250">
            <v>0</v>
          </cell>
          <cell r="T250">
            <v>72965.59</v>
          </cell>
          <cell r="U250">
            <v>0</v>
          </cell>
          <cell r="W250">
            <v>0</v>
          </cell>
          <cell r="Y250">
            <v>0</v>
          </cell>
          <cell r="AA250">
            <v>0</v>
          </cell>
          <cell r="AG250">
            <v>0</v>
          </cell>
          <cell r="AI250">
            <v>0</v>
          </cell>
          <cell r="AL250">
            <v>2153</v>
          </cell>
        </row>
        <row r="251">
          <cell r="A251" t="str">
            <v>2153</v>
          </cell>
          <cell r="B251" t="str">
            <v xml:space="preserve">200 - Capital Assets                </v>
          </cell>
          <cell r="F251" t="str">
            <v>I</v>
          </cell>
          <cell r="G251">
            <v>0</v>
          </cell>
          <cell r="H251">
            <v>0</v>
          </cell>
          <cell r="I251">
            <v>0</v>
          </cell>
          <cell r="K251">
            <v>0</v>
          </cell>
          <cell r="M251">
            <v>11739.6</v>
          </cell>
          <cell r="N251">
            <v>11739.6</v>
          </cell>
          <cell r="O251">
            <v>0</v>
          </cell>
          <cell r="Q251">
            <v>0</v>
          </cell>
          <cell r="T251">
            <v>11739.6</v>
          </cell>
          <cell r="U251">
            <v>0</v>
          </cell>
          <cell r="W251">
            <v>0</v>
          </cell>
          <cell r="Y251">
            <v>0</v>
          </cell>
          <cell r="AA251">
            <v>0</v>
          </cell>
          <cell r="AG251">
            <v>0</v>
          </cell>
          <cell r="AI251">
            <v>0</v>
          </cell>
          <cell r="AL251">
            <v>2153</v>
          </cell>
        </row>
        <row r="252">
          <cell r="A252" t="str">
            <v>2153</v>
          </cell>
          <cell r="B252" t="str">
            <v xml:space="preserve">200 - Capital Assets                </v>
          </cell>
          <cell r="F252" t="str">
            <v>L</v>
          </cell>
          <cell r="G252">
            <v>818.04</v>
          </cell>
          <cell r="H252">
            <v>0</v>
          </cell>
          <cell r="I252">
            <v>0</v>
          </cell>
          <cell r="K252">
            <v>0</v>
          </cell>
          <cell r="M252">
            <v>8938.08</v>
          </cell>
          <cell r="N252">
            <v>0</v>
          </cell>
          <cell r="O252">
            <v>0</v>
          </cell>
          <cell r="Q252">
            <v>0</v>
          </cell>
          <cell r="T252">
            <v>0</v>
          </cell>
          <cell r="U252">
            <v>0</v>
          </cell>
          <cell r="W252">
            <v>0</v>
          </cell>
          <cell r="Y252">
            <v>8938.08</v>
          </cell>
          <cell r="AA252">
            <v>0</v>
          </cell>
          <cell r="AG252">
            <v>0</v>
          </cell>
          <cell r="AI252">
            <v>0</v>
          </cell>
          <cell r="AL252">
            <v>2153</v>
          </cell>
        </row>
        <row r="253">
          <cell r="A253" t="str">
            <v>2153</v>
          </cell>
          <cell r="B253" t="str">
            <v xml:space="preserve">200 - Capital Assets                </v>
          </cell>
          <cell r="F253" t="str">
            <v>R</v>
          </cell>
          <cell r="G253">
            <v>0</v>
          </cell>
          <cell r="H253">
            <v>0</v>
          </cell>
          <cell r="I253">
            <v>0</v>
          </cell>
          <cell r="K253">
            <v>0</v>
          </cell>
          <cell r="M253">
            <v>5546.78</v>
          </cell>
          <cell r="N253">
            <v>5546.78</v>
          </cell>
          <cell r="O253">
            <v>0</v>
          </cell>
          <cell r="Q253">
            <v>0</v>
          </cell>
          <cell r="T253">
            <v>5546.78</v>
          </cell>
          <cell r="U253">
            <v>0</v>
          </cell>
          <cell r="W253">
            <v>0</v>
          </cell>
          <cell r="Y253">
            <v>0</v>
          </cell>
          <cell r="AA253">
            <v>0</v>
          </cell>
          <cell r="AG253">
            <v>0</v>
          </cell>
          <cell r="AI253">
            <v>0</v>
          </cell>
          <cell r="AL253">
            <v>2153</v>
          </cell>
        </row>
        <row r="254">
          <cell r="A254" t="str">
            <v>2153</v>
          </cell>
          <cell r="B254" t="str">
            <v xml:space="preserve">200 - Capital Assets                </v>
          </cell>
          <cell r="F254" t="str">
            <v>T</v>
          </cell>
          <cell r="G254">
            <v>0</v>
          </cell>
          <cell r="H254">
            <v>0</v>
          </cell>
          <cell r="I254">
            <v>0</v>
          </cell>
          <cell r="K254">
            <v>0</v>
          </cell>
          <cell r="M254">
            <v>203017.59</v>
          </cell>
          <cell r="N254">
            <v>203017.59</v>
          </cell>
          <cell r="O254">
            <v>0</v>
          </cell>
          <cell r="Q254">
            <v>0</v>
          </cell>
          <cell r="T254">
            <v>203017.59</v>
          </cell>
          <cell r="U254">
            <v>0</v>
          </cell>
          <cell r="W254">
            <v>0</v>
          </cell>
          <cell r="Y254">
            <v>0</v>
          </cell>
          <cell r="AA254">
            <v>0</v>
          </cell>
          <cell r="AG254">
            <v>0</v>
          </cell>
          <cell r="AI254">
            <v>0</v>
          </cell>
          <cell r="AL254">
            <v>2153</v>
          </cell>
        </row>
        <row r="255">
          <cell r="A255" t="str">
            <v>2153</v>
          </cell>
          <cell r="B255" t="str">
            <v xml:space="preserve">200 - Capital Assets                </v>
          </cell>
          <cell r="F255" t="str">
            <v>V</v>
          </cell>
          <cell r="G255">
            <v>0</v>
          </cell>
          <cell r="H255">
            <v>0</v>
          </cell>
          <cell r="I255">
            <v>0</v>
          </cell>
          <cell r="K255">
            <v>0</v>
          </cell>
          <cell r="M255">
            <v>1281281.8799999999</v>
          </cell>
          <cell r="N255">
            <v>1279523.6399999999</v>
          </cell>
          <cell r="O255">
            <v>0</v>
          </cell>
          <cell r="Q255">
            <v>0</v>
          </cell>
          <cell r="T255">
            <v>1281281.8799999999</v>
          </cell>
          <cell r="U255">
            <v>0</v>
          </cell>
          <cell r="W255">
            <v>0</v>
          </cell>
          <cell r="Y255">
            <v>0</v>
          </cell>
          <cell r="AA255">
            <v>0</v>
          </cell>
          <cell r="AG255">
            <v>0</v>
          </cell>
          <cell r="AI255">
            <v>0</v>
          </cell>
          <cell r="AL255">
            <v>2153</v>
          </cell>
        </row>
        <row r="256">
          <cell r="A256" t="str">
            <v>2153</v>
          </cell>
          <cell r="B256" t="str">
            <v xml:space="preserve">200 - Capital Assets                </v>
          </cell>
          <cell r="F256" t="str">
            <v>W</v>
          </cell>
          <cell r="G256">
            <v>0</v>
          </cell>
          <cell r="H256">
            <v>0</v>
          </cell>
          <cell r="I256">
            <v>0</v>
          </cell>
          <cell r="K256">
            <v>0</v>
          </cell>
          <cell r="M256">
            <v>1968714.73</v>
          </cell>
          <cell r="N256">
            <v>1963643.51</v>
          </cell>
          <cell r="O256">
            <v>0</v>
          </cell>
          <cell r="Q256">
            <v>0</v>
          </cell>
          <cell r="T256">
            <v>1968714.73</v>
          </cell>
          <cell r="U256">
            <v>0</v>
          </cell>
          <cell r="W256">
            <v>0</v>
          </cell>
          <cell r="Y256">
            <v>0</v>
          </cell>
          <cell r="AA256">
            <v>0</v>
          </cell>
          <cell r="AG256">
            <v>0</v>
          </cell>
          <cell r="AI256">
            <v>0</v>
          </cell>
          <cell r="AL256">
            <v>2153</v>
          </cell>
        </row>
        <row r="257">
          <cell r="A257" t="str">
            <v>2201</v>
          </cell>
          <cell r="B257" t="str">
            <v xml:space="preserve">200 - Capital Assets                </v>
          </cell>
          <cell r="G257">
            <v>0</v>
          </cell>
          <cell r="H257">
            <v>0</v>
          </cell>
          <cell r="I257">
            <v>0</v>
          </cell>
          <cell r="K257">
            <v>0</v>
          </cell>
          <cell r="M257">
            <v>20520516.510000002</v>
          </cell>
          <cell r="N257">
            <v>20520516.510000002</v>
          </cell>
          <cell r="O257">
            <v>0</v>
          </cell>
          <cell r="Q257">
            <v>0</v>
          </cell>
          <cell r="T257">
            <v>20520516.510000002</v>
          </cell>
          <cell r="U257">
            <v>0</v>
          </cell>
          <cell r="W257">
            <v>0</v>
          </cell>
          <cell r="Y257">
            <v>0</v>
          </cell>
          <cell r="AA257">
            <v>0</v>
          </cell>
          <cell r="AG257">
            <v>0</v>
          </cell>
          <cell r="AI257">
            <v>0</v>
          </cell>
          <cell r="AL257">
            <v>2201</v>
          </cell>
        </row>
        <row r="258">
          <cell r="A258" t="str">
            <v>2201</v>
          </cell>
          <cell r="B258" t="str">
            <v xml:space="preserve">200 - Capital Assets                </v>
          </cell>
          <cell r="F258" t="str">
            <v>A</v>
          </cell>
          <cell r="G258">
            <v>293277.36</v>
          </cell>
          <cell r="H258">
            <v>12134.57</v>
          </cell>
          <cell r="I258">
            <v>0</v>
          </cell>
          <cell r="K258">
            <v>0</v>
          </cell>
          <cell r="M258">
            <v>1525285.14</v>
          </cell>
          <cell r="N258">
            <v>413101.88</v>
          </cell>
          <cell r="O258">
            <v>0</v>
          </cell>
          <cell r="Q258">
            <v>0</v>
          </cell>
          <cell r="T258">
            <v>879641.08</v>
          </cell>
          <cell r="U258">
            <v>0</v>
          </cell>
          <cell r="W258">
            <v>0</v>
          </cell>
          <cell r="Y258">
            <v>645644.06000000006</v>
          </cell>
          <cell r="AA258">
            <v>0</v>
          </cell>
          <cell r="AG258">
            <v>0</v>
          </cell>
          <cell r="AI258">
            <v>0</v>
          </cell>
          <cell r="AL258">
            <v>2201</v>
          </cell>
        </row>
        <row r="259">
          <cell r="A259" t="str">
            <v>2201</v>
          </cell>
          <cell r="B259" t="str">
            <v xml:space="preserve">200 - Capital Assets                </v>
          </cell>
          <cell r="F259" t="str">
            <v>B</v>
          </cell>
          <cell r="G259">
            <v>38961.870000000003</v>
          </cell>
          <cell r="H259">
            <v>57670.47</v>
          </cell>
          <cell r="I259">
            <v>0</v>
          </cell>
          <cell r="K259">
            <v>0</v>
          </cell>
          <cell r="M259">
            <v>4264215.91</v>
          </cell>
          <cell r="N259">
            <v>3496389.53</v>
          </cell>
          <cell r="O259">
            <v>0</v>
          </cell>
          <cell r="Q259">
            <v>0</v>
          </cell>
          <cell r="T259">
            <v>3841608.31</v>
          </cell>
          <cell r="U259">
            <v>0</v>
          </cell>
          <cell r="W259">
            <v>0</v>
          </cell>
          <cell r="Y259">
            <v>422607.6</v>
          </cell>
          <cell r="AA259">
            <v>0</v>
          </cell>
          <cell r="AG259">
            <v>0</v>
          </cell>
          <cell r="AI259">
            <v>0</v>
          </cell>
          <cell r="AL259">
            <v>2201</v>
          </cell>
        </row>
        <row r="260">
          <cell r="A260" t="str">
            <v>2201</v>
          </cell>
          <cell r="B260" t="str">
            <v xml:space="preserve">200 - Capital Assets                </v>
          </cell>
          <cell r="F260" t="str">
            <v>C</v>
          </cell>
          <cell r="G260">
            <v>69144.92</v>
          </cell>
          <cell r="H260">
            <v>127767.94</v>
          </cell>
          <cell r="I260">
            <v>0</v>
          </cell>
          <cell r="K260">
            <v>0</v>
          </cell>
          <cell r="M260">
            <v>4959444.3600000003</v>
          </cell>
          <cell r="N260">
            <v>4779928.8099999996</v>
          </cell>
          <cell r="O260">
            <v>0</v>
          </cell>
          <cell r="Q260">
            <v>0</v>
          </cell>
          <cell r="T260">
            <v>4858040.49</v>
          </cell>
          <cell r="U260">
            <v>0</v>
          </cell>
          <cell r="W260">
            <v>0</v>
          </cell>
          <cell r="Y260">
            <v>101403.87</v>
          </cell>
          <cell r="AA260">
            <v>0</v>
          </cell>
          <cell r="AG260">
            <v>0</v>
          </cell>
          <cell r="AI260">
            <v>0</v>
          </cell>
          <cell r="AL260">
            <v>2201</v>
          </cell>
        </row>
        <row r="261">
          <cell r="A261" t="str">
            <v>2201</v>
          </cell>
          <cell r="B261" t="str">
            <v xml:space="preserve">200 - Capital Assets                </v>
          </cell>
          <cell r="F261" t="str">
            <v>CC</v>
          </cell>
          <cell r="G261">
            <v>0</v>
          </cell>
          <cell r="H261">
            <v>0</v>
          </cell>
          <cell r="I261">
            <v>0</v>
          </cell>
          <cell r="K261">
            <v>0</v>
          </cell>
          <cell r="M261">
            <v>427145.44</v>
          </cell>
          <cell r="N261">
            <v>427145.44</v>
          </cell>
          <cell r="O261">
            <v>0</v>
          </cell>
          <cell r="Q261">
            <v>0</v>
          </cell>
          <cell r="T261">
            <v>427145.44</v>
          </cell>
          <cell r="U261">
            <v>0</v>
          </cell>
          <cell r="W261">
            <v>0</v>
          </cell>
          <cell r="Y261">
            <v>0</v>
          </cell>
          <cell r="AA261">
            <v>0</v>
          </cell>
          <cell r="AG261">
            <v>0</v>
          </cell>
          <cell r="AI261">
            <v>0</v>
          </cell>
          <cell r="AL261">
            <v>2201</v>
          </cell>
        </row>
        <row r="262">
          <cell r="A262" t="str">
            <v>2201</v>
          </cell>
          <cell r="B262" t="str">
            <v xml:space="preserve">200 - Capital Assets                </v>
          </cell>
          <cell r="F262" t="str">
            <v>D</v>
          </cell>
          <cell r="G262">
            <v>100000</v>
          </cell>
          <cell r="H262">
            <v>894</v>
          </cell>
          <cell r="I262">
            <v>0</v>
          </cell>
          <cell r="K262">
            <v>0</v>
          </cell>
          <cell r="M262">
            <v>1639129.05</v>
          </cell>
          <cell r="N262">
            <v>1527407.55</v>
          </cell>
          <cell r="O262">
            <v>0</v>
          </cell>
          <cell r="Q262">
            <v>0</v>
          </cell>
          <cell r="T262">
            <v>1527836.55</v>
          </cell>
          <cell r="U262">
            <v>0</v>
          </cell>
          <cell r="W262">
            <v>0</v>
          </cell>
          <cell r="Y262">
            <v>111292.5</v>
          </cell>
          <cell r="AA262">
            <v>0</v>
          </cell>
          <cell r="AG262">
            <v>0</v>
          </cell>
          <cell r="AI262">
            <v>0</v>
          </cell>
          <cell r="AL262">
            <v>2201</v>
          </cell>
        </row>
        <row r="263">
          <cell r="A263" t="str">
            <v>2201</v>
          </cell>
          <cell r="B263" t="str">
            <v xml:space="preserve">200 - Capital Assets                </v>
          </cell>
          <cell r="F263" t="str">
            <v>E</v>
          </cell>
          <cell r="G263">
            <v>44259.17</v>
          </cell>
          <cell r="H263">
            <v>49607.040000000001</v>
          </cell>
          <cell r="I263">
            <v>0</v>
          </cell>
          <cell r="K263">
            <v>0</v>
          </cell>
          <cell r="M263">
            <v>3252912.28</v>
          </cell>
          <cell r="N263">
            <v>2697144.84</v>
          </cell>
          <cell r="O263">
            <v>0</v>
          </cell>
          <cell r="Q263">
            <v>0</v>
          </cell>
          <cell r="T263">
            <v>2778419.33</v>
          </cell>
          <cell r="U263">
            <v>0</v>
          </cell>
          <cell r="W263">
            <v>0</v>
          </cell>
          <cell r="Y263">
            <v>474492.95</v>
          </cell>
          <cell r="AA263">
            <v>0</v>
          </cell>
          <cell r="AG263">
            <v>0</v>
          </cell>
          <cell r="AI263">
            <v>0</v>
          </cell>
          <cell r="AL263">
            <v>2201</v>
          </cell>
        </row>
        <row r="264">
          <cell r="A264" t="str">
            <v>2201</v>
          </cell>
          <cell r="B264" t="str">
            <v xml:space="preserve">200 - Capital Assets                </v>
          </cell>
          <cell r="F264" t="str">
            <v>F</v>
          </cell>
          <cell r="G264">
            <v>-19095.509999999998</v>
          </cell>
          <cell r="H264">
            <v>4690</v>
          </cell>
          <cell r="I264">
            <v>0</v>
          </cell>
          <cell r="K264">
            <v>0</v>
          </cell>
          <cell r="M264">
            <v>1302781.07</v>
          </cell>
          <cell r="N264">
            <v>1087510.92</v>
          </cell>
          <cell r="O264">
            <v>0</v>
          </cell>
          <cell r="Q264">
            <v>0</v>
          </cell>
          <cell r="T264">
            <v>1190897.22</v>
          </cell>
          <cell r="U264">
            <v>0</v>
          </cell>
          <cell r="W264">
            <v>0</v>
          </cell>
          <cell r="Y264">
            <v>111883.85</v>
          </cell>
          <cell r="AA264">
            <v>0</v>
          </cell>
          <cell r="AG264">
            <v>0</v>
          </cell>
          <cell r="AI264">
            <v>0</v>
          </cell>
          <cell r="AL264">
            <v>2201</v>
          </cell>
        </row>
        <row r="265">
          <cell r="A265" t="str">
            <v>2201</v>
          </cell>
          <cell r="B265" t="str">
            <v xml:space="preserve">200 - Capital Assets                </v>
          </cell>
          <cell r="F265" t="str">
            <v>G</v>
          </cell>
          <cell r="G265">
            <v>76068.27</v>
          </cell>
          <cell r="H265">
            <v>3403.5</v>
          </cell>
          <cell r="I265">
            <v>0</v>
          </cell>
          <cell r="K265">
            <v>0</v>
          </cell>
          <cell r="M265">
            <v>2736481.2</v>
          </cell>
          <cell r="N265">
            <v>2328685.2200000002</v>
          </cell>
          <cell r="O265">
            <v>0</v>
          </cell>
          <cell r="Q265">
            <v>0</v>
          </cell>
          <cell r="T265">
            <v>2553939.2200000002</v>
          </cell>
          <cell r="U265">
            <v>0</v>
          </cell>
          <cell r="W265">
            <v>0</v>
          </cell>
          <cell r="Y265">
            <v>182541.98</v>
          </cell>
          <cell r="AA265">
            <v>0</v>
          </cell>
          <cell r="AG265">
            <v>0</v>
          </cell>
          <cell r="AI265">
            <v>0</v>
          </cell>
          <cell r="AL265">
            <v>2201</v>
          </cell>
        </row>
        <row r="266">
          <cell r="A266" t="str">
            <v>2201</v>
          </cell>
          <cell r="B266" t="str">
            <v xml:space="preserve">200 - Capital Assets                </v>
          </cell>
          <cell r="F266" t="str">
            <v>H</v>
          </cell>
          <cell r="G266">
            <v>151731.84</v>
          </cell>
          <cell r="H266">
            <v>0</v>
          </cell>
          <cell r="I266">
            <v>0</v>
          </cell>
          <cell r="K266">
            <v>0</v>
          </cell>
          <cell r="M266">
            <v>1112908.6299999999</v>
          </cell>
          <cell r="N266">
            <v>937600.59</v>
          </cell>
          <cell r="O266">
            <v>0</v>
          </cell>
          <cell r="Q266">
            <v>0</v>
          </cell>
          <cell r="T266">
            <v>943560.59</v>
          </cell>
          <cell r="U266">
            <v>0</v>
          </cell>
          <cell r="W266">
            <v>0</v>
          </cell>
          <cell r="Y266">
            <v>169348.04</v>
          </cell>
          <cell r="AA266">
            <v>0</v>
          </cell>
          <cell r="AG266">
            <v>0</v>
          </cell>
          <cell r="AI266">
            <v>0</v>
          </cell>
          <cell r="AL266">
            <v>2201</v>
          </cell>
        </row>
        <row r="267">
          <cell r="A267" t="str">
            <v>2201</v>
          </cell>
          <cell r="B267" t="str">
            <v xml:space="preserve">200 - Capital Assets                </v>
          </cell>
          <cell r="F267" t="str">
            <v>I</v>
          </cell>
          <cell r="G267">
            <v>0</v>
          </cell>
          <cell r="H267">
            <v>0</v>
          </cell>
          <cell r="I267">
            <v>0</v>
          </cell>
          <cell r="K267">
            <v>0</v>
          </cell>
          <cell r="M267">
            <v>1242</v>
          </cell>
          <cell r="N267">
            <v>1242</v>
          </cell>
          <cell r="O267">
            <v>0</v>
          </cell>
          <cell r="Q267">
            <v>0</v>
          </cell>
          <cell r="T267">
            <v>1242</v>
          </cell>
          <cell r="U267">
            <v>0</v>
          </cell>
          <cell r="W267">
            <v>0</v>
          </cell>
          <cell r="Y267">
            <v>0</v>
          </cell>
          <cell r="AA267">
            <v>0</v>
          </cell>
          <cell r="AG267">
            <v>0</v>
          </cell>
          <cell r="AI267">
            <v>0</v>
          </cell>
          <cell r="AL267">
            <v>2201</v>
          </cell>
        </row>
        <row r="268">
          <cell r="A268" t="str">
            <v>2201</v>
          </cell>
          <cell r="B268" t="str">
            <v xml:space="preserve">200 - Capital Assets                </v>
          </cell>
          <cell r="F268" t="str">
            <v>L</v>
          </cell>
          <cell r="G268">
            <v>92349.77</v>
          </cell>
          <cell r="H268">
            <v>0</v>
          </cell>
          <cell r="I268">
            <v>0</v>
          </cell>
          <cell r="K268">
            <v>0</v>
          </cell>
          <cell r="M268">
            <v>748400.28</v>
          </cell>
          <cell r="N268">
            <v>0</v>
          </cell>
          <cell r="O268">
            <v>0</v>
          </cell>
          <cell r="Q268">
            <v>0</v>
          </cell>
          <cell r="T268">
            <v>0</v>
          </cell>
          <cell r="U268">
            <v>0</v>
          </cell>
          <cell r="W268">
            <v>0</v>
          </cell>
          <cell r="Y268">
            <v>748400.28</v>
          </cell>
          <cell r="AA268">
            <v>0</v>
          </cell>
          <cell r="AG268">
            <v>0</v>
          </cell>
          <cell r="AI268">
            <v>0</v>
          </cell>
          <cell r="AL268">
            <v>2201</v>
          </cell>
        </row>
        <row r="269">
          <cell r="A269" t="str">
            <v>2201</v>
          </cell>
          <cell r="B269" t="str">
            <v xml:space="preserve">200 - Capital Assets                </v>
          </cell>
          <cell r="F269" t="str">
            <v>M</v>
          </cell>
          <cell r="G269">
            <v>0</v>
          </cell>
          <cell r="H269">
            <v>0</v>
          </cell>
          <cell r="I269">
            <v>0</v>
          </cell>
          <cell r="K269">
            <v>0</v>
          </cell>
          <cell r="M269">
            <v>299282.67</v>
          </cell>
          <cell r="N269">
            <v>295497.32</v>
          </cell>
          <cell r="O269">
            <v>0</v>
          </cell>
          <cell r="Q269">
            <v>0</v>
          </cell>
          <cell r="T269">
            <v>299187.32</v>
          </cell>
          <cell r="U269">
            <v>0</v>
          </cell>
          <cell r="W269">
            <v>0</v>
          </cell>
          <cell r="Y269">
            <v>95.35</v>
          </cell>
          <cell r="AA269">
            <v>0</v>
          </cell>
          <cell r="AG269">
            <v>0</v>
          </cell>
          <cell r="AI269">
            <v>0</v>
          </cell>
          <cell r="AL269">
            <v>2201</v>
          </cell>
        </row>
        <row r="270">
          <cell r="A270" t="str">
            <v>2201</v>
          </cell>
          <cell r="B270" t="str">
            <v xml:space="preserve">200 - Capital Assets                </v>
          </cell>
          <cell r="F270" t="str">
            <v>MM</v>
          </cell>
          <cell r="G270">
            <v>0</v>
          </cell>
          <cell r="H270">
            <v>440000</v>
          </cell>
          <cell r="I270">
            <v>0</v>
          </cell>
          <cell r="K270">
            <v>0</v>
          </cell>
          <cell r="M270">
            <v>1276118.97</v>
          </cell>
          <cell r="N270">
            <v>1070073.93</v>
          </cell>
          <cell r="O270">
            <v>0</v>
          </cell>
          <cell r="Q270">
            <v>0</v>
          </cell>
          <cell r="T270">
            <v>1510073.93</v>
          </cell>
          <cell r="U270">
            <v>0</v>
          </cell>
          <cell r="W270">
            <v>0</v>
          </cell>
          <cell r="Y270">
            <v>-233954.96</v>
          </cell>
          <cell r="AA270">
            <v>0</v>
          </cell>
          <cell r="AG270">
            <v>0</v>
          </cell>
          <cell r="AI270">
            <v>0</v>
          </cell>
          <cell r="AL270">
            <v>2201</v>
          </cell>
        </row>
        <row r="271">
          <cell r="A271" t="str">
            <v>2201</v>
          </cell>
          <cell r="B271" t="str">
            <v xml:space="preserve">200 - Capital Assets                </v>
          </cell>
          <cell r="F271" t="str">
            <v>N</v>
          </cell>
          <cell r="G271">
            <v>0</v>
          </cell>
          <cell r="H271">
            <v>0</v>
          </cell>
          <cell r="I271">
            <v>0</v>
          </cell>
          <cell r="K271">
            <v>0</v>
          </cell>
          <cell r="M271">
            <v>39355.33</v>
          </cell>
          <cell r="N271">
            <v>39355.33</v>
          </cell>
          <cell r="O271">
            <v>0</v>
          </cell>
          <cell r="Q271">
            <v>0</v>
          </cell>
          <cell r="T271">
            <v>39355.33</v>
          </cell>
          <cell r="U271">
            <v>0</v>
          </cell>
          <cell r="W271">
            <v>0</v>
          </cell>
          <cell r="Y271">
            <v>0</v>
          </cell>
          <cell r="AA271">
            <v>0</v>
          </cell>
          <cell r="AG271">
            <v>0</v>
          </cell>
          <cell r="AI271">
            <v>0</v>
          </cell>
          <cell r="AL271">
            <v>2201</v>
          </cell>
        </row>
        <row r="272">
          <cell r="A272" t="str">
            <v>2201</v>
          </cell>
          <cell r="B272" t="str">
            <v xml:space="preserve">200 - Capital Assets                </v>
          </cell>
          <cell r="F272" t="str">
            <v>O</v>
          </cell>
          <cell r="G272">
            <v>0</v>
          </cell>
          <cell r="H272">
            <v>0</v>
          </cell>
          <cell r="I272">
            <v>0</v>
          </cell>
          <cell r="K272">
            <v>0</v>
          </cell>
          <cell r="M272">
            <v>37664.99</v>
          </cell>
          <cell r="N272">
            <v>34640.99</v>
          </cell>
          <cell r="O272">
            <v>0</v>
          </cell>
          <cell r="Q272">
            <v>0</v>
          </cell>
          <cell r="T272">
            <v>37664.99</v>
          </cell>
          <cell r="U272">
            <v>0</v>
          </cell>
          <cell r="W272">
            <v>0</v>
          </cell>
          <cell r="Y272">
            <v>0</v>
          </cell>
          <cell r="AA272">
            <v>0</v>
          </cell>
          <cell r="AG272">
            <v>0</v>
          </cell>
          <cell r="AI272">
            <v>0</v>
          </cell>
          <cell r="AL272">
            <v>2201</v>
          </cell>
        </row>
        <row r="273">
          <cell r="A273" t="str">
            <v>2201</v>
          </cell>
          <cell r="B273" t="str">
            <v xml:space="preserve">200 - Capital Assets                </v>
          </cell>
          <cell r="F273" t="str">
            <v>Q</v>
          </cell>
          <cell r="G273">
            <v>0</v>
          </cell>
          <cell r="H273">
            <v>0</v>
          </cell>
          <cell r="I273">
            <v>0</v>
          </cell>
          <cell r="K273">
            <v>0</v>
          </cell>
          <cell r="M273">
            <v>27380.58</v>
          </cell>
          <cell r="N273">
            <v>11081.54</v>
          </cell>
          <cell r="O273">
            <v>0</v>
          </cell>
          <cell r="Q273">
            <v>0</v>
          </cell>
          <cell r="T273">
            <v>11081.54</v>
          </cell>
          <cell r="U273">
            <v>0</v>
          </cell>
          <cell r="W273">
            <v>0</v>
          </cell>
          <cell r="Y273">
            <v>16299.04</v>
          </cell>
          <cell r="AA273">
            <v>0</v>
          </cell>
          <cell r="AG273">
            <v>0</v>
          </cell>
          <cell r="AI273">
            <v>0</v>
          </cell>
          <cell r="AL273">
            <v>2201</v>
          </cell>
        </row>
        <row r="274">
          <cell r="A274" t="str">
            <v>2201</v>
          </cell>
          <cell r="B274" t="str">
            <v xml:space="preserve">200 - Capital Assets                </v>
          </cell>
          <cell r="F274" t="str">
            <v>R</v>
          </cell>
          <cell r="G274">
            <v>47668.28</v>
          </cell>
          <cell r="H274">
            <v>13747.07</v>
          </cell>
          <cell r="I274">
            <v>0</v>
          </cell>
          <cell r="K274">
            <v>0</v>
          </cell>
          <cell r="M274">
            <v>3568882.65</v>
          </cell>
          <cell r="N274">
            <v>1773111.28</v>
          </cell>
          <cell r="O274">
            <v>0</v>
          </cell>
          <cell r="Q274">
            <v>0</v>
          </cell>
          <cell r="T274">
            <v>2862060.27</v>
          </cell>
          <cell r="U274">
            <v>0</v>
          </cell>
          <cell r="W274">
            <v>0</v>
          </cell>
          <cell r="Y274">
            <v>706822.38</v>
          </cell>
          <cell r="AA274">
            <v>0</v>
          </cell>
          <cell r="AG274">
            <v>0</v>
          </cell>
          <cell r="AI274">
            <v>0</v>
          </cell>
          <cell r="AL274">
            <v>2201</v>
          </cell>
        </row>
        <row r="275">
          <cell r="A275" t="str">
            <v>2201</v>
          </cell>
          <cell r="B275" t="str">
            <v xml:space="preserve">200 - Capital Assets                </v>
          </cell>
          <cell r="F275" t="str">
            <v>T</v>
          </cell>
          <cell r="G275">
            <v>0</v>
          </cell>
          <cell r="H275">
            <v>0</v>
          </cell>
          <cell r="I275">
            <v>0</v>
          </cell>
          <cell r="K275">
            <v>0</v>
          </cell>
          <cell r="M275">
            <v>90899.76</v>
          </cell>
          <cell r="N275">
            <v>77399.759999999995</v>
          </cell>
          <cell r="O275">
            <v>0</v>
          </cell>
          <cell r="Q275">
            <v>0</v>
          </cell>
          <cell r="T275">
            <v>90899.76</v>
          </cell>
          <cell r="U275">
            <v>0</v>
          </cell>
          <cell r="W275">
            <v>0</v>
          </cell>
          <cell r="Y275">
            <v>0</v>
          </cell>
          <cell r="AA275">
            <v>0</v>
          </cell>
          <cell r="AG275">
            <v>0</v>
          </cell>
          <cell r="AI275">
            <v>0</v>
          </cell>
          <cell r="AL275">
            <v>2201</v>
          </cell>
        </row>
        <row r="276">
          <cell r="A276" t="str">
            <v>2201</v>
          </cell>
          <cell r="B276" t="str">
            <v xml:space="preserve">200 - Capital Assets                </v>
          </cell>
          <cell r="F276" t="str">
            <v>V</v>
          </cell>
          <cell r="G276">
            <v>0</v>
          </cell>
          <cell r="H276">
            <v>10104.99</v>
          </cell>
          <cell r="I276">
            <v>0</v>
          </cell>
          <cell r="K276">
            <v>0</v>
          </cell>
          <cell r="M276">
            <v>307145.88</v>
          </cell>
          <cell r="N276">
            <v>254976.3</v>
          </cell>
          <cell r="O276">
            <v>0</v>
          </cell>
          <cell r="Q276">
            <v>0</v>
          </cell>
          <cell r="T276">
            <v>289432.3</v>
          </cell>
          <cell r="U276">
            <v>0</v>
          </cell>
          <cell r="W276">
            <v>0</v>
          </cell>
          <cell r="Y276">
            <v>17713.580000000002</v>
          </cell>
          <cell r="AA276">
            <v>0</v>
          </cell>
          <cell r="AG276">
            <v>0</v>
          </cell>
          <cell r="AI276">
            <v>0</v>
          </cell>
          <cell r="AL276">
            <v>2201</v>
          </cell>
        </row>
        <row r="277">
          <cell r="A277" t="str">
            <v>2201</v>
          </cell>
          <cell r="B277" t="str">
            <v xml:space="preserve">200 - Capital Assets                </v>
          </cell>
          <cell r="F277" t="str">
            <v>W</v>
          </cell>
          <cell r="G277">
            <v>230357.49</v>
          </cell>
          <cell r="H277">
            <v>307279.35999999999</v>
          </cell>
          <cell r="I277">
            <v>0</v>
          </cell>
          <cell r="K277">
            <v>0</v>
          </cell>
          <cell r="M277">
            <v>11426740.300000001</v>
          </cell>
          <cell r="N277">
            <v>9084611.1500000004</v>
          </cell>
          <cell r="O277">
            <v>0</v>
          </cell>
          <cell r="Q277">
            <v>0</v>
          </cell>
          <cell r="T277">
            <v>9547654.5800000001</v>
          </cell>
          <cell r="U277">
            <v>0</v>
          </cell>
          <cell r="W277">
            <v>0</v>
          </cell>
          <cell r="Y277">
            <v>1879085.72</v>
          </cell>
          <cell r="AA277">
            <v>0</v>
          </cell>
          <cell r="AG277">
            <v>0</v>
          </cell>
          <cell r="AI277">
            <v>0</v>
          </cell>
          <cell r="AL277">
            <v>2201</v>
          </cell>
        </row>
        <row r="278">
          <cell r="A278" t="str">
            <v>2201</v>
          </cell>
          <cell r="B278" t="str">
            <v xml:space="preserve">200 - Capital Assets                </v>
          </cell>
          <cell r="F278" t="str">
            <v>X</v>
          </cell>
          <cell r="G278">
            <v>0</v>
          </cell>
          <cell r="H278">
            <v>0</v>
          </cell>
          <cell r="I278">
            <v>0</v>
          </cell>
          <cell r="K278">
            <v>0</v>
          </cell>
          <cell r="M278">
            <v>332029.65000000002</v>
          </cell>
          <cell r="N278">
            <v>332029.65000000002</v>
          </cell>
          <cell r="O278">
            <v>0</v>
          </cell>
          <cell r="Q278">
            <v>0</v>
          </cell>
          <cell r="T278">
            <v>332029.65000000002</v>
          </cell>
          <cell r="U278">
            <v>0</v>
          </cell>
          <cell r="W278">
            <v>0</v>
          </cell>
          <cell r="Y278">
            <v>0</v>
          </cell>
          <cell r="AA278">
            <v>0</v>
          </cell>
          <cell r="AG278">
            <v>0</v>
          </cell>
          <cell r="AI278">
            <v>0</v>
          </cell>
          <cell r="AL278">
            <v>2201</v>
          </cell>
        </row>
        <row r="279">
          <cell r="A279" t="str">
            <v>2201</v>
          </cell>
          <cell r="B279" t="str">
            <v xml:space="preserve">200 - Capital Assets                </v>
          </cell>
          <cell r="F279" t="str">
            <v>ZZ</v>
          </cell>
          <cell r="G279">
            <v>0</v>
          </cell>
          <cell r="H279">
            <v>0</v>
          </cell>
          <cell r="I279">
            <v>0</v>
          </cell>
          <cell r="K279">
            <v>0</v>
          </cell>
          <cell r="M279">
            <v>6857</v>
          </cell>
          <cell r="N279">
            <v>6857</v>
          </cell>
          <cell r="O279">
            <v>0</v>
          </cell>
          <cell r="Q279">
            <v>0</v>
          </cell>
          <cell r="T279">
            <v>6857</v>
          </cell>
          <cell r="U279">
            <v>0</v>
          </cell>
          <cell r="W279">
            <v>0</v>
          </cell>
          <cell r="Y279">
            <v>0</v>
          </cell>
          <cell r="AA279">
            <v>0</v>
          </cell>
          <cell r="AG279">
            <v>0</v>
          </cell>
          <cell r="AI279">
            <v>0</v>
          </cell>
          <cell r="AL279">
            <v>2201</v>
          </cell>
        </row>
        <row r="280">
          <cell r="A280" t="str">
            <v>2202</v>
          </cell>
          <cell r="B280" t="str">
            <v xml:space="preserve">200 - Capital Assets                </v>
          </cell>
          <cell r="G280">
            <v>0</v>
          </cell>
          <cell r="H280">
            <v>0</v>
          </cell>
          <cell r="I280">
            <v>0</v>
          </cell>
          <cell r="K280">
            <v>0</v>
          </cell>
          <cell r="M280">
            <v>14750.87</v>
          </cell>
          <cell r="N280">
            <v>14750.87</v>
          </cell>
          <cell r="O280">
            <v>0</v>
          </cell>
          <cell r="Q280">
            <v>0</v>
          </cell>
          <cell r="T280">
            <v>14750.87</v>
          </cell>
          <cell r="U280">
            <v>0</v>
          </cell>
          <cell r="W280">
            <v>0</v>
          </cell>
          <cell r="Y280">
            <v>0</v>
          </cell>
          <cell r="AA280">
            <v>0</v>
          </cell>
          <cell r="AG280">
            <v>0</v>
          </cell>
          <cell r="AI280">
            <v>0</v>
          </cell>
          <cell r="AL280">
            <v>2202</v>
          </cell>
        </row>
        <row r="281">
          <cell r="A281" t="str">
            <v>2202</v>
          </cell>
          <cell r="B281" t="str">
            <v xml:space="preserve">200 - Capital Assets                </v>
          </cell>
          <cell r="F281" t="str">
            <v>A</v>
          </cell>
          <cell r="G281">
            <v>0</v>
          </cell>
          <cell r="H281">
            <v>0</v>
          </cell>
          <cell r="I281">
            <v>0</v>
          </cell>
          <cell r="K281">
            <v>0</v>
          </cell>
          <cell r="M281">
            <v>16549.25</v>
          </cell>
          <cell r="N281">
            <v>15106.25</v>
          </cell>
          <cell r="O281">
            <v>0</v>
          </cell>
          <cell r="Q281">
            <v>0</v>
          </cell>
          <cell r="T281">
            <v>15106.25</v>
          </cell>
          <cell r="U281">
            <v>0</v>
          </cell>
          <cell r="W281">
            <v>0</v>
          </cell>
          <cell r="Y281">
            <v>1443</v>
          </cell>
          <cell r="AA281">
            <v>0</v>
          </cell>
          <cell r="AG281">
            <v>0</v>
          </cell>
          <cell r="AI281">
            <v>0</v>
          </cell>
          <cell r="AL281">
            <v>2202</v>
          </cell>
        </row>
        <row r="282">
          <cell r="A282" t="str">
            <v>2202</v>
          </cell>
          <cell r="B282" t="str">
            <v xml:space="preserve">200 - Capital Assets                </v>
          </cell>
          <cell r="F282" t="str">
            <v>C</v>
          </cell>
          <cell r="G282">
            <v>0</v>
          </cell>
          <cell r="H282">
            <v>0</v>
          </cell>
          <cell r="I282">
            <v>0</v>
          </cell>
          <cell r="K282">
            <v>0</v>
          </cell>
          <cell r="M282">
            <v>51.75</v>
          </cell>
          <cell r="N282">
            <v>51.75</v>
          </cell>
          <cell r="O282">
            <v>0</v>
          </cell>
          <cell r="Q282">
            <v>0</v>
          </cell>
          <cell r="T282">
            <v>51.75</v>
          </cell>
          <cell r="U282">
            <v>0</v>
          </cell>
          <cell r="W282">
            <v>0</v>
          </cell>
          <cell r="Y282">
            <v>0</v>
          </cell>
          <cell r="AA282">
            <v>0</v>
          </cell>
          <cell r="AG282">
            <v>0</v>
          </cell>
          <cell r="AI282">
            <v>0</v>
          </cell>
          <cell r="AL282">
            <v>2202</v>
          </cell>
        </row>
        <row r="283">
          <cell r="A283" t="str">
            <v>2202</v>
          </cell>
          <cell r="B283" t="str">
            <v xml:space="preserve">200 - Capital Assets                </v>
          </cell>
          <cell r="F283" t="str">
            <v>CC</v>
          </cell>
          <cell r="G283">
            <v>0</v>
          </cell>
          <cell r="H283">
            <v>0</v>
          </cell>
          <cell r="I283">
            <v>0</v>
          </cell>
          <cell r="K283">
            <v>0</v>
          </cell>
          <cell r="M283">
            <v>103</v>
          </cell>
          <cell r="N283">
            <v>103</v>
          </cell>
          <cell r="O283">
            <v>0</v>
          </cell>
          <cell r="Q283">
            <v>0</v>
          </cell>
          <cell r="T283">
            <v>103</v>
          </cell>
          <cell r="U283">
            <v>0</v>
          </cell>
          <cell r="W283">
            <v>0</v>
          </cell>
          <cell r="Y283">
            <v>0</v>
          </cell>
          <cell r="AA283">
            <v>0</v>
          </cell>
          <cell r="AG283">
            <v>0</v>
          </cell>
          <cell r="AI283">
            <v>0</v>
          </cell>
          <cell r="AL283">
            <v>2202</v>
          </cell>
        </row>
        <row r="284">
          <cell r="A284" t="str">
            <v>2202</v>
          </cell>
          <cell r="B284" t="str">
            <v xml:space="preserve">200 - Capital Assets                </v>
          </cell>
          <cell r="F284" t="str">
            <v>E</v>
          </cell>
          <cell r="G284">
            <v>0</v>
          </cell>
          <cell r="H284">
            <v>0</v>
          </cell>
          <cell r="I284">
            <v>0</v>
          </cell>
          <cell r="K284">
            <v>0</v>
          </cell>
          <cell r="M284">
            <v>677</v>
          </cell>
          <cell r="N284">
            <v>677</v>
          </cell>
          <cell r="O284">
            <v>0</v>
          </cell>
          <cell r="Q284">
            <v>0</v>
          </cell>
          <cell r="T284">
            <v>677</v>
          </cell>
          <cell r="U284">
            <v>0</v>
          </cell>
          <cell r="W284">
            <v>0</v>
          </cell>
          <cell r="Y284">
            <v>0</v>
          </cell>
          <cell r="AA284">
            <v>0</v>
          </cell>
          <cell r="AG284">
            <v>0</v>
          </cell>
          <cell r="AI284">
            <v>0</v>
          </cell>
          <cell r="AL284">
            <v>2202</v>
          </cell>
        </row>
        <row r="285">
          <cell r="A285" t="str">
            <v>2202</v>
          </cell>
          <cell r="B285" t="str">
            <v xml:space="preserve">200 - Capital Assets                </v>
          </cell>
          <cell r="F285" t="str">
            <v>F</v>
          </cell>
          <cell r="G285">
            <v>0</v>
          </cell>
          <cell r="H285">
            <v>0</v>
          </cell>
          <cell r="I285">
            <v>0</v>
          </cell>
          <cell r="K285">
            <v>0</v>
          </cell>
          <cell r="M285">
            <v>1801.23</v>
          </cell>
          <cell r="N285">
            <v>1801.23</v>
          </cell>
          <cell r="O285">
            <v>0</v>
          </cell>
          <cell r="Q285">
            <v>0</v>
          </cell>
          <cell r="T285">
            <v>1801.23</v>
          </cell>
          <cell r="U285">
            <v>0</v>
          </cell>
          <cell r="W285">
            <v>0</v>
          </cell>
          <cell r="Y285">
            <v>0</v>
          </cell>
          <cell r="AA285">
            <v>0</v>
          </cell>
          <cell r="AG285">
            <v>0</v>
          </cell>
          <cell r="AI285">
            <v>0</v>
          </cell>
          <cell r="AL285">
            <v>2202</v>
          </cell>
        </row>
        <row r="286">
          <cell r="A286" t="str">
            <v>2202</v>
          </cell>
          <cell r="B286" t="str">
            <v xml:space="preserve">200 - Capital Assets                </v>
          </cell>
          <cell r="F286" t="str">
            <v>G</v>
          </cell>
          <cell r="G286">
            <v>0</v>
          </cell>
          <cell r="H286">
            <v>0</v>
          </cell>
          <cell r="I286">
            <v>0</v>
          </cell>
          <cell r="K286">
            <v>0</v>
          </cell>
          <cell r="M286">
            <v>8304.18</v>
          </cell>
          <cell r="N286">
            <v>8204.18</v>
          </cell>
          <cell r="O286">
            <v>0</v>
          </cell>
          <cell r="Q286">
            <v>0</v>
          </cell>
          <cell r="T286">
            <v>8204.18</v>
          </cell>
          <cell r="U286">
            <v>0</v>
          </cell>
          <cell r="W286">
            <v>0</v>
          </cell>
          <cell r="Y286">
            <v>100</v>
          </cell>
          <cell r="AA286">
            <v>0</v>
          </cell>
          <cell r="AG286">
            <v>0</v>
          </cell>
          <cell r="AI286">
            <v>0</v>
          </cell>
          <cell r="AL286">
            <v>2202</v>
          </cell>
        </row>
        <row r="287">
          <cell r="A287" t="str">
            <v>2202</v>
          </cell>
          <cell r="B287" t="str">
            <v xml:space="preserve">200 - Capital Assets                </v>
          </cell>
          <cell r="F287" t="str">
            <v>H</v>
          </cell>
          <cell r="G287">
            <v>0</v>
          </cell>
          <cell r="H287">
            <v>0</v>
          </cell>
          <cell r="I287">
            <v>0</v>
          </cell>
          <cell r="K287">
            <v>0</v>
          </cell>
          <cell r="M287">
            <v>59</v>
          </cell>
          <cell r="N287">
            <v>59</v>
          </cell>
          <cell r="O287">
            <v>0</v>
          </cell>
          <cell r="Q287">
            <v>0</v>
          </cell>
          <cell r="T287">
            <v>59</v>
          </cell>
          <cell r="U287">
            <v>0</v>
          </cell>
          <cell r="W287">
            <v>0</v>
          </cell>
          <cell r="Y287">
            <v>0</v>
          </cell>
          <cell r="AA287">
            <v>0</v>
          </cell>
          <cell r="AG287">
            <v>0</v>
          </cell>
          <cell r="AI287">
            <v>0</v>
          </cell>
          <cell r="AL287">
            <v>2202</v>
          </cell>
        </row>
        <row r="288">
          <cell r="A288" t="str">
            <v>2202</v>
          </cell>
          <cell r="B288" t="str">
            <v xml:space="preserve">200 - Capital Assets                </v>
          </cell>
          <cell r="F288" t="str">
            <v>L</v>
          </cell>
          <cell r="G288">
            <v>330.78</v>
          </cell>
          <cell r="H288">
            <v>0</v>
          </cell>
          <cell r="I288">
            <v>0</v>
          </cell>
          <cell r="K288">
            <v>0</v>
          </cell>
          <cell r="M288">
            <v>330.78</v>
          </cell>
          <cell r="N288">
            <v>0</v>
          </cell>
          <cell r="O288">
            <v>0</v>
          </cell>
          <cell r="Q288">
            <v>0</v>
          </cell>
          <cell r="T288">
            <v>0</v>
          </cell>
          <cell r="U288">
            <v>0</v>
          </cell>
          <cell r="W288">
            <v>0</v>
          </cell>
          <cell r="Y288">
            <v>330.78</v>
          </cell>
          <cell r="AA288">
            <v>0</v>
          </cell>
          <cell r="AG288">
            <v>0</v>
          </cell>
          <cell r="AI288">
            <v>0</v>
          </cell>
          <cell r="AL288">
            <v>2202</v>
          </cell>
        </row>
        <row r="289">
          <cell r="A289" t="str">
            <v>2202</v>
          </cell>
          <cell r="B289" t="str">
            <v xml:space="preserve">200 - Capital Assets                </v>
          </cell>
          <cell r="F289" t="str">
            <v>M</v>
          </cell>
          <cell r="G289">
            <v>0</v>
          </cell>
          <cell r="H289">
            <v>0</v>
          </cell>
          <cell r="I289">
            <v>0</v>
          </cell>
          <cell r="K289">
            <v>0</v>
          </cell>
          <cell r="M289">
            <v>1991.5</v>
          </cell>
          <cell r="N289">
            <v>1991.5</v>
          </cell>
          <cell r="O289">
            <v>0</v>
          </cell>
          <cell r="Q289">
            <v>0</v>
          </cell>
          <cell r="T289">
            <v>1991.5</v>
          </cell>
          <cell r="U289">
            <v>0</v>
          </cell>
          <cell r="W289">
            <v>0</v>
          </cell>
          <cell r="Y289">
            <v>0</v>
          </cell>
          <cell r="AA289">
            <v>0</v>
          </cell>
          <cell r="AG289">
            <v>0</v>
          </cell>
          <cell r="AI289">
            <v>0</v>
          </cell>
          <cell r="AL289">
            <v>2202</v>
          </cell>
        </row>
        <row r="290">
          <cell r="A290" t="str">
            <v>2203</v>
          </cell>
          <cell r="B290" t="str">
            <v xml:space="preserve">200 - Capital Assets                </v>
          </cell>
          <cell r="G290">
            <v>0</v>
          </cell>
          <cell r="H290">
            <v>0</v>
          </cell>
          <cell r="I290">
            <v>0</v>
          </cell>
          <cell r="K290">
            <v>0</v>
          </cell>
          <cell r="M290">
            <v>220566.11</v>
          </cell>
          <cell r="N290">
            <v>220566.11</v>
          </cell>
          <cell r="O290">
            <v>0</v>
          </cell>
          <cell r="Q290">
            <v>0</v>
          </cell>
          <cell r="T290">
            <v>220566.11</v>
          </cell>
          <cell r="U290">
            <v>0</v>
          </cell>
          <cell r="W290">
            <v>0</v>
          </cell>
          <cell r="Y290">
            <v>0</v>
          </cell>
          <cell r="AA290">
            <v>0</v>
          </cell>
          <cell r="AG290">
            <v>0</v>
          </cell>
          <cell r="AI290">
            <v>0</v>
          </cell>
          <cell r="AL290">
            <v>2203</v>
          </cell>
        </row>
        <row r="291">
          <cell r="A291" t="str">
            <v>2203</v>
          </cell>
          <cell r="B291" t="str">
            <v xml:space="preserve">200 - Capital Assets                </v>
          </cell>
          <cell r="F291" t="str">
            <v>A</v>
          </cell>
          <cell r="G291">
            <v>0</v>
          </cell>
          <cell r="H291">
            <v>0</v>
          </cell>
          <cell r="I291">
            <v>0</v>
          </cell>
          <cell r="K291">
            <v>0</v>
          </cell>
          <cell r="M291">
            <v>16384.150000000001</v>
          </cell>
          <cell r="N291">
            <v>10860</v>
          </cell>
          <cell r="O291">
            <v>0</v>
          </cell>
          <cell r="Q291">
            <v>0</v>
          </cell>
          <cell r="T291">
            <v>12625</v>
          </cell>
          <cell r="U291">
            <v>0</v>
          </cell>
          <cell r="W291">
            <v>0</v>
          </cell>
          <cell r="Y291">
            <v>3759.15</v>
          </cell>
          <cell r="AA291">
            <v>0</v>
          </cell>
          <cell r="AG291">
            <v>0</v>
          </cell>
          <cell r="AI291">
            <v>0</v>
          </cell>
          <cell r="AL291">
            <v>2203</v>
          </cell>
        </row>
        <row r="292">
          <cell r="A292" t="str">
            <v>2203</v>
          </cell>
          <cell r="B292" t="str">
            <v xml:space="preserve">200 - Capital Assets                </v>
          </cell>
          <cell r="F292" t="str">
            <v>B</v>
          </cell>
          <cell r="G292">
            <v>0</v>
          </cell>
          <cell r="H292">
            <v>0</v>
          </cell>
          <cell r="I292">
            <v>0</v>
          </cell>
          <cell r="K292">
            <v>0</v>
          </cell>
          <cell r="M292">
            <v>3842.6</v>
          </cell>
          <cell r="N292">
            <v>3176</v>
          </cell>
          <cell r="O292">
            <v>0</v>
          </cell>
          <cell r="Q292">
            <v>0</v>
          </cell>
          <cell r="T292">
            <v>3176</v>
          </cell>
          <cell r="U292">
            <v>0</v>
          </cell>
          <cell r="W292">
            <v>0</v>
          </cell>
          <cell r="Y292">
            <v>666.6</v>
          </cell>
          <cell r="AA292">
            <v>0</v>
          </cell>
          <cell r="AG292">
            <v>0</v>
          </cell>
          <cell r="AI292">
            <v>0</v>
          </cell>
          <cell r="AL292">
            <v>2203</v>
          </cell>
        </row>
        <row r="293">
          <cell r="A293" t="str">
            <v>2203</v>
          </cell>
          <cell r="B293" t="str">
            <v xml:space="preserve">200 - Capital Assets                </v>
          </cell>
          <cell r="F293" t="str">
            <v>C</v>
          </cell>
          <cell r="G293">
            <v>6.65</v>
          </cell>
          <cell r="H293">
            <v>1760</v>
          </cell>
          <cell r="I293">
            <v>0</v>
          </cell>
          <cell r="K293">
            <v>0</v>
          </cell>
          <cell r="M293">
            <v>126239.29</v>
          </cell>
          <cell r="N293">
            <v>118319.17</v>
          </cell>
          <cell r="O293">
            <v>0</v>
          </cell>
          <cell r="Q293">
            <v>0</v>
          </cell>
          <cell r="T293">
            <v>120560.17</v>
          </cell>
          <cell r="U293">
            <v>0</v>
          </cell>
          <cell r="W293">
            <v>0</v>
          </cell>
          <cell r="Y293">
            <v>5679.12</v>
          </cell>
          <cell r="AA293">
            <v>0</v>
          </cell>
          <cell r="AG293">
            <v>0</v>
          </cell>
          <cell r="AI293">
            <v>0</v>
          </cell>
          <cell r="AL293">
            <v>2203</v>
          </cell>
        </row>
        <row r="294">
          <cell r="A294" t="str">
            <v>2203</v>
          </cell>
          <cell r="B294" t="str">
            <v xml:space="preserve">200 - Capital Assets                </v>
          </cell>
          <cell r="F294" t="str">
            <v>CC</v>
          </cell>
          <cell r="G294">
            <v>0</v>
          </cell>
          <cell r="H294">
            <v>0</v>
          </cell>
          <cell r="I294">
            <v>0</v>
          </cell>
          <cell r="K294">
            <v>0</v>
          </cell>
          <cell r="M294">
            <v>12990</v>
          </cell>
          <cell r="N294">
            <v>12990</v>
          </cell>
          <cell r="O294">
            <v>0</v>
          </cell>
          <cell r="Q294">
            <v>0</v>
          </cell>
          <cell r="T294">
            <v>12990</v>
          </cell>
          <cell r="U294">
            <v>0</v>
          </cell>
          <cell r="W294">
            <v>0</v>
          </cell>
          <cell r="Y294">
            <v>0</v>
          </cell>
          <cell r="AA294">
            <v>0</v>
          </cell>
          <cell r="AG294">
            <v>0</v>
          </cell>
          <cell r="AI294">
            <v>0</v>
          </cell>
          <cell r="AL294">
            <v>2203</v>
          </cell>
        </row>
        <row r="295">
          <cell r="A295" t="str">
            <v>2203</v>
          </cell>
          <cell r="B295" t="str">
            <v xml:space="preserve">200 - Capital Assets                </v>
          </cell>
          <cell r="F295" t="str">
            <v>D</v>
          </cell>
          <cell r="G295">
            <v>59.85</v>
          </cell>
          <cell r="H295">
            <v>0</v>
          </cell>
          <cell r="I295">
            <v>0</v>
          </cell>
          <cell r="K295">
            <v>0</v>
          </cell>
          <cell r="M295">
            <v>123016.78</v>
          </cell>
          <cell r="N295">
            <v>119328.25</v>
          </cell>
          <cell r="O295">
            <v>0</v>
          </cell>
          <cell r="Q295">
            <v>0</v>
          </cell>
          <cell r="T295">
            <v>119328.25</v>
          </cell>
          <cell r="U295">
            <v>0</v>
          </cell>
          <cell r="W295">
            <v>0</v>
          </cell>
          <cell r="Y295">
            <v>3688.53</v>
          </cell>
          <cell r="AA295">
            <v>0</v>
          </cell>
          <cell r="AG295">
            <v>0</v>
          </cell>
          <cell r="AI295">
            <v>0</v>
          </cell>
          <cell r="AL295">
            <v>2203</v>
          </cell>
        </row>
        <row r="296">
          <cell r="A296" t="str">
            <v>2203</v>
          </cell>
          <cell r="B296" t="str">
            <v xml:space="preserve">200 - Capital Assets                </v>
          </cell>
          <cell r="F296" t="str">
            <v>E</v>
          </cell>
          <cell r="G296">
            <v>4431.7</v>
          </cell>
          <cell r="H296">
            <v>165</v>
          </cell>
          <cell r="I296">
            <v>0</v>
          </cell>
          <cell r="K296">
            <v>0</v>
          </cell>
          <cell r="M296">
            <v>101824.76</v>
          </cell>
          <cell r="N296">
            <v>80507.98</v>
          </cell>
          <cell r="O296">
            <v>0</v>
          </cell>
          <cell r="Q296">
            <v>0</v>
          </cell>
          <cell r="T296">
            <v>82637.98</v>
          </cell>
          <cell r="U296">
            <v>0</v>
          </cell>
          <cell r="W296">
            <v>0</v>
          </cell>
          <cell r="Y296">
            <v>19186.78</v>
          </cell>
          <cell r="AA296">
            <v>0</v>
          </cell>
          <cell r="AG296">
            <v>0</v>
          </cell>
          <cell r="AI296">
            <v>0</v>
          </cell>
          <cell r="AL296">
            <v>2203</v>
          </cell>
        </row>
        <row r="297">
          <cell r="A297" t="str">
            <v>2203</v>
          </cell>
          <cell r="B297" t="str">
            <v xml:space="preserve">200 - Capital Assets                </v>
          </cell>
          <cell r="F297" t="str">
            <v>F</v>
          </cell>
          <cell r="G297">
            <v>0</v>
          </cell>
          <cell r="H297">
            <v>330</v>
          </cell>
          <cell r="I297">
            <v>0</v>
          </cell>
          <cell r="K297">
            <v>0</v>
          </cell>
          <cell r="M297">
            <v>7574</v>
          </cell>
          <cell r="N297">
            <v>6516.5</v>
          </cell>
          <cell r="O297">
            <v>0</v>
          </cell>
          <cell r="Q297">
            <v>0</v>
          </cell>
          <cell r="T297">
            <v>6516.5</v>
          </cell>
          <cell r="U297">
            <v>0</v>
          </cell>
          <cell r="W297">
            <v>0</v>
          </cell>
          <cell r="Y297">
            <v>1057.5</v>
          </cell>
          <cell r="AA297">
            <v>0</v>
          </cell>
          <cell r="AG297">
            <v>0</v>
          </cell>
          <cell r="AI297">
            <v>0</v>
          </cell>
          <cell r="AL297">
            <v>2203</v>
          </cell>
        </row>
        <row r="298">
          <cell r="A298" t="str">
            <v>2203</v>
          </cell>
          <cell r="B298" t="str">
            <v xml:space="preserve">200 - Capital Assets                </v>
          </cell>
          <cell r="F298" t="str">
            <v>G</v>
          </cell>
          <cell r="G298">
            <v>12415.7</v>
          </cell>
          <cell r="H298">
            <v>2169</v>
          </cell>
          <cell r="I298">
            <v>0</v>
          </cell>
          <cell r="K298">
            <v>0</v>
          </cell>
          <cell r="M298">
            <v>283842.14</v>
          </cell>
          <cell r="N298">
            <v>209235</v>
          </cell>
          <cell r="O298">
            <v>0</v>
          </cell>
          <cell r="Q298">
            <v>0</v>
          </cell>
          <cell r="T298">
            <v>226280</v>
          </cell>
          <cell r="U298">
            <v>0</v>
          </cell>
          <cell r="W298">
            <v>0</v>
          </cell>
          <cell r="Y298">
            <v>57562.14</v>
          </cell>
          <cell r="AA298">
            <v>0</v>
          </cell>
          <cell r="AG298">
            <v>0</v>
          </cell>
          <cell r="AI298">
            <v>0</v>
          </cell>
          <cell r="AL298">
            <v>2203</v>
          </cell>
        </row>
        <row r="299">
          <cell r="A299" t="str">
            <v>2203</v>
          </cell>
          <cell r="B299" t="str">
            <v xml:space="preserve">200 - Capital Assets                </v>
          </cell>
          <cell r="F299" t="str">
            <v>H</v>
          </cell>
          <cell r="G299">
            <v>486.65</v>
          </cell>
          <cell r="H299">
            <v>480</v>
          </cell>
          <cell r="I299">
            <v>0</v>
          </cell>
          <cell r="K299">
            <v>0</v>
          </cell>
          <cell r="M299">
            <v>2254.65</v>
          </cell>
          <cell r="N299">
            <v>480</v>
          </cell>
          <cell r="O299">
            <v>0</v>
          </cell>
          <cell r="Q299">
            <v>0</v>
          </cell>
          <cell r="T299">
            <v>1447</v>
          </cell>
          <cell r="U299">
            <v>0</v>
          </cell>
          <cell r="W299">
            <v>0</v>
          </cell>
          <cell r="Y299">
            <v>807.65</v>
          </cell>
          <cell r="AA299">
            <v>0</v>
          </cell>
          <cell r="AG299">
            <v>0</v>
          </cell>
          <cell r="AI299">
            <v>0</v>
          </cell>
          <cell r="AL299">
            <v>2203</v>
          </cell>
        </row>
        <row r="300">
          <cell r="A300" t="str">
            <v>2203</v>
          </cell>
          <cell r="B300" t="str">
            <v xml:space="preserve">200 - Capital Assets                </v>
          </cell>
          <cell r="F300" t="str">
            <v>L</v>
          </cell>
          <cell r="G300">
            <v>6.65</v>
          </cell>
          <cell r="H300">
            <v>0</v>
          </cell>
          <cell r="I300">
            <v>0</v>
          </cell>
          <cell r="K300">
            <v>0</v>
          </cell>
          <cell r="M300">
            <v>166.65</v>
          </cell>
          <cell r="N300">
            <v>0</v>
          </cell>
          <cell r="O300">
            <v>0</v>
          </cell>
          <cell r="Q300">
            <v>0</v>
          </cell>
          <cell r="T300">
            <v>0</v>
          </cell>
          <cell r="U300">
            <v>0</v>
          </cell>
          <cell r="W300">
            <v>0</v>
          </cell>
          <cell r="Y300">
            <v>166.65</v>
          </cell>
          <cell r="AA300">
            <v>0</v>
          </cell>
          <cell r="AG300">
            <v>0</v>
          </cell>
          <cell r="AI300">
            <v>0</v>
          </cell>
          <cell r="AL300">
            <v>2203</v>
          </cell>
        </row>
        <row r="301">
          <cell r="A301" t="str">
            <v>2203</v>
          </cell>
          <cell r="B301" t="str">
            <v xml:space="preserve">200 - Capital Assets                </v>
          </cell>
          <cell r="F301" t="str">
            <v>W</v>
          </cell>
          <cell r="G301">
            <v>0</v>
          </cell>
          <cell r="H301">
            <v>0</v>
          </cell>
          <cell r="I301">
            <v>0</v>
          </cell>
          <cell r="K301">
            <v>0</v>
          </cell>
          <cell r="M301">
            <v>8839.2000000000007</v>
          </cell>
          <cell r="N301">
            <v>8839.2000000000007</v>
          </cell>
          <cell r="O301">
            <v>0</v>
          </cell>
          <cell r="Q301">
            <v>0</v>
          </cell>
          <cell r="T301">
            <v>8839.2000000000007</v>
          </cell>
          <cell r="U301">
            <v>0</v>
          </cell>
          <cell r="W301">
            <v>0</v>
          </cell>
          <cell r="Y301">
            <v>0</v>
          </cell>
          <cell r="AA301">
            <v>0</v>
          </cell>
          <cell r="AG301">
            <v>0</v>
          </cell>
          <cell r="AI301">
            <v>0</v>
          </cell>
          <cell r="AL301">
            <v>2203</v>
          </cell>
        </row>
        <row r="302">
          <cell r="A302" t="str">
            <v>2204</v>
          </cell>
          <cell r="B302" t="str">
            <v xml:space="preserve">200 - Capital Assets                </v>
          </cell>
          <cell r="G302">
            <v>0</v>
          </cell>
          <cell r="H302">
            <v>0</v>
          </cell>
          <cell r="I302">
            <v>0</v>
          </cell>
          <cell r="K302">
            <v>0</v>
          </cell>
          <cell r="M302">
            <v>14.02</v>
          </cell>
          <cell r="N302">
            <v>14.02</v>
          </cell>
          <cell r="O302">
            <v>0</v>
          </cell>
          <cell r="Q302">
            <v>0</v>
          </cell>
          <cell r="T302">
            <v>14.02</v>
          </cell>
          <cell r="U302">
            <v>0</v>
          </cell>
          <cell r="W302">
            <v>0</v>
          </cell>
          <cell r="Y302">
            <v>0</v>
          </cell>
          <cell r="AA302">
            <v>0</v>
          </cell>
          <cell r="AG302">
            <v>0</v>
          </cell>
          <cell r="AI302">
            <v>0</v>
          </cell>
          <cell r="AL302">
            <v>2204</v>
          </cell>
        </row>
        <row r="303">
          <cell r="A303" t="str">
            <v>2204</v>
          </cell>
          <cell r="B303" t="str">
            <v xml:space="preserve">200 - Capital Assets                </v>
          </cell>
          <cell r="F303" t="str">
            <v>C</v>
          </cell>
          <cell r="G303">
            <v>0</v>
          </cell>
          <cell r="H303">
            <v>0</v>
          </cell>
          <cell r="I303">
            <v>0</v>
          </cell>
          <cell r="K303">
            <v>0</v>
          </cell>
          <cell r="M303">
            <v>43.8</v>
          </cell>
          <cell r="N303">
            <v>43.8</v>
          </cell>
          <cell r="O303">
            <v>0</v>
          </cell>
          <cell r="Q303">
            <v>0</v>
          </cell>
          <cell r="T303">
            <v>43.8</v>
          </cell>
          <cell r="U303">
            <v>0</v>
          </cell>
          <cell r="W303">
            <v>0</v>
          </cell>
          <cell r="Y303">
            <v>0</v>
          </cell>
          <cell r="AA303">
            <v>0</v>
          </cell>
          <cell r="AG303">
            <v>0</v>
          </cell>
          <cell r="AI303">
            <v>0</v>
          </cell>
          <cell r="AL303">
            <v>2204</v>
          </cell>
        </row>
        <row r="304">
          <cell r="A304" t="str">
            <v>2204</v>
          </cell>
          <cell r="B304" t="str">
            <v xml:space="preserve">200 - Capital Assets                </v>
          </cell>
          <cell r="F304" t="str">
            <v>E</v>
          </cell>
          <cell r="G304">
            <v>0</v>
          </cell>
          <cell r="H304">
            <v>0</v>
          </cell>
          <cell r="I304">
            <v>0</v>
          </cell>
          <cell r="K304">
            <v>0</v>
          </cell>
          <cell r="M304">
            <v>952.69</v>
          </cell>
          <cell r="N304">
            <v>952.69</v>
          </cell>
          <cell r="O304">
            <v>0</v>
          </cell>
          <cell r="Q304">
            <v>0</v>
          </cell>
          <cell r="T304">
            <v>952.69</v>
          </cell>
          <cell r="U304">
            <v>0</v>
          </cell>
          <cell r="W304">
            <v>0</v>
          </cell>
          <cell r="Y304">
            <v>0</v>
          </cell>
          <cell r="AA304">
            <v>0</v>
          </cell>
          <cell r="AG304">
            <v>0</v>
          </cell>
          <cell r="AI304">
            <v>0</v>
          </cell>
          <cell r="AL304">
            <v>2204</v>
          </cell>
        </row>
        <row r="305">
          <cell r="A305" t="str">
            <v>2204</v>
          </cell>
          <cell r="B305" t="str">
            <v xml:space="preserve">200 - Capital Assets                </v>
          </cell>
          <cell r="F305" t="str">
            <v>G</v>
          </cell>
          <cell r="G305">
            <v>152.93</v>
          </cell>
          <cell r="H305">
            <v>0</v>
          </cell>
          <cell r="I305">
            <v>0</v>
          </cell>
          <cell r="K305">
            <v>0</v>
          </cell>
          <cell r="M305">
            <v>214.1</v>
          </cell>
          <cell r="N305">
            <v>0</v>
          </cell>
          <cell r="O305">
            <v>0</v>
          </cell>
          <cell r="Q305">
            <v>0</v>
          </cell>
          <cell r="T305">
            <v>0</v>
          </cell>
          <cell r="U305">
            <v>0</v>
          </cell>
          <cell r="W305">
            <v>0</v>
          </cell>
          <cell r="Y305">
            <v>214.1</v>
          </cell>
          <cell r="AA305">
            <v>0</v>
          </cell>
          <cell r="AG305">
            <v>0</v>
          </cell>
          <cell r="AI305">
            <v>0</v>
          </cell>
          <cell r="AL305">
            <v>2204</v>
          </cell>
        </row>
        <row r="306">
          <cell r="A306" t="str">
            <v>2205</v>
          </cell>
          <cell r="B306" t="str">
            <v xml:space="preserve">200 - Capital Assets                </v>
          </cell>
          <cell r="G306">
            <v>0</v>
          </cell>
          <cell r="H306">
            <v>0</v>
          </cell>
          <cell r="I306">
            <v>0</v>
          </cell>
          <cell r="K306">
            <v>0</v>
          </cell>
          <cell r="M306">
            <v>1062267.3400000001</v>
          </cell>
          <cell r="N306">
            <v>1062267.3400000001</v>
          </cell>
          <cell r="O306">
            <v>0</v>
          </cell>
          <cell r="Q306">
            <v>0</v>
          </cell>
          <cell r="T306">
            <v>1062267.3400000001</v>
          </cell>
          <cell r="U306">
            <v>0</v>
          </cell>
          <cell r="W306">
            <v>0</v>
          </cell>
          <cell r="Y306">
            <v>0</v>
          </cell>
          <cell r="AA306">
            <v>0</v>
          </cell>
          <cell r="AG306">
            <v>0</v>
          </cell>
          <cell r="AI306">
            <v>0</v>
          </cell>
          <cell r="AL306">
            <v>2205</v>
          </cell>
        </row>
        <row r="307">
          <cell r="A307" t="str">
            <v>2205</v>
          </cell>
          <cell r="B307" t="str">
            <v xml:space="preserve">200 - Capital Assets                </v>
          </cell>
          <cell r="F307" t="str">
            <v>A</v>
          </cell>
          <cell r="G307">
            <v>6425.43</v>
          </cell>
          <cell r="H307">
            <v>0</v>
          </cell>
          <cell r="I307">
            <v>0</v>
          </cell>
          <cell r="K307">
            <v>0</v>
          </cell>
          <cell r="M307">
            <v>149687.98000000001</v>
          </cell>
          <cell r="N307">
            <v>60602</v>
          </cell>
          <cell r="O307">
            <v>0</v>
          </cell>
          <cell r="Q307">
            <v>0</v>
          </cell>
          <cell r="T307">
            <v>60602</v>
          </cell>
          <cell r="U307">
            <v>0</v>
          </cell>
          <cell r="W307">
            <v>0</v>
          </cell>
          <cell r="Y307">
            <v>89085.98</v>
          </cell>
          <cell r="AA307">
            <v>0</v>
          </cell>
          <cell r="AG307">
            <v>0</v>
          </cell>
          <cell r="AI307">
            <v>0</v>
          </cell>
          <cell r="AL307">
            <v>2205</v>
          </cell>
        </row>
        <row r="308">
          <cell r="A308" t="str">
            <v>2205</v>
          </cell>
          <cell r="B308" t="str">
            <v xml:space="preserve">200 - Capital Assets                </v>
          </cell>
          <cell r="F308" t="str">
            <v>B</v>
          </cell>
          <cell r="G308">
            <v>15820</v>
          </cell>
          <cell r="H308">
            <v>-179</v>
          </cell>
          <cell r="I308">
            <v>0</v>
          </cell>
          <cell r="K308">
            <v>0</v>
          </cell>
          <cell r="M308">
            <v>463815.64</v>
          </cell>
          <cell r="N308">
            <v>327074.64</v>
          </cell>
          <cell r="O308">
            <v>0</v>
          </cell>
          <cell r="Q308">
            <v>0</v>
          </cell>
          <cell r="T308">
            <v>391210.64</v>
          </cell>
          <cell r="U308">
            <v>0</v>
          </cell>
          <cell r="W308">
            <v>0</v>
          </cell>
          <cell r="Y308">
            <v>72605</v>
          </cell>
          <cell r="AA308">
            <v>0</v>
          </cell>
          <cell r="AG308">
            <v>0</v>
          </cell>
          <cell r="AI308">
            <v>0</v>
          </cell>
          <cell r="AL308">
            <v>2205</v>
          </cell>
        </row>
        <row r="309">
          <cell r="A309" t="str">
            <v>2205</v>
          </cell>
          <cell r="B309" t="str">
            <v xml:space="preserve">200 - Capital Assets                </v>
          </cell>
          <cell r="F309" t="str">
            <v>C</v>
          </cell>
          <cell r="G309">
            <v>-27698.5</v>
          </cell>
          <cell r="H309">
            <v>159.32</v>
          </cell>
          <cell r="I309">
            <v>0</v>
          </cell>
          <cell r="K309">
            <v>0</v>
          </cell>
          <cell r="M309">
            <v>135224.34</v>
          </cell>
          <cell r="N309">
            <v>126886.39999999999</v>
          </cell>
          <cell r="O309">
            <v>0</v>
          </cell>
          <cell r="Q309">
            <v>0</v>
          </cell>
          <cell r="T309">
            <v>130780.4</v>
          </cell>
          <cell r="U309">
            <v>0</v>
          </cell>
          <cell r="W309">
            <v>0</v>
          </cell>
          <cell r="Y309">
            <v>4443.9399999999996</v>
          </cell>
          <cell r="AA309">
            <v>0</v>
          </cell>
          <cell r="AG309">
            <v>0</v>
          </cell>
          <cell r="AI309">
            <v>0</v>
          </cell>
          <cell r="AL309">
            <v>2205</v>
          </cell>
        </row>
        <row r="310">
          <cell r="A310" t="str">
            <v>2205</v>
          </cell>
          <cell r="B310" t="str">
            <v xml:space="preserve">200 - Capital Assets                </v>
          </cell>
          <cell r="F310" t="str">
            <v>CC</v>
          </cell>
          <cell r="G310">
            <v>0</v>
          </cell>
          <cell r="H310">
            <v>0</v>
          </cell>
          <cell r="I310">
            <v>0</v>
          </cell>
          <cell r="K310">
            <v>0</v>
          </cell>
          <cell r="M310">
            <v>896</v>
          </cell>
          <cell r="N310">
            <v>896</v>
          </cell>
          <cell r="O310">
            <v>0</v>
          </cell>
          <cell r="Q310">
            <v>0</v>
          </cell>
          <cell r="T310">
            <v>896</v>
          </cell>
          <cell r="U310">
            <v>0</v>
          </cell>
          <cell r="W310">
            <v>0</v>
          </cell>
          <cell r="Y310">
            <v>0</v>
          </cell>
          <cell r="AA310">
            <v>0</v>
          </cell>
          <cell r="AG310">
            <v>0</v>
          </cell>
          <cell r="AI310">
            <v>0</v>
          </cell>
          <cell r="AL310">
            <v>2205</v>
          </cell>
        </row>
        <row r="311">
          <cell r="A311" t="str">
            <v>2205</v>
          </cell>
          <cell r="B311" t="str">
            <v xml:space="preserve">200 - Capital Assets                </v>
          </cell>
          <cell r="F311" t="str">
            <v>D</v>
          </cell>
          <cell r="G311">
            <v>0</v>
          </cell>
          <cell r="H311">
            <v>0</v>
          </cell>
          <cell r="I311">
            <v>0</v>
          </cell>
          <cell r="K311">
            <v>0</v>
          </cell>
          <cell r="M311">
            <v>21941.49</v>
          </cell>
          <cell r="N311">
            <v>21512.49</v>
          </cell>
          <cell r="O311">
            <v>0</v>
          </cell>
          <cell r="Q311">
            <v>0</v>
          </cell>
          <cell r="T311">
            <v>21941.49</v>
          </cell>
          <cell r="U311">
            <v>0</v>
          </cell>
          <cell r="W311">
            <v>0</v>
          </cell>
          <cell r="Y311">
            <v>0</v>
          </cell>
          <cell r="AA311">
            <v>0</v>
          </cell>
          <cell r="AG311">
            <v>0</v>
          </cell>
          <cell r="AI311">
            <v>0</v>
          </cell>
          <cell r="AL311">
            <v>2205</v>
          </cell>
        </row>
        <row r="312">
          <cell r="A312" t="str">
            <v>2205</v>
          </cell>
          <cell r="B312" t="str">
            <v xml:space="preserve">200 - Capital Assets                </v>
          </cell>
          <cell r="F312" t="str">
            <v>E</v>
          </cell>
          <cell r="G312">
            <v>5746</v>
          </cell>
          <cell r="H312">
            <v>33489.480000000003</v>
          </cell>
          <cell r="I312">
            <v>0</v>
          </cell>
          <cell r="K312">
            <v>0</v>
          </cell>
          <cell r="M312">
            <v>2068667.27</v>
          </cell>
          <cell r="N312">
            <v>1755448.24</v>
          </cell>
          <cell r="O312">
            <v>0</v>
          </cell>
          <cell r="Q312">
            <v>0</v>
          </cell>
          <cell r="T312">
            <v>1858845.92</v>
          </cell>
          <cell r="U312">
            <v>0</v>
          </cell>
          <cell r="W312">
            <v>0</v>
          </cell>
          <cell r="Y312">
            <v>209821.35</v>
          </cell>
          <cell r="AA312">
            <v>0</v>
          </cell>
          <cell r="AG312">
            <v>0</v>
          </cell>
          <cell r="AI312">
            <v>0</v>
          </cell>
          <cell r="AL312">
            <v>2205</v>
          </cell>
        </row>
        <row r="313">
          <cell r="A313" t="str">
            <v>2205</v>
          </cell>
          <cell r="B313" t="str">
            <v xml:space="preserve">200 - Capital Assets                </v>
          </cell>
          <cell r="F313" t="str">
            <v>F</v>
          </cell>
          <cell r="G313">
            <v>3911.73</v>
          </cell>
          <cell r="H313">
            <v>0</v>
          </cell>
          <cell r="I313">
            <v>0</v>
          </cell>
          <cell r="K313">
            <v>0</v>
          </cell>
          <cell r="M313">
            <v>102305.37</v>
          </cell>
          <cell r="N313">
            <v>77123.89</v>
          </cell>
          <cell r="O313">
            <v>0</v>
          </cell>
          <cell r="Q313">
            <v>0</v>
          </cell>
          <cell r="T313">
            <v>95372.78</v>
          </cell>
          <cell r="U313">
            <v>0</v>
          </cell>
          <cell r="W313">
            <v>0</v>
          </cell>
          <cell r="Y313">
            <v>6932.59</v>
          </cell>
          <cell r="AA313">
            <v>0</v>
          </cell>
          <cell r="AG313">
            <v>0</v>
          </cell>
          <cell r="AI313">
            <v>0</v>
          </cell>
          <cell r="AL313">
            <v>2205</v>
          </cell>
        </row>
        <row r="314">
          <cell r="A314" t="str">
            <v>2205</v>
          </cell>
          <cell r="B314" t="str">
            <v xml:space="preserve">200 - Capital Assets                </v>
          </cell>
          <cell r="F314" t="str">
            <v>G</v>
          </cell>
          <cell r="G314">
            <v>0</v>
          </cell>
          <cell r="H314">
            <v>312</v>
          </cell>
          <cell r="I314">
            <v>0</v>
          </cell>
          <cell r="K314">
            <v>0</v>
          </cell>
          <cell r="M314">
            <v>19688.52</v>
          </cell>
          <cell r="N314">
            <v>15204.12</v>
          </cell>
          <cell r="O314">
            <v>0</v>
          </cell>
          <cell r="Q314">
            <v>0</v>
          </cell>
          <cell r="T314">
            <v>16244.12</v>
          </cell>
          <cell r="U314">
            <v>0</v>
          </cell>
          <cell r="W314">
            <v>0</v>
          </cell>
          <cell r="Y314">
            <v>3444.4</v>
          </cell>
          <cell r="AA314">
            <v>0</v>
          </cell>
          <cell r="AG314">
            <v>0</v>
          </cell>
          <cell r="AI314">
            <v>0</v>
          </cell>
          <cell r="AL314">
            <v>2205</v>
          </cell>
        </row>
        <row r="315">
          <cell r="A315" t="str">
            <v>2205</v>
          </cell>
          <cell r="B315" t="str">
            <v xml:space="preserve">200 - Capital Assets                </v>
          </cell>
          <cell r="F315" t="str">
            <v>H</v>
          </cell>
          <cell r="G315">
            <v>2640</v>
          </cell>
          <cell r="H315">
            <v>0</v>
          </cell>
          <cell r="I315">
            <v>0</v>
          </cell>
          <cell r="K315">
            <v>0</v>
          </cell>
          <cell r="M315">
            <v>3308.31</v>
          </cell>
          <cell r="N315">
            <v>668.31</v>
          </cell>
          <cell r="O315">
            <v>0</v>
          </cell>
          <cell r="Q315">
            <v>0</v>
          </cell>
          <cell r="T315">
            <v>668.31</v>
          </cell>
          <cell r="U315">
            <v>0</v>
          </cell>
          <cell r="W315">
            <v>0</v>
          </cell>
          <cell r="Y315">
            <v>2640</v>
          </cell>
          <cell r="AA315">
            <v>0</v>
          </cell>
          <cell r="AG315">
            <v>0</v>
          </cell>
          <cell r="AI315">
            <v>0</v>
          </cell>
          <cell r="AL315">
            <v>2205</v>
          </cell>
        </row>
        <row r="316">
          <cell r="A316" t="str">
            <v>2205</v>
          </cell>
          <cell r="B316" t="str">
            <v xml:space="preserve">200 - Capital Assets                </v>
          </cell>
          <cell r="F316" t="str">
            <v>L</v>
          </cell>
          <cell r="G316">
            <v>1554.38</v>
          </cell>
          <cell r="H316">
            <v>0</v>
          </cell>
          <cell r="I316">
            <v>0</v>
          </cell>
          <cell r="K316">
            <v>0</v>
          </cell>
          <cell r="M316">
            <v>1554.38</v>
          </cell>
          <cell r="N316">
            <v>0</v>
          </cell>
          <cell r="O316">
            <v>0</v>
          </cell>
          <cell r="Q316">
            <v>0</v>
          </cell>
          <cell r="T316">
            <v>0</v>
          </cell>
          <cell r="U316">
            <v>0</v>
          </cell>
          <cell r="W316">
            <v>0</v>
          </cell>
          <cell r="Y316">
            <v>1554.38</v>
          </cell>
          <cell r="AA316">
            <v>0</v>
          </cell>
          <cell r="AG316">
            <v>0</v>
          </cell>
          <cell r="AI316">
            <v>0</v>
          </cell>
          <cell r="AL316">
            <v>2205</v>
          </cell>
        </row>
        <row r="317">
          <cell r="A317" t="str">
            <v>2205</v>
          </cell>
          <cell r="B317" t="str">
            <v xml:space="preserve">200 - Capital Assets                </v>
          </cell>
          <cell r="F317" t="str">
            <v>W</v>
          </cell>
          <cell r="G317">
            <v>0</v>
          </cell>
          <cell r="H317">
            <v>0</v>
          </cell>
          <cell r="I317">
            <v>0</v>
          </cell>
          <cell r="K317">
            <v>0</v>
          </cell>
          <cell r="M317">
            <v>65</v>
          </cell>
          <cell r="N317">
            <v>65</v>
          </cell>
          <cell r="O317">
            <v>0</v>
          </cell>
          <cell r="Q317">
            <v>0</v>
          </cell>
          <cell r="T317">
            <v>65</v>
          </cell>
          <cell r="U317">
            <v>0</v>
          </cell>
          <cell r="W317">
            <v>0</v>
          </cell>
          <cell r="Y317">
            <v>0</v>
          </cell>
          <cell r="AA317">
            <v>0</v>
          </cell>
          <cell r="AG317">
            <v>0</v>
          </cell>
          <cell r="AI317">
            <v>0</v>
          </cell>
          <cell r="AL317">
            <v>2205</v>
          </cell>
        </row>
        <row r="318">
          <cell r="A318" t="str">
            <v>2205</v>
          </cell>
          <cell r="B318" t="str">
            <v xml:space="preserve">200 - Capital Assets                </v>
          </cell>
          <cell r="F318" t="str">
            <v>ZZ</v>
          </cell>
          <cell r="G318">
            <v>0</v>
          </cell>
          <cell r="H318">
            <v>0</v>
          </cell>
          <cell r="I318">
            <v>0</v>
          </cell>
          <cell r="K318">
            <v>0</v>
          </cell>
          <cell r="M318">
            <v>6602</v>
          </cell>
          <cell r="N318">
            <v>6602</v>
          </cell>
          <cell r="O318">
            <v>0</v>
          </cell>
          <cell r="Q318">
            <v>0</v>
          </cell>
          <cell r="T318">
            <v>6602</v>
          </cell>
          <cell r="U318">
            <v>0</v>
          </cell>
          <cell r="W318">
            <v>0</v>
          </cell>
          <cell r="Y318">
            <v>0</v>
          </cell>
          <cell r="AA318">
            <v>0</v>
          </cell>
          <cell r="AG318">
            <v>0</v>
          </cell>
          <cell r="AI318">
            <v>0</v>
          </cell>
          <cell r="AL318">
            <v>2205</v>
          </cell>
        </row>
        <row r="319">
          <cell r="A319" t="str">
            <v>2206</v>
          </cell>
          <cell r="B319" t="str">
            <v xml:space="preserve">200 - Capital Assets                </v>
          </cell>
          <cell r="G319">
            <v>0</v>
          </cell>
          <cell r="H319">
            <v>0</v>
          </cell>
          <cell r="I319">
            <v>0</v>
          </cell>
          <cell r="K319">
            <v>0</v>
          </cell>
          <cell r="M319">
            <v>687538.91</v>
          </cell>
          <cell r="N319">
            <v>687538.91</v>
          </cell>
          <cell r="O319">
            <v>0</v>
          </cell>
          <cell r="Q319">
            <v>0</v>
          </cell>
          <cell r="T319">
            <v>687538.91</v>
          </cell>
          <cell r="U319">
            <v>0</v>
          </cell>
          <cell r="W319">
            <v>0</v>
          </cell>
          <cell r="Y319">
            <v>0</v>
          </cell>
          <cell r="AA319">
            <v>0</v>
          </cell>
          <cell r="AG319">
            <v>0</v>
          </cell>
          <cell r="AI319">
            <v>0</v>
          </cell>
          <cell r="AL319">
            <v>2206</v>
          </cell>
        </row>
        <row r="320">
          <cell r="A320" t="str">
            <v>2206</v>
          </cell>
          <cell r="B320" t="str">
            <v xml:space="preserve">200 - Capital Assets                </v>
          </cell>
          <cell r="F320" t="str">
            <v>A</v>
          </cell>
          <cell r="G320">
            <v>0</v>
          </cell>
          <cell r="H320">
            <v>6271.31</v>
          </cell>
          <cell r="I320">
            <v>0</v>
          </cell>
          <cell r="K320">
            <v>0</v>
          </cell>
          <cell r="M320">
            <v>55462.35</v>
          </cell>
          <cell r="N320">
            <v>48102.14</v>
          </cell>
          <cell r="O320">
            <v>0</v>
          </cell>
          <cell r="Q320">
            <v>0</v>
          </cell>
          <cell r="T320">
            <v>52009.14</v>
          </cell>
          <cell r="U320">
            <v>0</v>
          </cell>
          <cell r="W320">
            <v>0</v>
          </cell>
          <cell r="Y320">
            <v>3453.21</v>
          </cell>
          <cell r="AA320">
            <v>0</v>
          </cell>
          <cell r="AG320">
            <v>0</v>
          </cell>
          <cell r="AI320">
            <v>0</v>
          </cell>
          <cell r="AL320">
            <v>2206</v>
          </cell>
        </row>
        <row r="321">
          <cell r="A321" t="str">
            <v>2206</v>
          </cell>
          <cell r="B321" t="str">
            <v xml:space="preserve">200 - Capital Assets                </v>
          </cell>
          <cell r="F321" t="str">
            <v>B</v>
          </cell>
          <cell r="G321">
            <v>0</v>
          </cell>
          <cell r="H321">
            <v>0</v>
          </cell>
          <cell r="I321">
            <v>0</v>
          </cell>
          <cell r="K321">
            <v>0</v>
          </cell>
          <cell r="M321">
            <v>254.1</v>
          </cell>
          <cell r="N321">
            <v>0</v>
          </cell>
          <cell r="O321">
            <v>0</v>
          </cell>
          <cell r="Q321">
            <v>0</v>
          </cell>
          <cell r="T321">
            <v>0</v>
          </cell>
          <cell r="U321">
            <v>0</v>
          </cell>
          <cell r="W321">
            <v>0</v>
          </cell>
          <cell r="Y321">
            <v>254.1</v>
          </cell>
          <cell r="AA321">
            <v>0</v>
          </cell>
          <cell r="AG321">
            <v>0</v>
          </cell>
          <cell r="AI321">
            <v>0</v>
          </cell>
          <cell r="AL321">
            <v>2206</v>
          </cell>
        </row>
        <row r="322">
          <cell r="A322" t="str">
            <v>2206</v>
          </cell>
          <cell r="B322" t="str">
            <v xml:space="preserve">200 - Capital Assets                </v>
          </cell>
          <cell r="F322" t="str">
            <v>C</v>
          </cell>
          <cell r="G322">
            <v>0</v>
          </cell>
          <cell r="H322">
            <v>1260</v>
          </cell>
          <cell r="I322">
            <v>0</v>
          </cell>
          <cell r="K322">
            <v>0</v>
          </cell>
          <cell r="M322">
            <v>95875.02</v>
          </cell>
          <cell r="N322">
            <v>95330.95</v>
          </cell>
          <cell r="O322">
            <v>0</v>
          </cell>
          <cell r="Q322">
            <v>0</v>
          </cell>
          <cell r="T322">
            <v>95875.02</v>
          </cell>
          <cell r="U322">
            <v>0</v>
          </cell>
          <cell r="W322">
            <v>0</v>
          </cell>
          <cell r="Y322">
            <v>0</v>
          </cell>
          <cell r="AA322">
            <v>0</v>
          </cell>
          <cell r="AG322">
            <v>0</v>
          </cell>
          <cell r="AI322">
            <v>0</v>
          </cell>
          <cell r="AL322">
            <v>2206</v>
          </cell>
        </row>
        <row r="323">
          <cell r="A323" t="str">
            <v>2206</v>
          </cell>
          <cell r="B323" t="str">
            <v xml:space="preserve">200 - Capital Assets                </v>
          </cell>
          <cell r="F323" t="str">
            <v>CC</v>
          </cell>
          <cell r="G323">
            <v>0</v>
          </cell>
          <cell r="H323">
            <v>0</v>
          </cell>
          <cell r="I323">
            <v>0</v>
          </cell>
          <cell r="K323">
            <v>0</v>
          </cell>
          <cell r="M323">
            <v>750</v>
          </cell>
          <cell r="N323">
            <v>750</v>
          </cell>
          <cell r="O323">
            <v>0</v>
          </cell>
          <cell r="Q323">
            <v>0</v>
          </cell>
          <cell r="T323">
            <v>750</v>
          </cell>
          <cell r="U323">
            <v>0</v>
          </cell>
          <cell r="W323">
            <v>0</v>
          </cell>
          <cell r="Y323">
            <v>0</v>
          </cell>
          <cell r="AA323">
            <v>0</v>
          </cell>
          <cell r="AG323">
            <v>0</v>
          </cell>
          <cell r="AI323">
            <v>0</v>
          </cell>
          <cell r="AL323">
            <v>2206</v>
          </cell>
        </row>
        <row r="324">
          <cell r="A324" t="str">
            <v>2206</v>
          </cell>
          <cell r="B324" t="str">
            <v xml:space="preserve">200 - Capital Assets                </v>
          </cell>
          <cell r="F324" t="str">
            <v>D</v>
          </cell>
          <cell r="G324">
            <v>0</v>
          </cell>
          <cell r="H324">
            <v>0</v>
          </cell>
          <cell r="I324">
            <v>0</v>
          </cell>
          <cell r="K324">
            <v>0</v>
          </cell>
          <cell r="M324">
            <v>31189.65</v>
          </cell>
          <cell r="N324">
            <v>31189.65</v>
          </cell>
          <cell r="O324">
            <v>0</v>
          </cell>
          <cell r="Q324">
            <v>0</v>
          </cell>
          <cell r="T324">
            <v>31189.65</v>
          </cell>
          <cell r="U324">
            <v>0</v>
          </cell>
          <cell r="W324">
            <v>0</v>
          </cell>
          <cell r="Y324">
            <v>0</v>
          </cell>
          <cell r="AA324">
            <v>0</v>
          </cell>
          <cell r="AG324">
            <v>0</v>
          </cell>
          <cell r="AI324">
            <v>0</v>
          </cell>
          <cell r="AL324">
            <v>2206</v>
          </cell>
        </row>
        <row r="325">
          <cell r="A325" t="str">
            <v>2206</v>
          </cell>
          <cell r="B325" t="str">
            <v xml:space="preserve">200 - Capital Assets                </v>
          </cell>
          <cell r="F325" t="str">
            <v>E</v>
          </cell>
          <cell r="G325">
            <v>0</v>
          </cell>
          <cell r="H325">
            <v>1671.75</v>
          </cell>
          <cell r="I325">
            <v>0</v>
          </cell>
          <cell r="K325">
            <v>0</v>
          </cell>
          <cell r="M325">
            <v>66659.929999999993</v>
          </cell>
          <cell r="N325">
            <v>46572.77</v>
          </cell>
          <cell r="O325">
            <v>0</v>
          </cell>
          <cell r="Q325">
            <v>0</v>
          </cell>
          <cell r="T325">
            <v>49417.27</v>
          </cell>
          <cell r="U325">
            <v>0</v>
          </cell>
          <cell r="W325">
            <v>0</v>
          </cell>
          <cell r="Y325">
            <v>17242.66</v>
          </cell>
          <cell r="AA325">
            <v>0</v>
          </cell>
          <cell r="AG325">
            <v>0</v>
          </cell>
          <cell r="AI325">
            <v>0</v>
          </cell>
          <cell r="AL325">
            <v>2206</v>
          </cell>
        </row>
        <row r="326">
          <cell r="A326" t="str">
            <v>2206</v>
          </cell>
          <cell r="B326" t="str">
            <v xml:space="preserve">200 - Capital Assets                </v>
          </cell>
          <cell r="F326" t="str">
            <v>F</v>
          </cell>
          <cell r="G326">
            <v>0</v>
          </cell>
          <cell r="H326">
            <v>0</v>
          </cell>
          <cell r="I326">
            <v>0</v>
          </cell>
          <cell r="K326">
            <v>0</v>
          </cell>
          <cell r="M326">
            <v>105606.01</v>
          </cell>
          <cell r="N326">
            <v>85626.91</v>
          </cell>
          <cell r="O326">
            <v>0</v>
          </cell>
          <cell r="Q326">
            <v>0</v>
          </cell>
          <cell r="T326">
            <v>85626.91</v>
          </cell>
          <cell r="U326">
            <v>0</v>
          </cell>
          <cell r="W326">
            <v>0</v>
          </cell>
          <cell r="Y326">
            <v>19979.099999999999</v>
          </cell>
          <cell r="AA326">
            <v>0</v>
          </cell>
          <cell r="AG326">
            <v>0</v>
          </cell>
          <cell r="AI326">
            <v>0</v>
          </cell>
          <cell r="AL326">
            <v>2206</v>
          </cell>
        </row>
        <row r="327">
          <cell r="A327" t="str">
            <v>2206</v>
          </cell>
          <cell r="B327" t="str">
            <v xml:space="preserve">200 - Capital Assets                </v>
          </cell>
          <cell r="F327" t="str">
            <v>G</v>
          </cell>
          <cell r="G327">
            <v>0</v>
          </cell>
          <cell r="H327">
            <v>0</v>
          </cell>
          <cell r="I327">
            <v>0</v>
          </cell>
          <cell r="K327">
            <v>0</v>
          </cell>
          <cell r="M327">
            <v>23945.9</v>
          </cell>
          <cell r="N327">
            <v>13558.9</v>
          </cell>
          <cell r="O327">
            <v>0</v>
          </cell>
          <cell r="Q327">
            <v>0</v>
          </cell>
          <cell r="T327">
            <v>13811.9</v>
          </cell>
          <cell r="U327">
            <v>0</v>
          </cell>
          <cell r="W327">
            <v>0</v>
          </cell>
          <cell r="Y327">
            <v>10134</v>
          </cell>
          <cell r="AA327">
            <v>0</v>
          </cell>
          <cell r="AG327">
            <v>0</v>
          </cell>
          <cell r="AI327">
            <v>0</v>
          </cell>
          <cell r="AL327">
            <v>2206</v>
          </cell>
        </row>
        <row r="328">
          <cell r="A328" t="str">
            <v>2206</v>
          </cell>
          <cell r="B328" t="str">
            <v xml:space="preserve">200 - Capital Assets                </v>
          </cell>
          <cell r="F328" t="str">
            <v>H</v>
          </cell>
          <cell r="G328">
            <v>0</v>
          </cell>
          <cell r="H328">
            <v>0</v>
          </cell>
          <cell r="I328">
            <v>0</v>
          </cell>
          <cell r="K328">
            <v>0</v>
          </cell>
          <cell r="M328">
            <v>122458.63</v>
          </cell>
          <cell r="N328">
            <v>122458.63</v>
          </cell>
          <cell r="O328">
            <v>0</v>
          </cell>
          <cell r="Q328">
            <v>0</v>
          </cell>
          <cell r="T328">
            <v>122458.63</v>
          </cell>
          <cell r="U328">
            <v>0</v>
          </cell>
          <cell r="W328">
            <v>0</v>
          </cell>
          <cell r="Y328">
            <v>0</v>
          </cell>
          <cell r="AA328">
            <v>0</v>
          </cell>
          <cell r="AG328">
            <v>0</v>
          </cell>
          <cell r="AI328">
            <v>0</v>
          </cell>
          <cell r="AL328">
            <v>2206</v>
          </cell>
        </row>
        <row r="329">
          <cell r="A329" t="str">
            <v>2206</v>
          </cell>
          <cell r="B329" t="str">
            <v xml:space="preserve">200 - Capital Assets                </v>
          </cell>
          <cell r="F329" t="str">
            <v>L</v>
          </cell>
          <cell r="G329">
            <v>28821.3</v>
          </cell>
          <cell r="H329">
            <v>0</v>
          </cell>
          <cell r="I329">
            <v>0</v>
          </cell>
          <cell r="K329">
            <v>0</v>
          </cell>
          <cell r="M329">
            <v>28821.3</v>
          </cell>
          <cell r="N329">
            <v>0</v>
          </cell>
          <cell r="O329">
            <v>0</v>
          </cell>
          <cell r="Q329">
            <v>0</v>
          </cell>
          <cell r="T329">
            <v>0</v>
          </cell>
          <cell r="U329">
            <v>0</v>
          </cell>
          <cell r="W329">
            <v>0</v>
          </cell>
          <cell r="Y329">
            <v>28821.3</v>
          </cell>
          <cell r="AA329">
            <v>0</v>
          </cell>
          <cell r="AG329">
            <v>0</v>
          </cell>
          <cell r="AI329">
            <v>0</v>
          </cell>
          <cell r="AL329">
            <v>2206</v>
          </cell>
        </row>
        <row r="330">
          <cell r="A330" t="str">
            <v>2206</v>
          </cell>
          <cell r="B330" t="str">
            <v xml:space="preserve">200 - Capital Assets                </v>
          </cell>
          <cell r="F330" t="str">
            <v>R</v>
          </cell>
          <cell r="G330">
            <v>0</v>
          </cell>
          <cell r="H330">
            <v>0</v>
          </cell>
          <cell r="I330">
            <v>0</v>
          </cell>
          <cell r="K330">
            <v>0</v>
          </cell>
          <cell r="M330">
            <v>11400</v>
          </cell>
          <cell r="N330">
            <v>11400</v>
          </cell>
          <cell r="O330">
            <v>0</v>
          </cell>
          <cell r="Q330">
            <v>0</v>
          </cell>
          <cell r="T330">
            <v>11400</v>
          </cell>
          <cell r="U330">
            <v>0</v>
          </cell>
          <cell r="W330">
            <v>0</v>
          </cell>
          <cell r="Y330">
            <v>0</v>
          </cell>
          <cell r="AA330">
            <v>0</v>
          </cell>
          <cell r="AG330">
            <v>0</v>
          </cell>
          <cell r="AI330">
            <v>0</v>
          </cell>
          <cell r="AL330">
            <v>2206</v>
          </cell>
        </row>
        <row r="331">
          <cell r="A331" t="str">
            <v>2206</v>
          </cell>
          <cell r="B331" t="str">
            <v xml:space="preserve">200 - Capital Assets                </v>
          </cell>
          <cell r="F331" t="str">
            <v>W</v>
          </cell>
          <cell r="G331">
            <v>0</v>
          </cell>
          <cell r="H331">
            <v>0</v>
          </cell>
          <cell r="I331">
            <v>0</v>
          </cell>
          <cell r="K331">
            <v>0</v>
          </cell>
          <cell r="M331">
            <v>14629.32</v>
          </cell>
          <cell r="N331">
            <v>14629.32</v>
          </cell>
          <cell r="O331">
            <v>0</v>
          </cell>
          <cell r="Q331">
            <v>0</v>
          </cell>
          <cell r="T331">
            <v>14629.32</v>
          </cell>
          <cell r="U331">
            <v>0</v>
          </cell>
          <cell r="W331">
            <v>0</v>
          </cell>
          <cell r="Y331">
            <v>0</v>
          </cell>
          <cell r="AA331">
            <v>0</v>
          </cell>
          <cell r="AG331">
            <v>0</v>
          </cell>
          <cell r="AI331">
            <v>0</v>
          </cell>
          <cell r="AL331">
            <v>2206</v>
          </cell>
        </row>
        <row r="332">
          <cell r="A332" t="str">
            <v>2301</v>
          </cell>
          <cell r="B332" t="str">
            <v xml:space="preserve">200 - Capital Assets                </v>
          </cell>
          <cell r="G332">
            <v>0</v>
          </cell>
          <cell r="H332">
            <v>0</v>
          </cell>
          <cell r="I332">
            <v>0</v>
          </cell>
          <cell r="K332">
            <v>0</v>
          </cell>
          <cell r="M332">
            <v>3013709.6</v>
          </cell>
          <cell r="N332">
            <v>3013709.6</v>
          </cell>
          <cell r="O332">
            <v>0</v>
          </cell>
          <cell r="Q332">
            <v>0</v>
          </cell>
          <cell r="T332">
            <v>3013709.6</v>
          </cell>
          <cell r="U332">
            <v>0</v>
          </cell>
          <cell r="W332">
            <v>0</v>
          </cell>
          <cell r="Y332">
            <v>0</v>
          </cell>
          <cell r="AA332">
            <v>0</v>
          </cell>
          <cell r="AG332">
            <v>0</v>
          </cell>
          <cell r="AI332">
            <v>0</v>
          </cell>
          <cell r="AL332">
            <v>2301</v>
          </cell>
        </row>
        <row r="333">
          <cell r="A333" t="str">
            <v>2301</v>
          </cell>
          <cell r="B333" t="str">
            <v xml:space="preserve">200 - Capital Assets                </v>
          </cell>
          <cell r="F333" t="str">
            <v>A</v>
          </cell>
          <cell r="G333">
            <v>0</v>
          </cell>
          <cell r="H333">
            <v>0</v>
          </cell>
          <cell r="I333">
            <v>0</v>
          </cell>
          <cell r="K333">
            <v>0</v>
          </cell>
          <cell r="M333">
            <v>457013.88</v>
          </cell>
          <cell r="N333">
            <v>119398.2</v>
          </cell>
          <cell r="O333">
            <v>0</v>
          </cell>
          <cell r="Q333">
            <v>0</v>
          </cell>
          <cell r="T333">
            <v>423328.56</v>
          </cell>
          <cell r="U333">
            <v>0</v>
          </cell>
          <cell r="W333">
            <v>0</v>
          </cell>
          <cell r="Y333">
            <v>33685.32</v>
          </cell>
          <cell r="AA333">
            <v>0</v>
          </cell>
          <cell r="AG333">
            <v>0</v>
          </cell>
          <cell r="AI333">
            <v>0</v>
          </cell>
          <cell r="AL333">
            <v>2301</v>
          </cell>
        </row>
        <row r="334">
          <cell r="A334" t="str">
            <v>2301</v>
          </cell>
          <cell r="B334" t="str">
            <v xml:space="preserve">200 - Capital Assets                </v>
          </cell>
          <cell r="F334" t="str">
            <v>B</v>
          </cell>
          <cell r="G334">
            <v>0</v>
          </cell>
          <cell r="H334">
            <v>35316</v>
          </cell>
          <cell r="I334">
            <v>0</v>
          </cell>
          <cell r="K334">
            <v>0</v>
          </cell>
          <cell r="M334">
            <v>552288.30000000005</v>
          </cell>
          <cell r="N334">
            <v>549350.94999999995</v>
          </cell>
          <cell r="O334">
            <v>0</v>
          </cell>
          <cell r="Q334">
            <v>0</v>
          </cell>
          <cell r="T334">
            <v>549350.94999999995</v>
          </cell>
          <cell r="U334">
            <v>0</v>
          </cell>
          <cell r="W334">
            <v>0</v>
          </cell>
          <cell r="Y334">
            <v>2937.35</v>
          </cell>
          <cell r="AA334">
            <v>0</v>
          </cell>
          <cell r="AG334">
            <v>0</v>
          </cell>
          <cell r="AI334">
            <v>0</v>
          </cell>
          <cell r="AL334">
            <v>2301</v>
          </cell>
        </row>
        <row r="335">
          <cell r="A335" t="str">
            <v>2301</v>
          </cell>
          <cell r="B335" t="str">
            <v xml:space="preserve">200 - Capital Assets                </v>
          </cell>
          <cell r="F335" t="str">
            <v>C</v>
          </cell>
          <cell r="G335">
            <v>0</v>
          </cell>
          <cell r="H335">
            <v>66316.320000000007</v>
          </cell>
          <cell r="I335">
            <v>0</v>
          </cell>
          <cell r="K335">
            <v>0</v>
          </cell>
          <cell r="M335">
            <v>774794.96</v>
          </cell>
          <cell r="N335">
            <v>742984.64</v>
          </cell>
          <cell r="O335">
            <v>0</v>
          </cell>
          <cell r="Q335">
            <v>0</v>
          </cell>
          <cell r="T335">
            <v>742984.64</v>
          </cell>
          <cell r="U335">
            <v>0</v>
          </cell>
          <cell r="W335">
            <v>0</v>
          </cell>
          <cell r="Y335">
            <v>31810.32</v>
          </cell>
          <cell r="AA335">
            <v>0</v>
          </cell>
          <cell r="AG335">
            <v>0</v>
          </cell>
          <cell r="AI335">
            <v>0</v>
          </cell>
          <cell r="AL335">
            <v>2301</v>
          </cell>
        </row>
        <row r="336">
          <cell r="A336" t="str">
            <v>2301</v>
          </cell>
          <cell r="B336" t="str">
            <v xml:space="preserve">200 - Capital Assets                </v>
          </cell>
          <cell r="F336" t="str">
            <v>D</v>
          </cell>
          <cell r="G336">
            <v>0</v>
          </cell>
          <cell r="H336">
            <v>0</v>
          </cell>
          <cell r="I336">
            <v>0</v>
          </cell>
          <cell r="K336">
            <v>0</v>
          </cell>
          <cell r="M336">
            <v>81497.05</v>
          </cell>
          <cell r="N336">
            <v>81497.05</v>
          </cell>
          <cell r="O336">
            <v>0</v>
          </cell>
          <cell r="Q336">
            <v>0</v>
          </cell>
          <cell r="T336">
            <v>81497.05</v>
          </cell>
          <cell r="U336">
            <v>0</v>
          </cell>
          <cell r="W336">
            <v>0</v>
          </cell>
          <cell r="Y336">
            <v>0</v>
          </cell>
          <cell r="AA336">
            <v>0</v>
          </cell>
          <cell r="AG336">
            <v>0</v>
          </cell>
          <cell r="AI336">
            <v>0</v>
          </cell>
          <cell r="AL336">
            <v>2301</v>
          </cell>
        </row>
        <row r="337">
          <cell r="A337" t="str">
            <v>2301</v>
          </cell>
          <cell r="B337" t="str">
            <v xml:space="preserve">200 - Capital Assets                </v>
          </cell>
          <cell r="F337" t="str">
            <v>E</v>
          </cell>
          <cell r="G337">
            <v>-35164.800000000003</v>
          </cell>
          <cell r="H337">
            <v>90419.76</v>
          </cell>
          <cell r="I337">
            <v>0</v>
          </cell>
          <cell r="K337">
            <v>0</v>
          </cell>
          <cell r="M337">
            <v>716700.21</v>
          </cell>
          <cell r="N337">
            <v>465256.42</v>
          </cell>
          <cell r="O337">
            <v>0</v>
          </cell>
          <cell r="Q337">
            <v>0</v>
          </cell>
          <cell r="T337">
            <v>474220.42</v>
          </cell>
          <cell r="U337">
            <v>0</v>
          </cell>
          <cell r="W337">
            <v>0</v>
          </cell>
          <cell r="Y337">
            <v>242479.79</v>
          </cell>
          <cell r="AA337">
            <v>0</v>
          </cell>
          <cell r="AG337">
            <v>0</v>
          </cell>
          <cell r="AI337">
            <v>0</v>
          </cell>
          <cell r="AL337">
            <v>2301</v>
          </cell>
        </row>
        <row r="338">
          <cell r="A338" t="str">
            <v>2301</v>
          </cell>
          <cell r="B338" t="str">
            <v xml:space="preserve">200 - Capital Assets                </v>
          </cell>
          <cell r="F338" t="str">
            <v>F</v>
          </cell>
          <cell r="G338">
            <v>18324.95</v>
          </cell>
          <cell r="H338">
            <v>0</v>
          </cell>
          <cell r="I338">
            <v>0</v>
          </cell>
          <cell r="K338">
            <v>0</v>
          </cell>
          <cell r="M338">
            <v>99832.55</v>
          </cell>
          <cell r="N338">
            <v>81507.600000000006</v>
          </cell>
          <cell r="O338">
            <v>0</v>
          </cell>
          <cell r="Q338">
            <v>0</v>
          </cell>
          <cell r="T338">
            <v>81507.600000000006</v>
          </cell>
          <cell r="U338">
            <v>0</v>
          </cell>
          <cell r="W338">
            <v>0</v>
          </cell>
          <cell r="Y338">
            <v>18324.95</v>
          </cell>
          <cell r="AA338">
            <v>0</v>
          </cell>
          <cell r="AG338">
            <v>0</v>
          </cell>
          <cell r="AI338">
            <v>0</v>
          </cell>
          <cell r="AL338">
            <v>2301</v>
          </cell>
        </row>
        <row r="339">
          <cell r="A339" t="str">
            <v>2301</v>
          </cell>
          <cell r="B339" t="str">
            <v xml:space="preserve">200 - Capital Assets                </v>
          </cell>
          <cell r="F339" t="str">
            <v>G</v>
          </cell>
          <cell r="G339">
            <v>0</v>
          </cell>
          <cell r="H339">
            <v>0</v>
          </cell>
          <cell r="I339">
            <v>0</v>
          </cell>
          <cell r="K339">
            <v>0</v>
          </cell>
          <cell r="M339">
            <v>201333.92</v>
          </cell>
          <cell r="N339">
            <v>155988.17000000001</v>
          </cell>
          <cell r="O339">
            <v>0</v>
          </cell>
          <cell r="Q339">
            <v>0</v>
          </cell>
          <cell r="T339">
            <v>199514.92</v>
          </cell>
          <cell r="U339">
            <v>0</v>
          </cell>
          <cell r="W339">
            <v>0</v>
          </cell>
          <cell r="Y339">
            <v>1819</v>
          </cell>
          <cell r="AA339">
            <v>0</v>
          </cell>
          <cell r="AG339">
            <v>0</v>
          </cell>
          <cell r="AI339">
            <v>0</v>
          </cell>
          <cell r="AL339">
            <v>2301</v>
          </cell>
        </row>
        <row r="340">
          <cell r="A340" t="str">
            <v>2301</v>
          </cell>
          <cell r="B340" t="str">
            <v xml:space="preserve">200 - Capital Assets                </v>
          </cell>
          <cell r="F340" t="str">
            <v>H</v>
          </cell>
          <cell r="G340">
            <v>139659.20000000001</v>
          </cell>
          <cell r="H340">
            <v>127241.28</v>
          </cell>
          <cell r="I340">
            <v>0</v>
          </cell>
          <cell r="K340">
            <v>0</v>
          </cell>
          <cell r="M340">
            <v>285843.40000000002</v>
          </cell>
          <cell r="N340">
            <v>117373.88</v>
          </cell>
          <cell r="O340">
            <v>0</v>
          </cell>
          <cell r="Q340">
            <v>0</v>
          </cell>
          <cell r="T340">
            <v>149184.20000000001</v>
          </cell>
          <cell r="U340">
            <v>0</v>
          </cell>
          <cell r="W340">
            <v>0</v>
          </cell>
          <cell r="Y340">
            <v>136659.20000000001</v>
          </cell>
          <cell r="AA340">
            <v>0</v>
          </cell>
          <cell r="AG340">
            <v>0</v>
          </cell>
          <cell r="AI340">
            <v>0</v>
          </cell>
          <cell r="AL340">
            <v>2301</v>
          </cell>
        </row>
        <row r="341">
          <cell r="A341" t="str">
            <v>2301</v>
          </cell>
          <cell r="B341" t="str">
            <v xml:space="preserve">200 - Capital Assets                </v>
          </cell>
          <cell r="F341" t="str">
            <v>L</v>
          </cell>
          <cell r="G341">
            <v>2206.79</v>
          </cell>
          <cell r="H341">
            <v>0</v>
          </cell>
          <cell r="I341">
            <v>0</v>
          </cell>
          <cell r="K341">
            <v>0</v>
          </cell>
          <cell r="M341">
            <v>2206.79</v>
          </cell>
          <cell r="N341">
            <v>0</v>
          </cell>
          <cell r="O341">
            <v>0</v>
          </cell>
          <cell r="Q341">
            <v>0</v>
          </cell>
          <cell r="T341">
            <v>0</v>
          </cell>
          <cell r="U341">
            <v>0</v>
          </cell>
          <cell r="W341">
            <v>0</v>
          </cell>
          <cell r="Y341">
            <v>2206.79</v>
          </cell>
          <cell r="AA341">
            <v>0</v>
          </cell>
          <cell r="AG341">
            <v>0</v>
          </cell>
          <cell r="AI341">
            <v>0</v>
          </cell>
          <cell r="AL341">
            <v>2301</v>
          </cell>
        </row>
        <row r="342">
          <cell r="A342" t="str">
            <v>2301</v>
          </cell>
          <cell r="B342" t="str">
            <v xml:space="preserve">200 - Capital Assets                </v>
          </cell>
          <cell r="F342" t="str">
            <v>M</v>
          </cell>
          <cell r="G342">
            <v>0</v>
          </cell>
          <cell r="H342">
            <v>0</v>
          </cell>
          <cell r="I342">
            <v>0</v>
          </cell>
          <cell r="K342">
            <v>0</v>
          </cell>
          <cell r="M342">
            <v>4933.05</v>
          </cell>
          <cell r="N342">
            <v>4933.05</v>
          </cell>
          <cell r="O342">
            <v>0</v>
          </cell>
          <cell r="Q342">
            <v>0</v>
          </cell>
          <cell r="T342">
            <v>4933.05</v>
          </cell>
          <cell r="U342">
            <v>0</v>
          </cell>
          <cell r="W342">
            <v>0</v>
          </cell>
          <cell r="Y342">
            <v>0</v>
          </cell>
          <cell r="AA342">
            <v>0</v>
          </cell>
          <cell r="AG342">
            <v>0</v>
          </cell>
          <cell r="AI342">
            <v>0</v>
          </cell>
          <cell r="AL342">
            <v>2301</v>
          </cell>
        </row>
        <row r="343">
          <cell r="A343" t="str">
            <v>2301</v>
          </cell>
          <cell r="B343" t="str">
            <v xml:space="preserve">200 - Capital Assets                </v>
          </cell>
          <cell r="F343" t="str">
            <v>R</v>
          </cell>
          <cell r="G343">
            <v>18244.57</v>
          </cell>
          <cell r="H343">
            <v>0</v>
          </cell>
          <cell r="I343">
            <v>0</v>
          </cell>
          <cell r="K343">
            <v>0</v>
          </cell>
          <cell r="M343">
            <v>21395</v>
          </cell>
          <cell r="N343">
            <v>590</v>
          </cell>
          <cell r="O343">
            <v>0</v>
          </cell>
          <cell r="Q343">
            <v>0</v>
          </cell>
          <cell r="T343">
            <v>590</v>
          </cell>
          <cell r="U343">
            <v>0</v>
          </cell>
          <cell r="W343">
            <v>0</v>
          </cell>
          <cell r="Y343">
            <v>20805</v>
          </cell>
          <cell r="AA343">
            <v>0</v>
          </cell>
          <cell r="AG343">
            <v>0</v>
          </cell>
          <cell r="AI343">
            <v>0</v>
          </cell>
          <cell r="AL343">
            <v>2301</v>
          </cell>
        </row>
        <row r="344">
          <cell r="A344" t="str">
            <v>2301</v>
          </cell>
          <cell r="B344" t="str">
            <v xml:space="preserve">200 - Capital Assets                </v>
          </cell>
          <cell r="F344" t="str">
            <v>W</v>
          </cell>
          <cell r="G344">
            <v>0</v>
          </cell>
          <cell r="H344">
            <v>0</v>
          </cell>
          <cell r="I344">
            <v>0</v>
          </cell>
          <cell r="K344">
            <v>0</v>
          </cell>
          <cell r="M344">
            <v>1008</v>
          </cell>
          <cell r="N344">
            <v>1008</v>
          </cell>
          <cell r="O344">
            <v>0</v>
          </cell>
          <cell r="Q344">
            <v>0</v>
          </cell>
          <cell r="T344">
            <v>1008</v>
          </cell>
          <cell r="U344">
            <v>0</v>
          </cell>
          <cell r="W344">
            <v>0</v>
          </cell>
          <cell r="Y344">
            <v>0</v>
          </cell>
          <cell r="AA344">
            <v>0</v>
          </cell>
          <cell r="AG344">
            <v>0</v>
          </cell>
          <cell r="AI344">
            <v>0</v>
          </cell>
          <cell r="AL344">
            <v>2301</v>
          </cell>
        </row>
        <row r="345">
          <cell r="A345" t="str">
            <v>2301</v>
          </cell>
          <cell r="B345" t="str">
            <v xml:space="preserve">200 - Capital Assets                </v>
          </cell>
          <cell r="F345" t="str">
            <v>ZZ</v>
          </cell>
          <cell r="G345">
            <v>0</v>
          </cell>
          <cell r="H345">
            <v>12960</v>
          </cell>
          <cell r="I345">
            <v>0</v>
          </cell>
          <cell r="K345">
            <v>0</v>
          </cell>
          <cell r="M345">
            <v>465993.99</v>
          </cell>
          <cell r="N345">
            <v>465993.99</v>
          </cell>
          <cell r="O345">
            <v>0</v>
          </cell>
          <cell r="Q345">
            <v>0</v>
          </cell>
          <cell r="T345">
            <v>465993.99</v>
          </cell>
          <cell r="U345">
            <v>0</v>
          </cell>
          <cell r="W345">
            <v>0</v>
          </cell>
          <cell r="Y345">
            <v>0</v>
          </cell>
          <cell r="AA345">
            <v>0</v>
          </cell>
          <cell r="AG345">
            <v>0</v>
          </cell>
          <cell r="AI345">
            <v>0</v>
          </cell>
          <cell r="AL345">
            <v>2301</v>
          </cell>
        </row>
        <row r="346">
          <cell r="A346" t="str">
            <v>2302</v>
          </cell>
          <cell r="B346" t="str">
            <v xml:space="preserve">200 - Capital Assets                </v>
          </cell>
          <cell r="G346">
            <v>0</v>
          </cell>
          <cell r="H346">
            <v>0</v>
          </cell>
          <cell r="I346">
            <v>0</v>
          </cell>
          <cell r="K346">
            <v>0</v>
          </cell>
          <cell r="M346">
            <v>395747.56</v>
          </cell>
          <cell r="N346">
            <v>395747.56</v>
          </cell>
          <cell r="O346">
            <v>0</v>
          </cell>
          <cell r="Q346">
            <v>0</v>
          </cell>
          <cell r="T346">
            <v>395747.56</v>
          </cell>
          <cell r="U346">
            <v>0</v>
          </cell>
          <cell r="W346">
            <v>0</v>
          </cell>
          <cell r="Y346">
            <v>0</v>
          </cell>
          <cell r="AA346">
            <v>0</v>
          </cell>
          <cell r="AG346">
            <v>0</v>
          </cell>
          <cell r="AI346">
            <v>0</v>
          </cell>
          <cell r="AL346">
            <v>2302</v>
          </cell>
        </row>
        <row r="347">
          <cell r="A347" t="str">
            <v>2302</v>
          </cell>
          <cell r="B347" t="str">
            <v xml:space="preserve">200 - Capital Assets                </v>
          </cell>
          <cell r="F347" t="str">
            <v>A</v>
          </cell>
          <cell r="G347">
            <v>4520.97</v>
          </cell>
          <cell r="H347">
            <v>1293.45</v>
          </cell>
          <cell r="I347">
            <v>0</v>
          </cell>
          <cell r="K347">
            <v>0</v>
          </cell>
          <cell r="M347">
            <v>113897.18</v>
          </cell>
          <cell r="N347">
            <v>27452.53</v>
          </cell>
          <cell r="O347">
            <v>0</v>
          </cell>
          <cell r="Q347">
            <v>0</v>
          </cell>
          <cell r="T347">
            <v>67357.679999999993</v>
          </cell>
          <cell r="U347">
            <v>0</v>
          </cell>
          <cell r="W347">
            <v>0</v>
          </cell>
          <cell r="Y347">
            <v>46539.5</v>
          </cell>
          <cell r="AA347">
            <v>0</v>
          </cell>
          <cell r="AG347">
            <v>0</v>
          </cell>
          <cell r="AI347">
            <v>0</v>
          </cell>
          <cell r="AL347">
            <v>2302</v>
          </cell>
        </row>
        <row r="348">
          <cell r="A348" t="str">
            <v>2302</v>
          </cell>
          <cell r="B348" t="str">
            <v xml:space="preserve">200 - Capital Assets                </v>
          </cell>
          <cell r="F348" t="str">
            <v>B</v>
          </cell>
          <cell r="G348">
            <v>0</v>
          </cell>
          <cell r="H348">
            <v>0</v>
          </cell>
          <cell r="I348">
            <v>0</v>
          </cell>
          <cell r="K348">
            <v>0</v>
          </cell>
          <cell r="M348">
            <v>18866.53</v>
          </cell>
          <cell r="N348">
            <v>18716.34</v>
          </cell>
          <cell r="O348">
            <v>0</v>
          </cell>
          <cell r="Q348">
            <v>0</v>
          </cell>
          <cell r="T348">
            <v>18844.38</v>
          </cell>
          <cell r="U348">
            <v>0</v>
          </cell>
          <cell r="W348">
            <v>0</v>
          </cell>
          <cell r="Y348">
            <v>22.15</v>
          </cell>
          <cell r="AA348">
            <v>0</v>
          </cell>
          <cell r="AG348">
            <v>0</v>
          </cell>
          <cell r="AI348">
            <v>0</v>
          </cell>
          <cell r="AL348">
            <v>2302</v>
          </cell>
        </row>
        <row r="349">
          <cell r="A349" t="str">
            <v>2302</v>
          </cell>
          <cell r="B349" t="str">
            <v xml:space="preserve">200 - Capital Assets                </v>
          </cell>
          <cell r="F349" t="str">
            <v>C</v>
          </cell>
          <cell r="G349">
            <v>0</v>
          </cell>
          <cell r="H349">
            <v>0</v>
          </cell>
          <cell r="I349">
            <v>0</v>
          </cell>
          <cell r="K349">
            <v>0</v>
          </cell>
          <cell r="M349">
            <v>111062.38</v>
          </cell>
          <cell r="N349">
            <v>109574.53</v>
          </cell>
          <cell r="O349">
            <v>0</v>
          </cell>
          <cell r="Q349">
            <v>0</v>
          </cell>
          <cell r="T349">
            <v>110713.75</v>
          </cell>
          <cell r="U349">
            <v>0</v>
          </cell>
          <cell r="W349">
            <v>0</v>
          </cell>
          <cell r="Y349">
            <v>348.63</v>
          </cell>
          <cell r="AA349">
            <v>0</v>
          </cell>
          <cell r="AG349">
            <v>0</v>
          </cell>
          <cell r="AI349">
            <v>0</v>
          </cell>
          <cell r="AL349">
            <v>2302</v>
          </cell>
        </row>
        <row r="350">
          <cell r="A350" t="str">
            <v>2302</v>
          </cell>
          <cell r="B350" t="str">
            <v xml:space="preserve">200 - Capital Assets                </v>
          </cell>
          <cell r="F350" t="str">
            <v>CC</v>
          </cell>
          <cell r="G350">
            <v>0</v>
          </cell>
          <cell r="H350">
            <v>0</v>
          </cell>
          <cell r="I350">
            <v>0</v>
          </cell>
          <cell r="K350">
            <v>0</v>
          </cell>
          <cell r="M350">
            <v>8233.58</v>
          </cell>
          <cell r="N350">
            <v>8233.58</v>
          </cell>
          <cell r="O350">
            <v>0</v>
          </cell>
          <cell r="Q350">
            <v>0</v>
          </cell>
          <cell r="T350">
            <v>8233.58</v>
          </cell>
          <cell r="U350">
            <v>0</v>
          </cell>
          <cell r="W350">
            <v>0</v>
          </cell>
          <cell r="Y350">
            <v>0</v>
          </cell>
          <cell r="AA350">
            <v>0</v>
          </cell>
          <cell r="AG350">
            <v>0</v>
          </cell>
          <cell r="AI350">
            <v>0</v>
          </cell>
          <cell r="AL350">
            <v>2302</v>
          </cell>
        </row>
        <row r="351">
          <cell r="A351" t="str">
            <v>2302</v>
          </cell>
          <cell r="B351" t="str">
            <v xml:space="preserve">200 - Capital Assets                </v>
          </cell>
          <cell r="F351" t="str">
            <v>D</v>
          </cell>
          <cell r="G351">
            <v>0</v>
          </cell>
          <cell r="H351">
            <v>0</v>
          </cell>
          <cell r="I351">
            <v>0</v>
          </cell>
          <cell r="K351">
            <v>0</v>
          </cell>
          <cell r="M351">
            <v>15493.84</v>
          </cell>
          <cell r="N351">
            <v>13628.46</v>
          </cell>
          <cell r="O351">
            <v>0</v>
          </cell>
          <cell r="Q351">
            <v>0</v>
          </cell>
          <cell r="T351">
            <v>13893.3</v>
          </cell>
          <cell r="U351">
            <v>0</v>
          </cell>
          <cell r="W351">
            <v>0</v>
          </cell>
          <cell r="Y351">
            <v>1600.54</v>
          </cell>
          <cell r="AA351">
            <v>0</v>
          </cell>
          <cell r="AG351">
            <v>0</v>
          </cell>
          <cell r="AI351">
            <v>0</v>
          </cell>
          <cell r="AL351">
            <v>2302</v>
          </cell>
        </row>
        <row r="352">
          <cell r="A352" t="str">
            <v>2302</v>
          </cell>
          <cell r="B352" t="str">
            <v xml:space="preserve">200 - Capital Assets                </v>
          </cell>
          <cell r="F352" t="str">
            <v>E</v>
          </cell>
          <cell r="G352">
            <v>8701.68</v>
          </cell>
          <cell r="H352">
            <v>26656.84</v>
          </cell>
          <cell r="I352">
            <v>0</v>
          </cell>
          <cell r="K352">
            <v>0</v>
          </cell>
          <cell r="M352">
            <v>1510734.1</v>
          </cell>
          <cell r="N352">
            <v>1233491.74</v>
          </cell>
          <cell r="O352">
            <v>0</v>
          </cell>
          <cell r="Q352">
            <v>0</v>
          </cell>
          <cell r="T352">
            <v>1293592.45</v>
          </cell>
          <cell r="U352">
            <v>0</v>
          </cell>
          <cell r="W352">
            <v>0</v>
          </cell>
          <cell r="Y352">
            <v>217141.65</v>
          </cell>
          <cell r="AA352">
            <v>0</v>
          </cell>
          <cell r="AG352">
            <v>0</v>
          </cell>
          <cell r="AI352">
            <v>0</v>
          </cell>
          <cell r="AL352">
            <v>2302</v>
          </cell>
        </row>
        <row r="353">
          <cell r="A353" t="str">
            <v>2302</v>
          </cell>
          <cell r="B353" t="str">
            <v xml:space="preserve">200 - Capital Assets                </v>
          </cell>
          <cell r="F353" t="str">
            <v>F</v>
          </cell>
          <cell r="G353">
            <v>1983.26</v>
          </cell>
          <cell r="H353">
            <v>0</v>
          </cell>
          <cell r="I353">
            <v>0</v>
          </cell>
          <cell r="K353">
            <v>0</v>
          </cell>
          <cell r="M353">
            <v>50823.15</v>
          </cell>
          <cell r="N353">
            <v>36419.870000000003</v>
          </cell>
          <cell r="O353">
            <v>0</v>
          </cell>
          <cell r="Q353">
            <v>0</v>
          </cell>
          <cell r="T353">
            <v>45513.24</v>
          </cell>
          <cell r="U353">
            <v>0</v>
          </cell>
          <cell r="W353">
            <v>0</v>
          </cell>
          <cell r="Y353">
            <v>5309.91</v>
          </cell>
          <cell r="AA353">
            <v>0</v>
          </cell>
          <cell r="AG353">
            <v>0</v>
          </cell>
          <cell r="AI353">
            <v>0</v>
          </cell>
          <cell r="AL353">
            <v>2302</v>
          </cell>
        </row>
        <row r="354">
          <cell r="A354" t="str">
            <v>2302</v>
          </cell>
          <cell r="B354" t="str">
            <v xml:space="preserve">200 - Capital Assets                </v>
          </cell>
          <cell r="F354" t="str">
            <v>G</v>
          </cell>
          <cell r="G354">
            <v>0</v>
          </cell>
          <cell r="H354">
            <v>26.83</v>
          </cell>
          <cell r="I354">
            <v>0</v>
          </cell>
          <cell r="K354">
            <v>0</v>
          </cell>
          <cell r="M354">
            <v>5159.3</v>
          </cell>
          <cell r="N354">
            <v>3167.57</v>
          </cell>
          <cell r="O354">
            <v>0</v>
          </cell>
          <cell r="Q354">
            <v>0</v>
          </cell>
          <cell r="T354">
            <v>3206.91</v>
          </cell>
          <cell r="U354">
            <v>0</v>
          </cell>
          <cell r="W354">
            <v>0</v>
          </cell>
          <cell r="Y354">
            <v>1952.39</v>
          </cell>
          <cell r="AA354">
            <v>0</v>
          </cell>
          <cell r="AG354">
            <v>0</v>
          </cell>
          <cell r="AI354">
            <v>0</v>
          </cell>
          <cell r="AL354">
            <v>2302</v>
          </cell>
        </row>
        <row r="355">
          <cell r="A355" t="str">
            <v>2302</v>
          </cell>
          <cell r="B355" t="str">
            <v xml:space="preserve">200 - Capital Assets                </v>
          </cell>
          <cell r="F355" t="str">
            <v>H</v>
          </cell>
          <cell r="G355">
            <v>0</v>
          </cell>
          <cell r="H355">
            <v>89.16</v>
          </cell>
          <cell r="I355">
            <v>0</v>
          </cell>
          <cell r="K355">
            <v>0</v>
          </cell>
          <cell r="M355">
            <v>700.35</v>
          </cell>
          <cell r="N355">
            <v>534.13</v>
          </cell>
          <cell r="O355">
            <v>0</v>
          </cell>
          <cell r="Q355">
            <v>0</v>
          </cell>
          <cell r="T355">
            <v>534.13</v>
          </cell>
          <cell r="U355">
            <v>0</v>
          </cell>
          <cell r="W355">
            <v>0</v>
          </cell>
          <cell r="Y355">
            <v>166.22</v>
          </cell>
          <cell r="AA355">
            <v>0</v>
          </cell>
          <cell r="AG355">
            <v>0</v>
          </cell>
          <cell r="AI355">
            <v>0</v>
          </cell>
          <cell r="AL355">
            <v>2302</v>
          </cell>
        </row>
        <row r="356">
          <cell r="A356" t="str">
            <v>2302</v>
          </cell>
          <cell r="B356" t="str">
            <v xml:space="preserve">200 - Capital Assets                </v>
          </cell>
          <cell r="F356" t="str">
            <v>L</v>
          </cell>
          <cell r="G356">
            <v>29.5</v>
          </cell>
          <cell r="H356">
            <v>0</v>
          </cell>
          <cell r="I356">
            <v>0</v>
          </cell>
          <cell r="K356">
            <v>0</v>
          </cell>
          <cell r="M356">
            <v>2784.64</v>
          </cell>
          <cell r="N356">
            <v>0</v>
          </cell>
          <cell r="O356">
            <v>0</v>
          </cell>
          <cell r="Q356">
            <v>0</v>
          </cell>
          <cell r="T356">
            <v>0</v>
          </cell>
          <cell r="U356">
            <v>0</v>
          </cell>
          <cell r="W356">
            <v>0</v>
          </cell>
          <cell r="Y356">
            <v>2784.64</v>
          </cell>
          <cell r="AA356">
            <v>0</v>
          </cell>
          <cell r="AG356">
            <v>0</v>
          </cell>
          <cell r="AI356">
            <v>0</v>
          </cell>
          <cell r="AL356">
            <v>2302</v>
          </cell>
        </row>
        <row r="357">
          <cell r="A357" t="str">
            <v>2302</v>
          </cell>
          <cell r="B357" t="str">
            <v xml:space="preserve">200 - Capital Assets                </v>
          </cell>
          <cell r="F357" t="str">
            <v>M</v>
          </cell>
          <cell r="G357">
            <v>0</v>
          </cell>
          <cell r="H357">
            <v>0</v>
          </cell>
          <cell r="I357">
            <v>0</v>
          </cell>
          <cell r="K357">
            <v>0</v>
          </cell>
          <cell r="M357">
            <v>42.19</v>
          </cell>
          <cell r="N357">
            <v>42.19</v>
          </cell>
          <cell r="O357">
            <v>0</v>
          </cell>
          <cell r="Q357">
            <v>0</v>
          </cell>
          <cell r="T357">
            <v>42.19</v>
          </cell>
          <cell r="U357">
            <v>0</v>
          </cell>
          <cell r="W357">
            <v>0</v>
          </cell>
          <cell r="Y357">
            <v>0</v>
          </cell>
          <cell r="AA357">
            <v>0</v>
          </cell>
          <cell r="AG357">
            <v>0</v>
          </cell>
          <cell r="AI357">
            <v>0</v>
          </cell>
          <cell r="AL357">
            <v>2302</v>
          </cell>
        </row>
        <row r="358">
          <cell r="A358" t="str">
            <v>2302</v>
          </cell>
          <cell r="B358" t="str">
            <v xml:space="preserve">200 - Capital Assets                </v>
          </cell>
          <cell r="F358" t="str">
            <v>O</v>
          </cell>
          <cell r="G358">
            <v>0</v>
          </cell>
          <cell r="H358">
            <v>0</v>
          </cell>
          <cell r="I358">
            <v>0</v>
          </cell>
          <cell r="K358">
            <v>0</v>
          </cell>
          <cell r="M358">
            <v>340.55</v>
          </cell>
          <cell r="N358">
            <v>340.55</v>
          </cell>
          <cell r="O358">
            <v>0</v>
          </cell>
          <cell r="Q358">
            <v>0</v>
          </cell>
          <cell r="T358">
            <v>340.55</v>
          </cell>
          <cell r="U358">
            <v>0</v>
          </cell>
          <cell r="W358">
            <v>0</v>
          </cell>
          <cell r="Y358">
            <v>0</v>
          </cell>
          <cell r="AA358">
            <v>0</v>
          </cell>
          <cell r="AG358">
            <v>0</v>
          </cell>
          <cell r="AI358">
            <v>0</v>
          </cell>
          <cell r="AL358">
            <v>2302</v>
          </cell>
        </row>
        <row r="359">
          <cell r="A359" t="str">
            <v>2302</v>
          </cell>
          <cell r="B359" t="str">
            <v xml:space="preserve">200 - Capital Assets                </v>
          </cell>
          <cell r="F359" t="str">
            <v>ZZ</v>
          </cell>
          <cell r="G359">
            <v>0</v>
          </cell>
          <cell r="H359">
            <v>0</v>
          </cell>
          <cell r="I359">
            <v>0</v>
          </cell>
          <cell r="K359">
            <v>0</v>
          </cell>
          <cell r="M359">
            <v>2135.33</v>
          </cell>
          <cell r="N359">
            <v>2135.33</v>
          </cell>
          <cell r="O359">
            <v>0</v>
          </cell>
          <cell r="Q359">
            <v>0</v>
          </cell>
          <cell r="T359">
            <v>2135.33</v>
          </cell>
          <cell r="U359">
            <v>0</v>
          </cell>
          <cell r="W359">
            <v>0</v>
          </cell>
          <cell r="Y359">
            <v>0</v>
          </cell>
          <cell r="AA359">
            <v>0</v>
          </cell>
          <cell r="AG359">
            <v>0</v>
          </cell>
          <cell r="AI359">
            <v>0</v>
          </cell>
          <cell r="AL359">
            <v>2302</v>
          </cell>
        </row>
        <row r="360">
          <cell r="A360" t="str">
            <v>2304</v>
          </cell>
          <cell r="B360" t="str">
            <v xml:space="preserve">200 - Capital Assets                </v>
          </cell>
          <cell r="G360">
            <v>0</v>
          </cell>
          <cell r="H360">
            <v>0</v>
          </cell>
          <cell r="I360">
            <v>0</v>
          </cell>
          <cell r="K360">
            <v>0</v>
          </cell>
          <cell r="M360">
            <v>156842.12</v>
          </cell>
          <cell r="N360">
            <v>156842.12</v>
          </cell>
          <cell r="O360">
            <v>0</v>
          </cell>
          <cell r="Q360">
            <v>0</v>
          </cell>
          <cell r="T360">
            <v>156842.12</v>
          </cell>
          <cell r="U360">
            <v>0</v>
          </cell>
          <cell r="W360">
            <v>0</v>
          </cell>
          <cell r="Y360">
            <v>0</v>
          </cell>
          <cell r="AA360">
            <v>0</v>
          </cell>
          <cell r="AG360">
            <v>0</v>
          </cell>
          <cell r="AI360">
            <v>0</v>
          </cell>
          <cell r="AL360">
            <v>2304</v>
          </cell>
        </row>
        <row r="361">
          <cell r="A361" t="str">
            <v>2304</v>
          </cell>
          <cell r="B361" t="str">
            <v xml:space="preserve">200 - Capital Assets                </v>
          </cell>
          <cell r="F361" t="str">
            <v>A</v>
          </cell>
          <cell r="G361">
            <v>0</v>
          </cell>
          <cell r="H361">
            <v>0</v>
          </cell>
          <cell r="I361">
            <v>0</v>
          </cell>
          <cell r="K361">
            <v>0</v>
          </cell>
          <cell r="M361">
            <v>97148.64</v>
          </cell>
          <cell r="N361">
            <v>96328.37</v>
          </cell>
          <cell r="O361">
            <v>0</v>
          </cell>
          <cell r="Q361">
            <v>0</v>
          </cell>
          <cell r="T361">
            <v>96423.71</v>
          </cell>
          <cell r="U361">
            <v>0</v>
          </cell>
          <cell r="W361">
            <v>0</v>
          </cell>
          <cell r="Y361">
            <v>724.93</v>
          </cell>
          <cell r="AA361">
            <v>0</v>
          </cell>
          <cell r="AG361">
            <v>0</v>
          </cell>
          <cell r="AI361">
            <v>0</v>
          </cell>
          <cell r="AL361">
            <v>2304</v>
          </cell>
        </row>
        <row r="362">
          <cell r="A362" t="str">
            <v>2304</v>
          </cell>
          <cell r="B362" t="str">
            <v xml:space="preserve">200 - Capital Assets                </v>
          </cell>
          <cell r="F362" t="str">
            <v>B</v>
          </cell>
          <cell r="G362">
            <v>143.56</v>
          </cell>
          <cell r="H362">
            <v>135.57</v>
          </cell>
          <cell r="I362">
            <v>0</v>
          </cell>
          <cell r="K362">
            <v>0</v>
          </cell>
          <cell r="M362">
            <v>15522.89</v>
          </cell>
          <cell r="N362">
            <v>13364.13</v>
          </cell>
          <cell r="O362">
            <v>0</v>
          </cell>
          <cell r="Q362">
            <v>0</v>
          </cell>
          <cell r="T362">
            <v>14381.11</v>
          </cell>
          <cell r="U362">
            <v>0</v>
          </cell>
          <cell r="W362">
            <v>0</v>
          </cell>
          <cell r="Y362">
            <v>1141.78</v>
          </cell>
          <cell r="AA362">
            <v>0</v>
          </cell>
          <cell r="AG362">
            <v>0</v>
          </cell>
          <cell r="AI362">
            <v>0</v>
          </cell>
          <cell r="AL362">
            <v>2304</v>
          </cell>
        </row>
        <row r="363">
          <cell r="A363" t="str">
            <v>2304</v>
          </cell>
          <cell r="B363" t="str">
            <v xml:space="preserve">200 - Capital Assets                </v>
          </cell>
          <cell r="F363" t="str">
            <v>C</v>
          </cell>
          <cell r="G363">
            <v>90.79</v>
          </cell>
          <cell r="H363">
            <v>1954.84</v>
          </cell>
          <cell r="I363">
            <v>0</v>
          </cell>
          <cell r="K363">
            <v>0</v>
          </cell>
          <cell r="M363">
            <v>12263.28</v>
          </cell>
          <cell r="N363">
            <v>10963.67</v>
          </cell>
          <cell r="O363">
            <v>0</v>
          </cell>
          <cell r="Q363">
            <v>0</v>
          </cell>
          <cell r="T363">
            <v>11218.11</v>
          </cell>
          <cell r="U363">
            <v>0</v>
          </cell>
          <cell r="W363">
            <v>0</v>
          </cell>
          <cell r="Y363">
            <v>1045.17</v>
          </cell>
          <cell r="AA363">
            <v>0</v>
          </cell>
          <cell r="AG363">
            <v>0</v>
          </cell>
          <cell r="AI363">
            <v>0</v>
          </cell>
          <cell r="AL363">
            <v>2304</v>
          </cell>
        </row>
        <row r="364">
          <cell r="A364" t="str">
            <v>2304</v>
          </cell>
          <cell r="B364" t="str">
            <v xml:space="preserve">200 - Capital Assets                </v>
          </cell>
          <cell r="F364" t="str">
            <v>CC</v>
          </cell>
          <cell r="G364">
            <v>0</v>
          </cell>
          <cell r="H364">
            <v>0</v>
          </cell>
          <cell r="I364">
            <v>0</v>
          </cell>
          <cell r="K364">
            <v>0</v>
          </cell>
          <cell r="M364">
            <v>166.21</v>
          </cell>
          <cell r="N364">
            <v>166.21</v>
          </cell>
          <cell r="O364">
            <v>0</v>
          </cell>
          <cell r="Q364">
            <v>0</v>
          </cell>
          <cell r="T364">
            <v>166.21</v>
          </cell>
          <cell r="U364">
            <v>0</v>
          </cell>
          <cell r="W364">
            <v>0</v>
          </cell>
          <cell r="Y364">
            <v>0</v>
          </cell>
          <cell r="AA364">
            <v>0</v>
          </cell>
          <cell r="AG364">
            <v>0</v>
          </cell>
          <cell r="AI364">
            <v>0</v>
          </cell>
          <cell r="AL364">
            <v>2304</v>
          </cell>
        </row>
        <row r="365">
          <cell r="A365" t="str">
            <v>2304</v>
          </cell>
          <cell r="B365" t="str">
            <v xml:space="preserve">200 - Capital Assets                </v>
          </cell>
          <cell r="F365" t="str">
            <v>D</v>
          </cell>
          <cell r="G365">
            <v>0</v>
          </cell>
          <cell r="H365">
            <v>0</v>
          </cell>
          <cell r="I365">
            <v>0</v>
          </cell>
          <cell r="K365">
            <v>0</v>
          </cell>
          <cell r="M365">
            <v>2000.96</v>
          </cell>
          <cell r="N365">
            <v>2000.96</v>
          </cell>
          <cell r="O365">
            <v>0</v>
          </cell>
          <cell r="Q365">
            <v>0</v>
          </cell>
          <cell r="T365">
            <v>2000.96</v>
          </cell>
          <cell r="U365">
            <v>0</v>
          </cell>
          <cell r="W365">
            <v>0</v>
          </cell>
          <cell r="Y365">
            <v>0</v>
          </cell>
          <cell r="AA365">
            <v>0</v>
          </cell>
          <cell r="AG365">
            <v>0</v>
          </cell>
          <cell r="AI365">
            <v>0</v>
          </cell>
          <cell r="AL365">
            <v>2304</v>
          </cell>
        </row>
        <row r="366">
          <cell r="A366" t="str">
            <v>2304</v>
          </cell>
          <cell r="B366" t="str">
            <v xml:space="preserve">200 - Capital Assets                </v>
          </cell>
          <cell r="F366" t="str">
            <v>E</v>
          </cell>
          <cell r="G366">
            <v>547.07000000000005</v>
          </cell>
          <cell r="H366">
            <v>659.75</v>
          </cell>
          <cell r="I366">
            <v>0</v>
          </cell>
          <cell r="K366">
            <v>0</v>
          </cell>
          <cell r="M366">
            <v>60270.83</v>
          </cell>
          <cell r="N366">
            <v>48275.94</v>
          </cell>
          <cell r="O366">
            <v>0</v>
          </cell>
          <cell r="Q366">
            <v>0</v>
          </cell>
          <cell r="T366">
            <v>52126.13</v>
          </cell>
          <cell r="U366">
            <v>0</v>
          </cell>
          <cell r="W366">
            <v>0</v>
          </cell>
          <cell r="Y366">
            <v>8144.7</v>
          </cell>
          <cell r="AA366">
            <v>0</v>
          </cell>
          <cell r="AG366">
            <v>0</v>
          </cell>
          <cell r="AI366">
            <v>0</v>
          </cell>
          <cell r="AL366">
            <v>2304</v>
          </cell>
        </row>
        <row r="367">
          <cell r="A367" t="str">
            <v>2304</v>
          </cell>
          <cell r="B367" t="str">
            <v xml:space="preserve">200 - Capital Assets                </v>
          </cell>
          <cell r="F367" t="str">
            <v>F</v>
          </cell>
          <cell r="G367">
            <v>3523.48</v>
          </cell>
          <cell r="H367">
            <v>1043.1099999999999</v>
          </cell>
          <cell r="I367">
            <v>0</v>
          </cell>
          <cell r="K367">
            <v>0</v>
          </cell>
          <cell r="M367">
            <v>120308.61</v>
          </cell>
          <cell r="N367">
            <v>101600.88</v>
          </cell>
          <cell r="O367">
            <v>0</v>
          </cell>
          <cell r="Q367">
            <v>0</v>
          </cell>
          <cell r="T367">
            <v>106196.65</v>
          </cell>
          <cell r="U367">
            <v>0</v>
          </cell>
          <cell r="W367">
            <v>0</v>
          </cell>
          <cell r="Y367">
            <v>14111.96</v>
          </cell>
          <cell r="AA367">
            <v>0</v>
          </cell>
          <cell r="AG367">
            <v>0</v>
          </cell>
          <cell r="AI367">
            <v>0</v>
          </cell>
          <cell r="AL367">
            <v>2304</v>
          </cell>
        </row>
        <row r="368">
          <cell r="A368" t="str">
            <v>2304</v>
          </cell>
          <cell r="B368" t="str">
            <v xml:space="preserve">200 - Capital Assets                </v>
          </cell>
          <cell r="F368" t="str">
            <v>G</v>
          </cell>
          <cell r="G368">
            <v>0</v>
          </cell>
          <cell r="H368">
            <v>28.3</v>
          </cell>
          <cell r="I368">
            <v>0</v>
          </cell>
          <cell r="K368">
            <v>0</v>
          </cell>
          <cell r="M368">
            <v>5438.54</v>
          </cell>
          <cell r="N368">
            <v>4149.32</v>
          </cell>
          <cell r="O368">
            <v>0</v>
          </cell>
          <cell r="Q368">
            <v>0</v>
          </cell>
          <cell r="T368">
            <v>4237.72</v>
          </cell>
          <cell r="U368">
            <v>0</v>
          </cell>
          <cell r="W368">
            <v>0</v>
          </cell>
          <cell r="Y368">
            <v>1200.82</v>
          </cell>
          <cell r="AA368">
            <v>0</v>
          </cell>
          <cell r="AG368">
            <v>0</v>
          </cell>
          <cell r="AI368">
            <v>0</v>
          </cell>
          <cell r="AL368">
            <v>2304</v>
          </cell>
        </row>
        <row r="369">
          <cell r="A369" t="str">
            <v>2304</v>
          </cell>
          <cell r="B369" t="str">
            <v xml:space="preserve">200 - Capital Assets                </v>
          </cell>
          <cell r="F369" t="str">
            <v>H</v>
          </cell>
          <cell r="G369">
            <v>0</v>
          </cell>
          <cell r="H369">
            <v>190.08</v>
          </cell>
          <cell r="I369">
            <v>0</v>
          </cell>
          <cell r="K369">
            <v>0</v>
          </cell>
          <cell r="M369">
            <v>9800.5300000000007</v>
          </cell>
          <cell r="N369">
            <v>9228.26</v>
          </cell>
          <cell r="O369">
            <v>0</v>
          </cell>
          <cell r="Q369">
            <v>0</v>
          </cell>
          <cell r="T369">
            <v>9228.26</v>
          </cell>
          <cell r="U369">
            <v>0</v>
          </cell>
          <cell r="W369">
            <v>0</v>
          </cell>
          <cell r="Y369">
            <v>572.27</v>
          </cell>
          <cell r="AA369">
            <v>0</v>
          </cell>
          <cell r="AG369">
            <v>0</v>
          </cell>
          <cell r="AI369">
            <v>0</v>
          </cell>
          <cell r="AL369">
            <v>2304</v>
          </cell>
        </row>
        <row r="370">
          <cell r="A370" t="str">
            <v>2304</v>
          </cell>
          <cell r="B370" t="str">
            <v xml:space="preserve">200 - Capital Assets                </v>
          </cell>
          <cell r="F370" t="str">
            <v>L</v>
          </cell>
          <cell r="G370">
            <v>14.55</v>
          </cell>
          <cell r="H370">
            <v>0</v>
          </cell>
          <cell r="I370">
            <v>0</v>
          </cell>
          <cell r="K370">
            <v>0</v>
          </cell>
          <cell r="M370">
            <v>2414.9</v>
          </cell>
          <cell r="N370">
            <v>0</v>
          </cell>
          <cell r="O370">
            <v>0</v>
          </cell>
          <cell r="Q370">
            <v>0</v>
          </cell>
          <cell r="T370">
            <v>0</v>
          </cell>
          <cell r="U370">
            <v>0</v>
          </cell>
          <cell r="W370">
            <v>0</v>
          </cell>
          <cell r="Y370">
            <v>2414.9</v>
          </cell>
          <cell r="AA370">
            <v>0</v>
          </cell>
          <cell r="AG370">
            <v>0</v>
          </cell>
          <cell r="AI370">
            <v>0</v>
          </cell>
          <cell r="AL370">
            <v>2304</v>
          </cell>
        </row>
        <row r="371">
          <cell r="A371" t="str">
            <v>2304</v>
          </cell>
          <cell r="B371" t="str">
            <v xml:space="preserve">200 - Capital Assets                </v>
          </cell>
          <cell r="F371" t="str">
            <v>M</v>
          </cell>
          <cell r="G371">
            <v>0</v>
          </cell>
          <cell r="H371">
            <v>0</v>
          </cell>
          <cell r="I371">
            <v>0</v>
          </cell>
          <cell r="K371">
            <v>0</v>
          </cell>
          <cell r="M371">
            <v>11740.79</v>
          </cell>
          <cell r="N371">
            <v>10748.14</v>
          </cell>
          <cell r="O371">
            <v>0</v>
          </cell>
          <cell r="Q371">
            <v>0</v>
          </cell>
          <cell r="T371">
            <v>10748.14</v>
          </cell>
          <cell r="U371">
            <v>0</v>
          </cell>
          <cell r="W371">
            <v>0</v>
          </cell>
          <cell r="Y371">
            <v>992.65</v>
          </cell>
          <cell r="AA371">
            <v>0</v>
          </cell>
          <cell r="AG371">
            <v>0</v>
          </cell>
          <cell r="AI371">
            <v>0</v>
          </cell>
          <cell r="AL371">
            <v>2304</v>
          </cell>
        </row>
        <row r="372">
          <cell r="A372" t="str">
            <v>2304</v>
          </cell>
          <cell r="B372" t="str">
            <v xml:space="preserve">200 - Capital Assets                </v>
          </cell>
          <cell r="F372" t="str">
            <v>R</v>
          </cell>
          <cell r="G372">
            <v>0</v>
          </cell>
          <cell r="H372">
            <v>0</v>
          </cell>
          <cell r="I372">
            <v>0</v>
          </cell>
          <cell r="K372">
            <v>0</v>
          </cell>
          <cell r="M372">
            <v>17.82</v>
          </cell>
          <cell r="N372">
            <v>17.82</v>
          </cell>
          <cell r="O372">
            <v>0</v>
          </cell>
          <cell r="Q372">
            <v>0</v>
          </cell>
          <cell r="T372">
            <v>17.82</v>
          </cell>
          <cell r="U372">
            <v>0</v>
          </cell>
          <cell r="W372">
            <v>0</v>
          </cell>
          <cell r="Y372">
            <v>0</v>
          </cell>
          <cell r="AA372">
            <v>0</v>
          </cell>
          <cell r="AG372">
            <v>0</v>
          </cell>
          <cell r="AI372">
            <v>0</v>
          </cell>
          <cell r="AL372">
            <v>2304</v>
          </cell>
        </row>
        <row r="373">
          <cell r="A373" t="str">
            <v>2304</v>
          </cell>
          <cell r="B373" t="str">
            <v xml:space="preserve">200 - Capital Assets                </v>
          </cell>
          <cell r="F373" t="str">
            <v>ZZ</v>
          </cell>
          <cell r="G373">
            <v>0</v>
          </cell>
          <cell r="H373">
            <v>0</v>
          </cell>
          <cell r="I373">
            <v>0</v>
          </cell>
          <cell r="K373">
            <v>0</v>
          </cell>
          <cell r="M373">
            <v>104.99</v>
          </cell>
          <cell r="N373">
            <v>104.99</v>
          </cell>
          <cell r="O373">
            <v>0</v>
          </cell>
          <cell r="Q373">
            <v>0</v>
          </cell>
          <cell r="T373">
            <v>104.99</v>
          </cell>
          <cell r="U373">
            <v>0</v>
          </cell>
          <cell r="W373">
            <v>0</v>
          </cell>
          <cell r="Y373">
            <v>0</v>
          </cell>
          <cell r="AA373">
            <v>0</v>
          </cell>
          <cell r="AG373">
            <v>0</v>
          </cell>
          <cell r="AI373">
            <v>0</v>
          </cell>
          <cell r="AL373">
            <v>2304</v>
          </cell>
        </row>
        <row r="374">
          <cell r="A374" t="str">
            <v>2305</v>
          </cell>
          <cell r="B374" t="str">
            <v xml:space="preserve">200 - Capital Assets                </v>
          </cell>
          <cell r="G374">
            <v>0</v>
          </cell>
          <cell r="H374">
            <v>0</v>
          </cell>
          <cell r="I374">
            <v>0</v>
          </cell>
          <cell r="K374">
            <v>0</v>
          </cell>
          <cell r="M374">
            <v>217360.84</v>
          </cell>
          <cell r="N374">
            <v>217360.84</v>
          </cell>
          <cell r="O374">
            <v>0</v>
          </cell>
          <cell r="Q374">
            <v>0</v>
          </cell>
          <cell r="T374">
            <v>217360.84</v>
          </cell>
          <cell r="U374">
            <v>0</v>
          </cell>
          <cell r="W374">
            <v>0</v>
          </cell>
          <cell r="Y374">
            <v>0</v>
          </cell>
          <cell r="AA374">
            <v>0</v>
          </cell>
          <cell r="AG374">
            <v>0</v>
          </cell>
          <cell r="AI374">
            <v>0</v>
          </cell>
          <cell r="AL374">
            <v>2305</v>
          </cell>
        </row>
        <row r="375">
          <cell r="A375" t="str">
            <v>2305</v>
          </cell>
          <cell r="B375" t="str">
            <v xml:space="preserve">200 - Capital Assets                </v>
          </cell>
          <cell r="F375" t="str">
            <v>A</v>
          </cell>
          <cell r="G375">
            <v>649.73</v>
          </cell>
          <cell r="H375">
            <v>742.55</v>
          </cell>
          <cell r="I375">
            <v>0</v>
          </cell>
          <cell r="K375">
            <v>0</v>
          </cell>
          <cell r="M375">
            <v>35943.56</v>
          </cell>
          <cell r="N375">
            <v>7412.4</v>
          </cell>
          <cell r="O375">
            <v>0</v>
          </cell>
          <cell r="Q375">
            <v>0</v>
          </cell>
          <cell r="T375">
            <v>7535.22</v>
          </cell>
          <cell r="U375">
            <v>0</v>
          </cell>
          <cell r="W375">
            <v>0</v>
          </cell>
          <cell r="Y375">
            <v>28408.34</v>
          </cell>
          <cell r="AA375">
            <v>0</v>
          </cell>
          <cell r="AG375">
            <v>0</v>
          </cell>
          <cell r="AI375">
            <v>0</v>
          </cell>
          <cell r="AL375">
            <v>2305</v>
          </cell>
        </row>
        <row r="376">
          <cell r="A376" t="str">
            <v>2305</v>
          </cell>
          <cell r="B376" t="str">
            <v xml:space="preserve">200 - Capital Assets                </v>
          </cell>
          <cell r="F376" t="str">
            <v>B</v>
          </cell>
          <cell r="G376">
            <v>443.35</v>
          </cell>
          <cell r="H376">
            <v>0</v>
          </cell>
          <cell r="I376">
            <v>0</v>
          </cell>
          <cell r="K376">
            <v>0</v>
          </cell>
          <cell r="M376">
            <v>11580.48</v>
          </cell>
          <cell r="N376">
            <v>9666.34</v>
          </cell>
          <cell r="O376">
            <v>0</v>
          </cell>
          <cell r="Q376">
            <v>0</v>
          </cell>
          <cell r="T376">
            <v>9879.09</v>
          </cell>
          <cell r="U376">
            <v>0</v>
          </cell>
          <cell r="W376">
            <v>0</v>
          </cell>
          <cell r="Y376">
            <v>1701.39</v>
          </cell>
          <cell r="AA376">
            <v>0</v>
          </cell>
          <cell r="AG376">
            <v>0</v>
          </cell>
          <cell r="AI376">
            <v>0</v>
          </cell>
          <cell r="AL376">
            <v>2305</v>
          </cell>
        </row>
        <row r="377">
          <cell r="A377" t="str">
            <v>2305</v>
          </cell>
          <cell r="B377" t="str">
            <v xml:space="preserve">200 - Capital Assets                </v>
          </cell>
          <cell r="F377" t="str">
            <v>C</v>
          </cell>
          <cell r="G377">
            <v>0</v>
          </cell>
          <cell r="H377">
            <v>143.86000000000001</v>
          </cell>
          <cell r="I377">
            <v>0</v>
          </cell>
          <cell r="K377">
            <v>0</v>
          </cell>
          <cell r="M377">
            <v>41742.9</v>
          </cell>
          <cell r="N377">
            <v>41196.699999999997</v>
          </cell>
          <cell r="O377">
            <v>0</v>
          </cell>
          <cell r="Q377">
            <v>0</v>
          </cell>
          <cell r="T377">
            <v>41306.81</v>
          </cell>
          <cell r="U377">
            <v>0</v>
          </cell>
          <cell r="W377">
            <v>0</v>
          </cell>
          <cell r="Y377">
            <v>436.09</v>
          </cell>
          <cell r="AA377">
            <v>0</v>
          </cell>
          <cell r="AG377">
            <v>0</v>
          </cell>
          <cell r="AI377">
            <v>0</v>
          </cell>
          <cell r="AL377">
            <v>2305</v>
          </cell>
        </row>
        <row r="378">
          <cell r="A378" t="str">
            <v>2305</v>
          </cell>
          <cell r="B378" t="str">
            <v xml:space="preserve">200 - Capital Assets                </v>
          </cell>
          <cell r="F378" t="str">
            <v>CC</v>
          </cell>
          <cell r="G378">
            <v>0</v>
          </cell>
          <cell r="H378">
            <v>0</v>
          </cell>
          <cell r="I378">
            <v>0</v>
          </cell>
          <cell r="K378">
            <v>0</v>
          </cell>
          <cell r="M378">
            <v>844.19</v>
          </cell>
          <cell r="N378">
            <v>844.19</v>
          </cell>
          <cell r="O378">
            <v>0</v>
          </cell>
          <cell r="Q378">
            <v>0</v>
          </cell>
          <cell r="T378">
            <v>844.19</v>
          </cell>
          <cell r="U378">
            <v>0</v>
          </cell>
          <cell r="W378">
            <v>0</v>
          </cell>
          <cell r="Y378">
            <v>0</v>
          </cell>
          <cell r="AA378">
            <v>0</v>
          </cell>
          <cell r="AG378">
            <v>0</v>
          </cell>
          <cell r="AI378">
            <v>0</v>
          </cell>
          <cell r="AL378">
            <v>2305</v>
          </cell>
        </row>
        <row r="379">
          <cell r="A379" t="str">
            <v>2305</v>
          </cell>
          <cell r="B379" t="str">
            <v xml:space="preserve">200 - Capital Assets                </v>
          </cell>
          <cell r="F379" t="str">
            <v>D</v>
          </cell>
          <cell r="G379">
            <v>0</v>
          </cell>
          <cell r="H379">
            <v>0</v>
          </cell>
          <cell r="I379">
            <v>0</v>
          </cell>
          <cell r="K379">
            <v>0</v>
          </cell>
          <cell r="M379">
            <v>8907.6299999999992</v>
          </cell>
          <cell r="N379">
            <v>8849.81</v>
          </cell>
          <cell r="O379">
            <v>0</v>
          </cell>
          <cell r="Q379">
            <v>0</v>
          </cell>
          <cell r="T379">
            <v>8849.81</v>
          </cell>
          <cell r="U379">
            <v>0</v>
          </cell>
          <cell r="W379">
            <v>0</v>
          </cell>
          <cell r="Y379">
            <v>57.82</v>
          </cell>
          <cell r="AA379">
            <v>0</v>
          </cell>
          <cell r="AG379">
            <v>0</v>
          </cell>
          <cell r="AI379">
            <v>0</v>
          </cell>
          <cell r="AL379">
            <v>2305</v>
          </cell>
        </row>
        <row r="380">
          <cell r="A380" t="str">
            <v>2305</v>
          </cell>
          <cell r="B380" t="str">
            <v xml:space="preserve">200 - Capital Assets                </v>
          </cell>
          <cell r="F380" t="str">
            <v>E</v>
          </cell>
          <cell r="G380">
            <v>3017.17</v>
          </cell>
          <cell r="H380">
            <v>6381.41</v>
          </cell>
          <cell r="I380">
            <v>0</v>
          </cell>
          <cell r="K380">
            <v>0</v>
          </cell>
          <cell r="M380">
            <v>465162.22</v>
          </cell>
          <cell r="N380">
            <v>396114.77</v>
          </cell>
          <cell r="O380">
            <v>0</v>
          </cell>
          <cell r="Q380">
            <v>0</v>
          </cell>
          <cell r="T380">
            <v>414521.23</v>
          </cell>
          <cell r="U380">
            <v>0</v>
          </cell>
          <cell r="W380">
            <v>0</v>
          </cell>
          <cell r="Y380">
            <v>50640.99</v>
          </cell>
          <cell r="AA380">
            <v>0</v>
          </cell>
          <cell r="AG380">
            <v>0</v>
          </cell>
          <cell r="AI380">
            <v>0</v>
          </cell>
          <cell r="AL380">
            <v>2305</v>
          </cell>
        </row>
        <row r="381">
          <cell r="A381" t="str">
            <v>2305</v>
          </cell>
          <cell r="B381" t="str">
            <v xml:space="preserve">200 - Capital Assets                </v>
          </cell>
          <cell r="F381" t="str">
            <v>F</v>
          </cell>
          <cell r="G381">
            <v>956.73</v>
          </cell>
          <cell r="H381">
            <v>172.01</v>
          </cell>
          <cell r="I381">
            <v>0</v>
          </cell>
          <cell r="K381">
            <v>0</v>
          </cell>
          <cell r="M381">
            <v>9725.65</v>
          </cell>
          <cell r="N381">
            <v>7277.18</v>
          </cell>
          <cell r="O381">
            <v>0</v>
          </cell>
          <cell r="Q381">
            <v>0</v>
          </cell>
          <cell r="T381">
            <v>8759.93</v>
          </cell>
          <cell r="U381">
            <v>0</v>
          </cell>
          <cell r="W381">
            <v>0</v>
          </cell>
          <cell r="Y381">
            <v>965.72</v>
          </cell>
          <cell r="AA381">
            <v>0</v>
          </cell>
          <cell r="AG381">
            <v>0</v>
          </cell>
          <cell r="AI381">
            <v>0</v>
          </cell>
          <cell r="AL381">
            <v>2305</v>
          </cell>
        </row>
        <row r="382">
          <cell r="A382" t="str">
            <v>2305</v>
          </cell>
          <cell r="B382" t="str">
            <v xml:space="preserve">200 - Capital Assets                </v>
          </cell>
          <cell r="F382" t="str">
            <v>G</v>
          </cell>
          <cell r="G382">
            <v>575.14</v>
          </cell>
          <cell r="H382">
            <v>235.03</v>
          </cell>
          <cell r="I382">
            <v>0</v>
          </cell>
          <cell r="K382">
            <v>0</v>
          </cell>
          <cell r="M382">
            <v>23209.25</v>
          </cell>
          <cell r="N382">
            <v>17910.560000000001</v>
          </cell>
          <cell r="O382">
            <v>0</v>
          </cell>
          <cell r="Q382">
            <v>0</v>
          </cell>
          <cell r="T382">
            <v>19316.02</v>
          </cell>
          <cell r="U382">
            <v>0</v>
          </cell>
          <cell r="W382">
            <v>0</v>
          </cell>
          <cell r="Y382">
            <v>3893.23</v>
          </cell>
          <cell r="AA382">
            <v>0</v>
          </cell>
          <cell r="AG382">
            <v>0</v>
          </cell>
          <cell r="AI382">
            <v>0</v>
          </cell>
          <cell r="AL382">
            <v>2305</v>
          </cell>
        </row>
        <row r="383">
          <cell r="A383" t="str">
            <v>2305</v>
          </cell>
          <cell r="B383" t="str">
            <v xml:space="preserve">200 - Capital Assets                </v>
          </cell>
          <cell r="F383" t="str">
            <v>H</v>
          </cell>
          <cell r="G383">
            <v>0</v>
          </cell>
          <cell r="H383">
            <v>0</v>
          </cell>
          <cell r="I383">
            <v>0</v>
          </cell>
          <cell r="K383">
            <v>0</v>
          </cell>
          <cell r="M383">
            <v>32.06</v>
          </cell>
          <cell r="N383">
            <v>0</v>
          </cell>
          <cell r="O383">
            <v>0</v>
          </cell>
          <cell r="Q383">
            <v>0</v>
          </cell>
          <cell r="T383">
            <v>0</v>
          </cell>
          <cell r="U383">
            <v>0</v>
          </cell>
          <cell r="W383">
            <v>0</v>
          </cell>
          <cell r="Y383">
            <v>32.06</v>
          </cell>
          <cell r="AA383">
            <v>0</v>
          </cell>
          <cell r="AG383">
            <v>0</v>
          </cell>
          <cell r="AI383">
            <v>0</v>
          </cell>
          <cell r="AL383">
            <v>2305</v>
          </cell>
        </row>
        <row r="384">
          <cell r="A384" t="str">
            <v>2305</v>
          </cell>
          <cell r="B384" t="str">
            <v xml:space="preserve">200 - Capital Assets                </v>
          </cell>
          <cell r="F384" t="str">
            <v>L</v>
          </cell>
          <cell r="G384">
            <v>55.17</v>
          </cell>
          <cell r="H384">
            <v>0</v>
          </cell>
          <cell r="I384">
            <v>0</v>
          </cell>
          <cell r="K384">
            <v>0</v>
          </cell>
          <cell r="M384">
            <v>55.17</v>
          </cell>
          <cell r="N384">
            <v>0</v>
          </cell>
          <cell r="O384">
            <v>0</v>
          </cell>
          <cell r="Q384">
            <v>0</v>
          </cell>
          <cell r="T384">
            <v>0</v>
          </cell>
          <cell r="U384">
            <v>0</v>
          </cell>
          <cell r="W384">
            <v>0</v>
          </cell>
          <cell r="Y384">
            <v>55.17</v>
          </cell>
          <cell r="AA384">
            <v>0</v>
          </cell>
          <cell r="AG384">
            <v>0</v>
          </cell>
          <cell r="AI384">
            <v>0</v>
          </cell>
          <cell r="AL384">
            <v>2305</v>
          </cell>
        </row>
        <row r="385">
          <cell r="A385" t="str">
            <v>2305</v>
          </cell>
          <cell r="B385" t="str">
            <v xml:space="preserve">200 - Capital Assets                </v>
          </cell>
          <cell r="F385" t="str">
            <v>ZZ</v>
          </cell>
          <cell r="G385">
            <v>0</v>
          </cell>
          <cell r="H385">
            <v>0</v>
          </cell>
          <cell r="I385">
            <v>0</v>
          </cell>
          <cell r="K385">
            <v>0</v>
          </cell>
          <cell r="M385">
            <v>521.5</v>
          </cell>
          <cell r="N385">
            <v>521.5</v>
          </cell>
          <cell r="O385">
            <v>0</v>
          </cell>
          <cell r="Q385">
            <v>0</v>
          </cell>
          <cell r="T385">
            <v>521.5</v>
          </cell>
          <cell r="U385">
            <v>0</v>
          </cell>
          <cell r="W385">
            <v>0</v>
          </cell>
          <cell r="Y385">
            <v>0</v>
          </cell>
          <cell r="AA385">
            <v>0</v>
          </cell>
          <cell r="AG385">
            <v>0</v>
          </cell>
          <cell r="AI385">
            <v>0</v>
          </cell>
          <cell r="AL385">
            <v>2305</v>
          </cell>
        </row>
        <row r="386">
          <cell r="A386" t="str">
            <v>2306</v>
          </cell>
          <cell r="B386" t="str">
            <v xml:space="preserve">200 - Capital Assets                </v>
          </cell>
          <cell r="G386">
            <v>0</v>
          </cell>
          <cell r="H386">
            <v>0</v>
          </cell>
          <cell r="I386">
            <v>0</v>
          </cell>
          <cell r="K386">
            <v>0</v>
          </cell>
          <cell r="M386">
            <v>673412.84</v>
          </cell>
          <cell r="N386">
            <v>673412.84</v>
          </cell>
          <cell r="O386">
            <v>0</v>
          </cell>
          <cell r="Q386">
            <v>0</v>
          </cell>
          <cell r="T386">
            <v>673412.84</v>
          </cell>
          <cell r="U386">
            <v>0</v>
          </cell>
          <cell r="W386">
            <v>0</v>
          </cell>
          <cell r="Y386">
            <v>0</v>
          </cell>
          <cell r="AA386">
            <v>0</v>
          </cell>
          <cell r="AG386">
            <v>0</v>
          </cell>
          <cell r="AI386">
            <v>0</v>
          </cell>
          <cell r="AL386">
            <v>2306</v>
          </cell>
        </row>
        <row r="387">
          <cell r="A387" t="str">
            <v>2306</v>
          </cell>
          <cell r="B387" t="str">
            <v xml:space="preserve">200 - Capital Assets                </v>
          </cell>
          <cell r="F387" t="str">
            <v>A</v>
          </cell>
          <cell r="G387">
            <v>22275.96</v>
          </cell>
          <cell r="H387">
            <v>315.36</v>
          </cell>
          <cell r="I387">
            <v>0</v>
          </cell>
          <cell r="K387">
            <v>0</v>
          </cell>
          <cell r="M387">
            <v>512146.95</v>
          </cell>
          <cell r="N387">
            <v>103002.64</v>
          </cell>
          <cell r="O387">
            <v>0</v>
          </cell>
          <cell r="Q387">
            <v>0</v>
          </cell>
          <cell r="T387">
            <v>259183.92</v>
          </cell>
          <cell r="U387">
            <v>0</v>
          </cell>
          <cell r="W387">
            <v>0</v>
          </cell>
          <cell r="Y387">
            <v>252963.03</v>
          </cell>
          <cell r="AA387">
            <v>0</v>
          </cell>
          <cell r="AG387">
            <v>0</v>
          </cell>
          <cell r="AI387">
            <v>0</v>
          </cell>
          <cell r="AL387">
            <v>2306</v>
          </cell>
        </row>
        <row r="388">
          <cell r="A388" t="str">
            <v>2306</v>
          </cell>
          <cell r="B388" t="str">
            <v xml:space="preserve">200 - Capital Assets                </v>
          </cell>
          <cell r="F388" t="str">
            <v>B</v>
          </cell>
          <cell r="G388">
            <v>2620.4299999999998</v>
          </cell>
          <cell r="H388">
            <v>0</v>
          </cell>
          <cell r="I388">
            <v>0</v>
          </cell>
          <cell r="K388">
            <v>0</v>
          </cell>
          <cell r="M388">
            <v>201779.85</v>
          </cell>
          <cell r="N388">
            <v>167197.76999999999</v>
          </cell>
          <cell r="O388">
            <v>0</v>
          </cell>
          <cell r="Q388">
            <v>0</v>
          </cell>
          <cell r="T388">
            <v>175905.7</v>
          </cell>
          <cell r="U388">
            <v>0</v>
          </cell>
          <cell r="W388">
            <v>0</v>
          </cell>
          <cell r="Y388">
            <v>25874.15</v>
          </cell>
          <cell r="AA388">
            <v>0</v>
          </cell>
          <cell r="AG388">
            <v>0</v>
          </cell>
          <cell r="AI388">
            <v>0</v>
          </cell>
          <cell r="AL388">
            <v>2306</v>
          </cell>
        </row>
        <row r="389">
          <cell r="A389" t="str">
            <v>2306</v>
          </cell>
          <cell r="B389" t="str">
            <v xml:space="preserve">200 - Capital Assets                </v>
          </cell>
          <cell r="F389" t="str">
            <v>C</v>
          </cell>
          <cell r="G389">
            <v>0</v>
          </cell>
          <cell r="H389">
            <v>-30.19</v>
          </cell>
          <cell r="I389">
            <v>0</v>
          </cell>
          <cell r="K389">
            <v>0</v>
          </cell>
          <cell r="M389">
            <v>383937.77</v>
          </cell>
          <cell r="N389">
            <v>378753.05</v>
          </cell>
          <cell r="O389">
            <v>0</v>
          </cell>
          <cell r="Q389">
            <v>0</v>
          </cell>
          <cell r="T389">
            <v>382587.79</v>
          </cell>
          <cell r="U389">
            <v>0</v>
          </cell>
          <cell r="W389">
            <v>0</v>
          </cell>
          <cell r="Y389">
            <v>1349.98</v>
          </cell>
          <cell r="AA389">
            <v>0</v>
          </cell>
          <cell r="AG389">
            <v>0</v>
          </cell>
          <cell r="AI389">
            <v>0</v>
          </cell>
          <cell r="AL389">
            <v>2306</v>
          </cell>
        </row>
        <row r="390">
          <cell r="A390" t="str">
            <v>2306</v>
          </cell>
          <cell r="B390" t="str">
            <v xml:space="preserve">200 - Capital Assets                </v>
          </cell>
          <cell r="F390" t="str">
            <v>D</v>
          </cell>
          <cell r="G390">
            <v>0</v>
          </cell>
          <cell r="H390">
            <v>6287.93</v>
          </cell>
          <cell r="I390">
            <v>0</v>
          </cell>
          <cell r="K390">
            <v>0</v>
          </cell>
          <cell r="M390">
            <v>34907.03</v>
          </cell>
          <cell r="N390">
            <v>34004.980000000003</v>
          </cell>
          <cell r="O390">
            <v>0</v>
          </cell>
          <cell r="Q390">
            <v>0</v>
          </cell>
          <cell r="T390">
            <v>34186.339999999997</v>
          </cell>
          <cell r="U390">
            <v>0</v>
          </cell>
          <cell r="W390">
            <v>0</v>
          </cell>
          <cell r="Y390">
            <v>720.69</v>
          </cell>
          <cell r="AA390">
            <v>0</v>
          </cell>
          <cell r="AG390">
            <v>0</v>
          </cell>
          <cell r="AI390">
            <v>0</v>
          </cell>
          <cell r="AL390">
            <v>2306</v>
          </cell>
        </row>
        <row r="391">
          <cell r="A391" t="str">
            <v>2306</v>
          </cell>
          <cell r="B391" t="str">
            <v xml:space="preserve">200 - Capital Assets                </v>
          </cell>
          <cell r="F391" t="str">
            <v>E</v>
          </cell>
          <cell r="G391">
            <v>13654.2</v>
          </cell>
          <cell r="H391">
            <v>23756.26</v>
          </cell>
          <cell r="I391">
            <v>0</v>
          </cell>
          <cell r="K391">
            <v>0</v>
          </cell>
          <cell r="M391">
            <v>1590987.33</v>
          </cell>
          <cell r="N391">
            <v>1078096.45</v>
          </cell>
          <cell r="O391">
            <v>0</v>
          </cell>
          <cell r="Q391">
            <v>0</v>
          </cell>
          <cell r="T391">
            <v>1172779.7</v>
          </cell>
          <cell r="U391">
            <v>0</v>
          </cell>
          <cell r="W391">
            <v>0</v>
          </cell>
          <cell r="Y391">
            <v>418207.63</v>
          </cell>
          <cell r="AA391">
            <v>0</v>
          </cell>
          <cell r="AG391">
            <v>0</v>
          </cell>
          <cell r="AI391">
            <v>0</v>
          </cell>
          <cell r="AL391">
            <v>2306</v>
          </cell>
        </row>
        <row r="392">
          <cell r="A392" t="str">
            <v>2306</v>
          </cell>
          <cell r="B392" t="str">
            <v xml:space="preserve">200 - Capital Assets                </v>
          </cell>
          <cell r="F392" t="str">
            <v>F</v>
          </cell>
          <cell r="G392">
            <v>36895.39</v>
          </cell>
          <cell r="H392">
            <v>0</v>
          </cell>
          <cell r="I392">
            <v>0</v>
          </cell>
          <cell r="K392">
            <v>0</v>
          </cell>
          <cell r="M392">
            <v>275595.01</v>
          </cell>
          <cell r="N392">
            <v>189381.23</v>
          </cell>
          <cell r="O392">
            <v>0</v>
          </cell>
          <cell r="Q392">
            <v>0</v>
          </cell>
          <cell r="T392">
            <v>215558.41</v>
          </cell>
          <cell r="U392">
            <v>0</v>
          </cell>
          <cell r="W392">
            <v>0</v>
          </cell>
          <cell r="Y392">
            <v>60036.6</v>
          </cell>
          <cell r="AA392">
            <v>0</v>
          </cell>
          <cell r="AG392">
            <v>0</v>
          </cell>
          <cell r="AI392">
            <v>0</v>
          </cell>
          <cell r="AL392">
            <v>2306</v>
          </cell>
        </row>
        <row r="393">
          <cell r="A393" t="str">
            <v>2306</v>
          </cell>
          <cell r="B393" t="str">
            <v xml:space="preserve">200 - Capital Assets                </v>
          </cell>
          <cell r="F393" t="str">
            <v>G</v>
          </cell>
          <cell r="G393">
            <v>19.350000000000001</v>
          </cell>
          <cell r="H393">
            <v>0</v>
          </cell>
          <cell r="I393">
            <v>0</v>
          </cell>
          <cell r="K393">
            <v>0</v>
          </cell>
          <cell r="M393">
            <v>8190.53</v>
          </cell>
          <cell r="N393">
            <v>7488.13</v>
          </cell>
          <cell r="O393">
            <v>0</v>
          </cell>
          <cell r="Q393">
            <v>0</v>
          </cell>
          <cell r="T393">
            <v>7531.6</v>
          </cell>
          <cell r="U393">
            <v>0</v>
          </cell>
          <cell r="W393">
            <v>0</v>
          </cell>
          <cell r="Y393">
            <v>658.93</v>
          </cell>
          <cell r="AA393">
            <v>0</v>
          </cell>
          <cell r="AG393">
            <v>0</v>
          </cell>
          <cell r="AI393">
            <v>0</v>
          </cell>
          <cell r="AL393">
            <v>2306</v>
          </cell>
        </row>
        <row r="394">
          <cell r="A394" t="str">
            <v>2306</v>
          </cell>
          <cell r="B394" t="str">
            <v xml:space="preserve">200 - Capital Assets                </v>
          </cell>
          <cell r="F394" t="str">
            <v>L</v>
          </cell>
          <cell r="G394">
            <v>0</v>
          </cell>
          <cell r="H394">
            <v>0</v>
          </cell>
          <cell r="I394">
            <v>0</v>
          </cell>
          <cell r="K394">
            <v>0</v>
          </cell>
          <cell r="M394">
            <v>29.3</v>
          </cell>
          <cell r="N394">
            <v>0</v>
          </cell>
          <cell r="O394">
            <v>0</v>
          </cell>
          <cell r="Q394">
            <v>0</v>
          </cell>
          <cell r="T394">
            <v>0</v>
          </cell>
          <cell r="U394">
            <v>0</v>
          </cell>
          <cell r="W394">
            <v>0</v>
          </cell>
          <cell r="Y394">
            <v>29.3</v>
          </cell>
          <cell r="AA394">
            <v>0</v>
          </cell>
          <cell r="AG394">
            <v>0</v>
          </cell>
          <cell r="AI394">
            <v>0</v>
          </cell>
          <cell r="AL394">
            <v>2306</v>
          </cell>
        </row>
        <row r="395">
          <cell r="A395" t="str">
            <v>2306</v>
          </cell>
          <cell r="B395" t="str">
            <v xml:space="preserve">200 - Capital Assets                </v>
          </cell>
          <cell r="F395" t="str">
            <v>ZZ</v>
          </cell>
          <cell r="G395">
            <v>0</v>
          </cell>
          <cell r="H395">
            <v>0</v>
          </cell>
          <cell r="I395">
            <v>0</v>
          </cell>
          <cell r="K395">
            <v>0</v>
          </cell>
          <cell r="M395">
            <v>6210.65</v>
          </cell>
          <cell r="N395">
            <v>6210.65</v>
          </cell>
          <cell r="O395">
            <v>0</v>
          </cell>
          <cell r="Q395">
            <v>0</v>
          </cell>
          <cell r="T395">
            <v>6210.65</v>
          </cell>
          <cell r="U395">
            <v>0</v>
          </cell>
          <cell r="W395">
            <v>0</v>
          </cell>
          <cell r="Y395">
            <v>0</v>
          </cell>
          <cell r="AA395">
            <v>0</v>
          </cell>
          <cell r="AG395">
            <v>0</v>
          </cell>
          <cell r="AI395">
            <v>0</v>
          </cell>
          <cell r="AL395">
            <v>2306</v>
          </cell>
        </row>
        <row r="396">
          <cell r="A396" t="str">
            <v>2307</v>
          </cell>
          <cell r="B396" t="str">
            <v xml:space="preserve">200 - Capital Assets                </v>
          </cell>
          <cell r="G396">
            <v>0</v>
          </cell>
          <cell r="H396">
            <v>0</v>
          </cell>
          <cell r="I396">
            <v>0</v>
          </cell>
          <cell r="K396">
            <v>0</v>
          </cell>
          <cell r="M396">
            <v>5264797.28</v>
          </cell>
          <cell r="N396">
            <v>5264797.28</v>
          </cell>
          <cell r="O396">
            <v>0</v>
          </cell>
          <cell r="Q396">
            <v>0</v>
          </cell>
          <cell r="T396">
            <v>5264797.28</v>
          </cell>
          <cell r="U396">
            <v>0</v>
          </cell>
          <cell r="W396">
            <v>0</v>
          </cell>
          <cell r="Y396">
            <v>0</v>
          </cell>
          <cell r="AA396">
            <v>0</v>
          </cell>
          <cell r="AG396">
            <v>0</v>
          </cell>
          <cell r="AI396">
            <v>0</v>
          </cell>
          <cell r="AL396">
            <v>2307</v>
          </cell>
        </row>
        <row r="397">
          <cell r="A397" t="str">
            <v>2307</v>
          </cell>
          <cell r="B397" t="str">
            <v xml:space="preserve">200 - Capital Assets                </v>
          </cell>
          <cell r="F397" t="str">
            <v>A</v>
          </cell>
          <cell r="G397">
            <v>31760.82</v>
          </cell>
          <cell r="H397">
            <v>0</v>
          </cell>
          <cell r="I397">
            <v>0</v>
          </cell>
          <cell r="K397">
            <v>0</v>
          </cell>
          <cell r="M397">
            <v>190687.92</v>
          </cell>
          <cell r="N397">
            <v>91293.36</v>
          </cell>
          <cell r="O397">
            <v>0</v>
          </cell>
          <cell r="Q397">
            <v>0</v>
          </cell>
          <cell r="T397">
            <v>94741.7</v>
          </cell>
          <cell r="U397">
            <v>0</v>
          </cell>
          <cell r="W397">
            <v>0</v>
          </cell>
          <cell r="Y397">
            <v>95946.22</v>
          </cell>
          <cell r="AA397">
            <v>0</v>
          </cell>
          <cell r="AG397">
            <v>0</v>
          </cell>
          <cell r="AI397">
            <v>0</v>
          </cell>
          <cell r="AL397">
            <v>2307</v>
          </cell>
        </row>
        <row r="398">
          <cell r="A398" t="str">
            <v>2307</v>
          </cell>
          <cell r="B398" t="str">
            <v xml:space="preserve">200 - Capital Assets                </v>
          </cell>
          <cell r="F398" t="str">
            <v>B</v>
          </cell>
          <cell r="G398">
            <v>15859.45</v>
          </cell>
          <cell r="H398">
            <v>18748.169999999998</v>
          </cell>
          <cell r="I398">
            <v>0</v>
          </cell>
          <cell r="K398">
            <v>0</v>
          </cell>
          <cell r="M398">
            <v>1278562.8</v>
          </cell>
          <cell r="N398">
            <v>1085601.1000000001</v>
          </cell>
          <cell r="O398">
            <v>0</v>
          </cell>
          <cell r="Q398">
            <v>0</v>
          </cell>
          <cell r="T398">
            <v>1145629.6499999999</v>
          </cell>
          <cell r="U398">
            <v>0</v>
          </cell>
          <cell r="W398">
            <v>0</v>
          </cell>
          <cell r="Y398">
            <v>132933.15</v>
          </cell>
          <cell r="AA398">
            <v>0</v>
          </cell>
          <cell r="AG398">
            <v>0</v>
          </cell>
          <cell r="AI398">
            <v>0</v>
          </cell>
          <cell r="AL398">
            <v>2307</v>
          </cell>
        </row>
        <row r="399">
          <cell r="A399" t="str">
            <v>2307</v>
          </cell>
          <cell r="B399" t="str">
            <v xml:space="preserve">200 - Capital Assets                </v>
          </cell>
          <cell r="F399" t="str">
            <v>C</v>
          </cell>
          <cell r="G399">
            <v>309.32</v>
          </cell>
          <cell r="H399">
            <v>3896.47</v>
          </cell>
          <cell r="I399">
            <v>0</v>
          </cell>
          <cell r="K399">
            <v>0</v>
          </cell>
          <cell r="M399">
            <v>1746311.24</v>
          </cell>
          <cell r="N399">
            <v>1487471.39</v>
          </cell>
          <cell r="O399">
            <v>0</v>
          </cell>
          <cell r="Q399">
            <v>0</v>
          </cell>
          <cell r="T399">
            <v>1557738.59</v>
          </cell>
          <cell r="U399">
            <v>0</v>
          </cell>
          <cell r="W399">
            <v>0</v>
          </cell>
          <cell r="Y399">
            <v>188572.65</v>
          </cell>
          <cell r="AA399">
            <v>0</v>
          </cell>
          <cell r="AG399">
            <v>0</v>
          </cell>
          <cell r="AI399">
            <v>0</v>
          </cell>
          <cell r="AL399">
            <v>2307</v>
          </cell>
        </row>
        <row r="400">
          <cell r="A400" t="str">
            <v>2307</v>
          </cell>
          <cell r="B400" t="str">
            <v xml:space="preserve">200 - Capital Assets                </v>
          </cell>
          <cell r="F400" t="str">
            <v>CC</v>
          </cell>
          <cell r="G400">
            <v>0</v>
          </cell>
          <cell r="H400">
            <v>0</v>
          </cell>
          <cell r="I400">
            <v>0</v>
          </cell>
          <cell r="K400">
            <v>0</v>
          </cell>
          <cell r="M400">
            <v>70931.11</v>
          </cell>
          <cell r="N400">
            <v>70931.11</v>
          </cell>
          <cell r="O400">
            <v>0</v>
          </cell>
          <cell r="Q400">
            <v>0</v>
          </cell>
          <cell r="T400">
            <v>70931.11</v>
          </cell>
          <cell r="U400">
            <v>0</v>
          </cell>
          <cell r="W400">
            <v>0</v>
          </cell>
          <cell r="Y400">
            <v>0</v>
          </cell>
          <cell r="AA400">
            <v>0</v>
          </cell>
          <cell r="AG400">
            <v>0</v>
          </cell>
          <cell r="AI400">
            <v>0</v>
          </cell>
          <cell r="AL400">
            <v>2307</v>
          </cell>
        </row>
        <row r="401">
          <cell r="A401" t="str">
            <v>2307</v>
          </cell>
          <cell r="B401" t="str">
            <v xml:space="preserve">200 - Capital Assets                </v>
          </cell>
          <cell r="F401" t="str">
            <v>D</v>
          </cell>
          <cell r="G401">
            <v>0</v>
          </cell>
          <cell r="H401">
            <v>0</v>
          </cell>
          <cell r="I401">
            <v>0</v>
          </cell>
          <cell r="K401">
            <v>0</v>
          </cell>
          <cell r="M401">
            <v>395196.15</v>
          </cell>
          <cell r="N401">
            <v>395196.15</v>
          </cell>
          <cell r="O401">
            <v>0</v>
          </cell>
          <cell r="Q401">
            <v>0</v>
          </cell>
          <cell r="T401">
            <v>395196.15</v>
          </cell>
          <cell r="U401">
            <v>0</v>
          </cell>
          <cell r="W401">
            <v>0</v>
          </cell>
          <cell r="Y401">
            <v>0</v>
          </cell>
          <cell r="AA401">
            <v>0</v>
          </cell>
          <cell r="AG401">
            <v>0</v>
          </cell>
          <cell r="AI401">
            <v>0</v>
          </cell>
          <cell r="AL401">
            <v>2307</v>
          </cell>
        </row>
        <row r="402">
          <cell r="A402" t="str">
            <v>2307</v>
          </cell>
          <cell r="B402" t="str">
            <v xml:space="preserve">200 - Capital Assets                </v>
          </cell>
          <cell r="F402" t="str">
            <v>E</v>
          </cell>
          <cell r="G402">
            <v>17366.57</v>
          </cell>
          <cell r="H402">
            <v>151742.31</v>
          </cell>
          <cell r="I402">
            <v>0</v>
          </cell>
          <cell r="K402">
            <v>0</v>
          </cell>
          <cell r="M402">
            <v>7981451.9000000004</v>
          </cell>
          <cell r="N402">
            <v>6954883.7400000002</v>
          </cell>
          <cell r="O402">
            <v>0</v>
          </cell>
          <cell r="Q402">
            <v>0</v>
          </cell>
          <cell r="T402">
            <v>7208085.0099999998</v>
          </cell>
          <cell r="U402">
            <v>0</v>
          </cell>
          <cell r="W402">
            <v>0</v>
          </cell>
          <cell r="Y402">
            <v>773366.89</v>
          </cell>
          <cell r="AA402">
            <v>0</v>
          </cell>
          <cell r="AG402">
            <v>0</v>
          </cell>
          <cell r="AI402">
            <v>0</v>
          </cell>
          <cell r="AL402">
            <v>2307</v>
          </cell>
        </row>
        <row r="403">
          <cell r="A403" t="str">
            <v>2307</v>
          </cell>
          <cell r="B403" t="str">
            <v xml:space="preserve">200 - Capital Assets                </v>
          </cell>
          <cell r="F403" t="str">
            <v>F</v>
          </cell>
          <cell r="G403">
            <v>40837.11</v>
          </cell>
          <cell r="H403">
            <v>22681.25</v>
          </cell>
          <cell r="I403">
            <v>0</v>
          </cell>
          <cell r="K403">
            <v>0</v>
          </cell>
          <cell r="M403">
            <v>1090838.98</v>
          </cell>
          <cell r="N403">
            <v>882639.08</v>
          </cell>
          <cell r="O403">
            <v>0</v>
          </cell>
          <cell r="Q403">
            <v>0</v>
          </cell>
          <cell r="T403">
            <v>946770.87</v>
          </cell>
          <cell r="U403">
            <v>0</v>
          </cell>
          <cell r="W403">
            <v>0</v>
          </cell>
          <cell r="Y403">
            <v>144068.10999999999</v>
          </cell>
          <cell r="AA403">
            <v>0</v>
          </cell>
          <cell r="AG403">
            <v>0</v>
          </cell>
          <cell r="AI403">
            <v>0</v>
          </cell>
          <cell r="AL403">
            <v>2307</v>
          </cell>
        </row>
        <row r="404">
          <cell r="A404" t="str">
            <v>2307</v>
          </cell>
          <cell r="B404" t="str">
            <v xml:space="preserve">200 - Capital Assets                </v>
          </cell>
          <cell r="F404" t="str">
            <v>G</v>
          </cell>
          <cell r="G404">
            <v>8217.06</v>
          </cell>
          <cell r="H404">
            <v>2314.23</v>
          </cell>
          <cell r="I404">
            <v>0</v>
          </cell>
          <cell r="K404">
            <v>0</v>
          </cell>
          <cell r="M404">
            <v>678402.5</v>
          </cell>
          <cell r="N404">
            <v>597883.5</v>
          </cell>
          <cell r="O404">
            <v>0</v>
          </cell>
          <cell r="Q404">
            <v>0</v>
          </cell>
          <cell r="T404">
            <v>606233.37</v>
          </cell>
          <cell r="U404">
            <v>0</v>
          </cell>
          <cell r="W404">
            <v>0</v>
          </cell>
          <cell r="Y404">
            <v>72169.13</v>
          </cell>
          <cell r="AA404">
            <v>0</v>
          </cell>
          <cell r="AG404">
            <v>0</v>
          </cell>
          <cell r="AI404">
            <v>0</v>
          </cell>
          <cell r="AL404">
            <v>2307</v>
          </cell>
        </row>
        <row r="405">
          <cell r="A405" t="str">
            <v>2307</v>
          </cell>
          <cell r="B405" t="str">
            <v xml:space="preserve">200 - Capital Assets                </v>
          </cell>
          <cell r="F405" t="str">
            <v>H</v>
          </cell>
          <cell r="G405">
            <v>2459.14</v>
          </cell>
          <cell r="H405">
            <v>3742.51</v>
          </cell>
          <cell r="I405">
            <v>0</v>
          </cell>
          <cell r="K405">
            <v>0</v>
          </cell>
          <cell r="M405">
            <v>12576.41</v>
          </cell>
          <cell r="N405">
            <v>8878.56</v>
          </cell>
          <cell r="O405">
            <v>0</v>
          </cell>
          <cell r="Q405">
            <v>0</v>
          </cell>
          <cell r="T405">
            <v>9191.1299999999992</v>
          </cell>
          <cell r="U405">
            <v>0</v>
          </cell>
          <cell r="W405">
            <v>0</v>
          </cell>
          <cell r="Y405">
            <v>3385.28</v>
          </cell>
          <cell r="AA405">
            <v>0</v>
          </cell>
          <cell r="AG405">
            <v>0</v>
          </cell>
          <cell r="AI405">
            <v>0</v>
          </cell>
          <cell r="AL405">
            <v>2307</v>
          </cell>
        </row>
        <row r="406">
          <cell r="A406" t="str">
            <v>2307</v>
          </cell>
          <cell r="B406" t="str">
            <v xml:space="preserve">200 - Capital Assets                </v>
          </cell>
          <cell r="F406" t="str">
            <v>L</v>
          </cell>
          <cell r="G406">
            <v>1926.93</v>
          </cell>
          <cell r="H406">
            <v>0</v>
          </cell>
          <cell r="I406">
            <v>0</v>
          </cell>
          <cell r="K406">
            <v>0</v>
          </cell>
          <cell r="M406">
            <v>3612.59</v>
          </cell>
          <cell r="N406">
            <v>0</v>
          </cell>
          <cell r="O406">
            <v>0</v>
          </cell>
          <cell r="Q406">
            <v>0</v>
          </cell>
          <cell r="T406">
            <v>0</v>
          </cell>
          <cell r="U406">
            <v>0</v>
          </cell>
          <cell r="W406">
            <v>0</v>
          </cell>
          <cell r="Y406">
            <v>3612.59</v>
          </cell>
          <cell r="AA406">
            <v>0</v>
          </cell>
          <cell r="AG406">
            <v>0</v>
          </cell>
          <cell r="AI406">
            <v>0</v>
          </cell>
          <cell r="AL406">
            <v>2307</v>
          </cell>
        </row>
        <row r="407">
          <cell r="A407" t="str">
            <v>2307</v>
          </cell>
          <cell r="B407" t="str">
            <v xml:space="preserve">200 - Capital Assets                </v>
          </cell>
          <cell r="F407" t="str">
            <v>M</v>
          </cell>
          <cell r="G407">
            <v>0</v>
          </cell>
          <cell r="H407">
            <v>0</v>
          </cell>
          <cell r="I407">
            <v>0</v>
          </cell>
          <cell r="K407">
            <v>0</v>
          </cell>
          <cell r="M407">
            <v>19972.73</v>
          </cell>
          <cell r="N407">
            <v>19321.71</v>
          </cell>
          <cell r="O407">
            <v>0</v>
          </cell>
          <cell r="Q407">
            <v>0</v>
          </cell>
          <cell r="T407">
            <v>19370.16</v>
          </cell>
          <cell r="U407">
            <v>0</v>
          </cell>
          <cell r="W407">
            <v>0</v>
          </cell>
          <cell r="Y407">
            <v>602.57000000000005</v>
          </cell>
          <cell r="AA407">
            <v>0</v>
          </cell>
          <cell r="AG407">
            <v>0</v>
          </cell>
          <cell r="AI407">
            <v>0</v>
          </cell>
          <cell r="AL407">
            <v>2307</v>
          </cell>
        </row>
        <row r="408">
          <cell r="A408" t="str">
            <v>2307</v>
          </cell>
          <cell r="B408" t="str">
            <v xml:space="preserve">200 - Capital Assets                </v>
          </cell>
          <cell r="F408" t="str">
            <v>ZZ</v>
          </cell>
          <cell r="G408">
            <v>0</v>
          </cell>
          <cell r="H408">
            <v>0</v>
          </cell>
          <cell r="I408">
            <v>0</v>
          </cell>
          <cell r="K408">
            <v>0</v>
          </cell>
          <cell r="M408">
            <v>3052.03</v>
          </cell>
          <cell r="N408">
            <v>3052.03</v>
          </cell>
          <cell r="O408">
            <v>0</v>
          </cell>
          <cell r="Q408">
            <v>0</v>
          </cell>
          <cell r="T408">
            <v>3052.03</v>
          </cell>
          <cell r="U408">
            <v>0</v>
          </cell>
          <cell r="W408">
            <v>0</v>
          </cell>
          <cell r="Y408">
            <v>0</v>
          </cell>
          <cell r="AA408">
            <v>0</v>
          </cell>
          <cell r="AG408">
            <v>0</v>
          </cell>
          <cell r="AI408">
            <v>0</v>
          </cell>
          <cell r="AL408">
            <v>2307</v>
          </cell>
        </row>
        <row r="409">
          <cell r="A409" t="str">
            <v>2308</v>
          </cell>
          <cell r="B409" t="str">
            <v xml:space="preserve">200 - Capital Assets                </v>
          </cell>
          <cell r="G409">
            <v>0</v>
          </cell>
          <cell r="H409">
            <v>0</v>
          </cell>
          <cell r="I409">
            <v>0</v>
          </cell>
          <cell r="K409">
            <v>0</v>
          </cell>
          <cell r="M409">
            <v>4956814.8600000003</v>
          </cell>
          <cell r="N409">
            <v>4956814.8600000003</v>
          </cell>
          <cell r="O409">
            <v>0</v>
          </cell>
          <cell r="Q409">
            <v>0</v>
          </cell>
          <cell r="T409">
            <v>4956814.8600000003</v>
          </cell>
          <cell r="U409">
            <v>0</v>
          </cell>
          <cell r="W409">
            <v>0</v>
          </cell>
          <cell r="Y409">
            <v>0</v>
          </cell>
          <cell r="AA409">
            <v>0</v>
          </cell>
          <cell r="AG409">
            <v>0</v>
          </cell>
          <cell r="AI409">
            <v>0</v>
          </cell>
          <cell r="AL409">
            <v>2308</v>
          </cell>
        </row>
        <row r="410">
          <cell r="A410" t="str">
            <v>2308</v>
          </cell>
          <cell r="B410" t="str">
            <v xml:space="preserve">200 - Capital Assets                </v>
          </cell>
          <cell r="F410" t="str">
            <v>A</v>
          </cell>
          <cell r="G410">
            <v>93072.27</v>
          </cell>
          <cell r="H410">
            <v>0</v>
          </cell>
          <cell r="I410">
            <v>0</v>
          </cell>
          <cell r="K410">
            <v>0</v>
          </cell>
          <cell r="M410">
            <v>665144.16</v>
          </cell>
          <cell r="N410">
            <v>363708.97</v>
          </cell>
          <cell r="O410">
            <v>0</v>
          </cell>
          <cell r="Q410">
            <v>0</v>
          </cell>
          <cell r="T410">
            <v>397354.68</v>
          </cell>
          <cell r="U410">
            <v>0</v>
          </cell>
          <cell r="W410">
            <v>0</v>
          </cell>
          <cell r="Y410">
            <v>267789.48</v>
          </cell>
          <cell r="AA410">
            <v>0</v>
          </cell>
          <cell r="AG410">
            <v>0</v>
          </cell>
          <cell r="AI410">
            <v>0</v>
          </cell>
          <cell r="AL410">
            <v>2308</v>
          </cell>
        </row>
        <row r="411">
          <cell r="A411" t="str">
            <v>2308</v>
          </cell>
          <cell r="B411" t="str">
            <v xml:space="preserve">200 - Capital Assets                </v>
          </cell>
          <cell r="F411" t="str">
            <v>B</v>
          </cell>
          <cell r="G411">
            <v>6315.57</v>
          </cell>
          <cell r="H411">
            <v>2829.78</v>
          </cell>
          <cell r="I411">
            <v>0</v>
          </cell>
          <cell r="K411">
            <v>0</v>
          </cell>
          <cell r="M411">
            <v>845225.66</v>
          </cell>
          <cell r="N411">
            <v>763943.84</v>
          </cell>
          <cell r="O411">
            <v>0</v>
          </cell>
          <cell r="Q411">
            <v>0</v>
          </cell>
          <cell r="T411">
            <v>787036.85</v>
          </cell>
          <cell r="U411">
            <v>0</v>
          </cell>
          <cell r="W411">
            <v>0</v>
          </cell>
          <cell r="Y411">
            <v>58188.81</v>
          </cell>
          <cell r="AA411">
            <v>0</v>
          </cell>
          <cell r="AG411">
            <v>0</v>
          </cell>
          <cell r="AI411">
            <v>0</v>
          </cell>
          <cell r="AL411">
            <v>2308</v>
          </cell>
        </row>
        <row r="412">
          <cell r="A412" t="str">
            <v>2308</v>
          </cell>
          <cell r="B412" t="str">
            <v xml:space="preserve">200 - Capital Assets                </v>
          </cell>
          <cell r="F412" t="str">
            <v>C</v>
          </cell>
          <cell r="G412">
            <v>17991.599999999999</v>
          </cell>
          <cell r="H412">
            <v>43539.6</v>
          </cell>
          <cell r="I412">
            <v>0</v>
          </cell>
          <cell r="K412">
            <v>0</v>
          </cell>
          <cell r="M412">
            <v>1767383.28</v>
          </cell>
          <cell r="N412">
            <v>1678060.82</v>
          </cell>
          <cell r="O412">
            <v>0</v>
          </cell>
          <cell r="Q412">
            <v>0</v>
          </cell>
          <cell r="T412">
            <v>1692282.8</v>
          </cell>
          <cell r="U412">
            <v>0</v>
          </cell>
          <cell r="W412">
            <v>0</v>
          </cell>
          <cell r="Y412">
            <v>75100.479999999996</v>
          </cell>
          <cell r="AA412">
            <v>0</v>
          </cell>
          <cell r="AG412">
            <v>0</v>
          </cell>
          <cell r="AI412">
            <v>0</v>
          </cell>
          <cell r="AL412">
            <v>2308</v>
          </cell>
        </row>
        <row r="413">
          <cell r="A413" t="str">
            <v>2308</v>
          </cell>
          <cell r="B413" t="str">
            <v xml:space="preserve">200 - Capital Assets                </v>
          </cell>
          <cell r="F413" t="str">
            <v>CC</v>
          </cell>
          <cell r="G413">
            <v>0</v>
          </cell>
          <cell r="H413">
            <v>0</v>
          </cell>
          <cell r="I413">
            <v>0</v>
          </cell>
          <cell r="K413">
            <v>0</v>
          </cell>
          <cell r="M413">
            <v>135513.70000000001</v>
          </cell>
          <cell r="N413">
            <v>135513.70000000001</v>
          </cell>
          <cell r="O413">
            <v>0</v>
          </cell>
          <cell r="Q413">
            <v>0</v>
          </cell>
          <cell r="T413">
            <v>135513.70000000001</v>
          </cell>
          <cell r="U413">
            <v>0</v>
          </cell>
          <cell r="W413">
            <v>0</v>
          </cell>
          <cell r="Y413">
            <v>0</v>
          </cell>
          <cell r="AA413">
            <v>0</v>
          </cell>
          <cell r="AG413">
            <v>0</v>
          </cell>
          <cell r="AI413">
            <v>0</v>
          </cell>
          <cell r="AL413">
            <v>2308</v>
          </cell>
        </row>
        <row r="414">
          <cell r="A414" t="str">
            <v>2308</v>
          </cell>
          <cell r="B414" t="str">
            <v xml:space="preserve">200 - Capital Assets                </v>
          </cell>
          <cell r="F414" t="str">
            <v>D</v>
          </cell>
          <cell r="G414">
            <v>24.97</v>
          </cell>
          <cell r="H414">
            <v>2578.88</v>
          </cell>
          <cell r="I414">
            <v>0</v>
          </cell>
          <cell r="K414">
            <v>0</v>
          </cell>
          <cell r="M414">
            <v>604593.19999999995</v>
          </cell>
          <cell r="N414">
            <v>596153.85</v>
          </cell>
          <cell r="O414">
            <v>0</v>
          </cell>
          <cell r="Q414">
            <v>0</v>
          </cell>
          <cell r="T414">
            <v>596101.16</v>
          </cell>
          <cell r="U414">
            <v>0</v>
          </cell>
          <cell r="W414">
            <v>0</v>
          </cell>
          <cell r="Y414">
            <v>8492.0400000000009</v>
          </cell>
          <cell r="AA414">
            <v>0</v>
          </cell>
          <cell r="AG414">
            <v>0</v>
          </cell>
          <cell r="AI414">
            <v>0</v>
          </cell>
          <cell r="AL414">
            <v>2308</v>
          </cell>
        </row>
        <row r="415">
          <cell r="A415" t="str">
            <v>2308</v>
          </cell>
          <cell r="B415" t="str">
            <v xml:space="preserve">200 - Capital Assets                </v>
          </cell>
          <cell r="F415" t="str">
            <v>E</v>
          </cell>
          <cell r="G415">
            <v>21206.69</v>
          </cell>
          <cell r="H415">
            <v>53037.77</v>
          </cell>
          <cell r="I415">
            <v>0</v>
          </cell>
          <cell r="K415">
            <v>0</v>
          </cell>
          <cell r="M415">
            <v>3401687.95</v>
          </cell>
          <cell r="N415">
            <v>2867740.89</v>
          </cell>
          <cell r="O415">
            <v>0</v>
          </cell>
          <cell r="Q415">
            <v>0</v>
          </cell>
          <cell r="T415">
            <v>2995963.8</v>
          </cell>
          <cell r="U415">
            <v>0</v>
          </cell>
          <cell r="W415">
            <v>0</v>
          </cell>
          <cell r="Y415">
            <v>405724.15</v>
          </cell>
          <cell r="AA415">
            <v>0</v>
          </cell>
          <cell r="AG415">
            <v>0</v>
          </cell>
          <cell r="AI415">
            <v>0</v>
          </cell>
          <cell r="AL415">
            <v>2308</v>
          </cell>
        </row>
        <row r="416">
          <cell r="A416" t="str">
            <v>2308</v>
          </cell>
          <cell r="B416" t="str">
            <v xml:space="preserve">200 - Capital Assets                </v>
          </cell>
          <cell r="F416" t="str">
            <v>F</v>
          </cell>
          <cell r="G416">
            <v>174473.33</v>
          </cell>
          <cell r="H416">
            <v>13446.31</v>
          </cell>
          <cell r="I416">
            <v>0</v>
          </cell>
          <cell r="K416">
            <v>0</v>
          </cell>
          <cell r="M416">
            <v>2056080.19</v>
          </cell>
          <cell r="N416">
            <v>1739608.41</v>
          </cell>
          <cell r="O416">
            <v>0</v>
          </cell>
          <cell r="Q416">
            <v>0</v>
          </cell>
          <cell r="T416">
            <v>1795617.41</v>
          </cell>
          <cell r="U416">
            <v>0</v>
          </cell>
          <cell r="W416">
            <v>0</v>
          </cell>
          <cell r="Y416">
            <v>260462.78</v>
          </cell>
          <cell r="AA416">
            <v>0</v>
          </cell>
          <cell r="AG416">
            <v>0</v>
          </cell>
          <cell r="AI416">
            <v>0</v>
          </cell>
          <cell r="AL416">
            <v>2308</v>
          </cell>
        </row>
        <row r="417">
          <cell r="A417" t="str">
            <v>2308</v>
          </cell>
          <cell r="B417" t="str">
            <v xml:space="preserve">200 - Capital Assets                </v>
          </cell>
          <cell r="F417" t="str">
            <v>G</v>
          </cell>
          <cell r="G417">
            <v>52582.2</v>
          </cell>
          <cell r="H417">
            <v>226.58</v>
          </cell>
          <cell r="I417">
            <v>0</v>
          </cell>
          <cell r="K417">
            <v>0</v>
          </cell>
          <cell r="M417">
            <v>2299449.5099999998</v>
          </cell>
          <cell r="N417">
            <v>1884383.46</v>
          </cell>
          <cell r="O417">
            <v>0</v>
          </cell>
          <cell r="Q417">
            <v>0</v>
          </cell>
          <cell r="T417">
            <v>1976096.28</v>
          </cell>
          <cell r="U417">
            <v>0</v>
          </cell>
          <cell r="W417">
            <v>0</v>
          </cell>
          <cell r="Y417">
            <v>323353.23</v>
          </cell>
          <cell r="AA417">
            <v>0</v>
          </cell>
          <cell r="AG417">
            <v>0</v>
          </cell>
          <cell r="AI417">
            <v>0</v>
          </cell>
          <cell r="AL417">
            <v>2308</v>
          </cell>
        </row>
        <row r="418">
          <cell r="A418" t="str">
            <v>2308</v>
          </cell>
          <cell r="B418" t="str">
            <v xml:space="preserve">200 - Capital Assets                </v>
          </cell>
          <cell r="F418" t="str">
            <v>H</v>
          </cell>
          <cell r="G418">
            <v>50016.959999999999</v>
          </cell>
          <cell r="H418">
            <v>36115.300000000003</v>
          </cell>
          <cell r="I418">
            <v>0</v>
          </cell>
          <cell r="K418">
            <v>0</v>
          </cell>
          <cell r="M418">
            <v>221706.25</v>
          </cell>
          <cell r="N418">
            <v>165369.60000000001</v>
          </cell>
          <cell r="O418">
            <v>0</v>
          </cell>
          <cell r="Q418">
            <v>0</v>
          </cell>
          <cell r="T418">
            <v>159741.84</v>
          </cell>
          <cell r="U418">
            <v>0</v>
          </cell>
          <cell r="W418">
            <v>0</v>
          </cell>
          <cell r="Y418">
            <v>61964.41</v>
          </cell>
          <cell r="AA418">
            <v>0</v>
          </cell>
          <cell r="AG418">
            <v>0</v>
          </cell>
          <cell r="AI418">
            <v>0</v>
          </cell>
          <cell r="AL418">
            <v>2308</v>
          </cell>
        </row>
        <row r="419">
          <cell r="A419" t="str">
            <v>2308</v>
          </cell>
          <cell r="B419" t="str">
            <v xml:space="preserve">200 - Capital Assets                </v>
          </cell>
          <cell r="F419" t="str">
            <v>L</v>
          </cell>
          <cell r="G419">
            <v>2472.92</v>
          </cell>
          <cell r="H419">
            <v>0</v>
          </cell>
          <cell r="I419">
            <v>0</v>
          </cell>
          <cell r="K419">
            <v>0</v>
          </cell>
          <cell r="M419">
            <v>4781.22</v>
          </cell>
          <cell r="N419">
            <v>0</v>
          </cell>
          <cell r="O419">
            <v>0</v>
          </cell>
          <cell r="Q419">
            <v>0</v>
          </cell>
          <cell r="T419">
            <v>0</v>
          </cell>
          <cell r="U419">
            <v>0</v>
          </cell>
          <cell r="W419">
            <v>0</v>
          </cell>
          <cell r="Y419">
            <v>4781.22</v>
          </cell>
          <cell r="AA419">
            <v>0</v>
          </cell>
          <cell r="AG419">
            <v>0</v>
          </cell>
          <cell r="AI419">
            <v>0</v>
          </cell>
          <cell r="AL419">
            <v>2308</v>
          </cell>
        </row>
        <row r="420">
          <cell r="A420" t="str">
            <v>2308</v>
          </cell>
          <cell r="B420" t="str">
            <v xml:space="preserve">200 - Capital Assets                </v>
          </cell>
          <cell r="F420" t="str">
            <v>M</v>
          </cell>
          <cell r="G420">
            <v>1139.96</v>
          </cell>
          <cell r="H420">
            <v>72.52</v>
          </cell>
          <cell r="I420">
            <v>0</v>
          </cell>
          <cell r="K420">
            <v>0</v>
          </cell>
          <cell r="M420">
            <v>343754.49</v>
          </cell>
          <cell r="N420">
            <v>259549.78</v>
          </cell>
          <cell r="O420">
            <v>0</v>
          </cell>
          <cell r="Q420">
            <v>0</v>
          </cell>
          <cell r="T420">
            <v>273960.65999999997</v>
          </cell>
          <cell r="U420">
            <v>0</v>
          </cell>
          <cell r="W420">
            <v>0</v>
          </cell>
          <cell r="Y420">
            <v>69793.83</v>
          </cell>
          <cell r="AA420">
            <v>0</v>
          </cell>
          <cell r="AG420">
            <v>0</v>
          </cell>
          <cell r="AI420">
            <v>0</v>
          </cell>
          <cell r="AL420">
            <v>2308</v>
          </cell>
        </row>
        <row r="421">
          <cell r="A421" t="str">
            <v>2308</v>
          </cell>
          <cell r="B421" t="str">
            <v xml:space="preserve">200 - Capital Assets                </v>
          </cell>
          <cell r="F421" t="str">
            <v>O</v>
          </cell>
          <cell r="G421">
            <v>0</v>
          </cell>
          <cell r="H421">
            <v>0</v>
          </cell>
          <cell r="I421">
            <v>0</v>
          </cell>
          <cell r="K421">
            <v>0</v>
          </cell>
          <cell r="M421">
            <v>95880.98</v>
          </cell>
          <cell r="N421">
            <v>95880.98</v>
          </cell>
          <cell r="O421">
            <v>0</v>
          </cell>
          <cell r="Q421">
            <v>0</v>
          </cell>
          <cell r="T421">
            <v>95880.98</v>
          </cell>
          <cell r="U421">
            <v>0</v>
          </cell>
          <cell r="W421">
            <v>0</v>
          </cell>
          <cell r="Y421">
            <v>0</v>
          </cell>
          <cell r="AA421">
            <v>0</v>
          </cell>
          <cell r="AG421">
            <v>0</v>
          </cell>
          <cell r="AI421">
            <v>0</v>
          </cell>
          <cell r="AL421">
            <v>2308</v>
          </cell>
        </row>
        <row r="422">
          <cell r="A422" t="str">
            <v>2308</v>
          </cell>
          <cell r="B422" t="str">
            <v xml:space="preserve">200 - Capital Assets                </v>
          </cell>
          <cell r="F422" t="str">
            <v>R</v>
          </cell>
          <cell r="G422">
            <v>0</v>
          </cell>
          <cell r="H422">
            <v>0</v>
          </cell>
          <cell r="I422">
            <v>0</v>
          </cell>
          <cell r="K422">
            <v>0</v>
          </cell>
          <cell r="M422">
            <v>135.69999999999999</v>
          </cell>
          <cell r="N422">
            <v>135.69999999999999</v>
          </cell>
          <cell r="O422">
            <v>0</v>
          </cell>
          <cell r="Q422">
            <v>0</v>
          </cell>
          <cell r="T422">
            <v>135.69999999999999</v>
          </cell>
          <cell r="U422">
            <v>0</v>
          </cell>
          <cell r="W422">
            <v>0</v>
          </cell>
          <cell r="Y422">
            <v>0</v>
          </cell>
          <cell r="AA422">
            <v>0</v>
          </cell>
          <cell r="AG422">
            <v>0</v>
          </cell>
          <cell r="AI422">
            <v>0</v>
          </cell>
          <cell r="AL422">
            <v>2308</v>
          </cell>
        </row>
        <row r="423">
          <cell r="A423" t="str">
            <v>2308</v>
          </cell>
          <cell r="B423" t="str">
            <v xml:space="preserve">200 - Capital Assets                </v>
          </cell>
          <cell r="F423" t="str">
            <v>T</v>
          </cell>
          <cell r="G423">
            <v>0</v>
          </cell>
          <cell r="H423">
            <v>0</v>
          </cell>
          <cell r="I423">
            <v>0</v>
          </cell>
          <cell r="K423">
            <v>0</v>
          </cell>
          <cell r="M423">
            <v>343.4</v>
          </cell>
          <cell r="N423">
            <v>343.4</v>
          </cell>
          <cell r="O423">
            <v>0</v>
          </cell>
          <cell r="Q423">
            <v>0</v>
          </cell>
          <cell r="T423">
            <v>343.4</v>
          </cell>
          <cell r="U423">
            <v>0</v>
          </cell>
          <cell r="W423">
            <v>0</v>
          </cell>
          <cell r="Y423">
            <v>0</v>
          </cell>
          <cell r="AA423">
            <v>0</v>
          </cell>
          <cell r="AG423">
            <v>0</v>
          </cell>
          <cell r="AI423">
            <v>0</v>
          </cell>
          <cell r="AL423">
            <v>2308</v>
          </cell>
        </row>
        <row r="424">
          <cell r="A424" t="str">
            <v>2308</v>
          </cell>
          <cell r="B424" t="str">
            <v xml:space="preserve">200 - Capital Assets                </v>
          </cell>
          <cell r="F424" t="str">
            <v>ZZ</v>
          </cell>
          <cell r="G424">
            <v>0</v>
          </cell>
          <cell r="H424">
            <v>0</v>
          </cell>
          <cell r="I424">
            <v>0</v>
          </cell>
          <cell r="K424">
            <v>0</v>
          </cell>
          <cell r="M424">
            <v>15900.49</v>
          </cell>
          <cell r="N424">
            <v>15900.49</v>
          </cell>
          <cell r="O424">
            <v>0</v>
          </cell>
          <cell r="Q424">
            <v>0</v>
          </cell>
          <cell r="T424">
            <v>15900.49</v>
          </cell>
          <cell r="U424">
            <v>0</v>
          </cell>
          <cell r="W424">
            <v>0</v>
          </cell>
          <cell r="Y424">
            <v>0</v>
          </cell>
          <cell r="AA424">
            <v>0</v>
          </cell>
          <cell r="AG424">
            <v>0</v>
          </cell>
          <cell r="AI424">
            <v>0</v>
          </cell>
          <cell r="AL424">
            <v>2308</v>
          </cell>
        </row>
        <row r="425">
          <cell r="A425" t="str">
            <v>2310</v>
          </cell>
          <cell r="B425" t="str">
            <v xml:space="preserve">200 - Capital Assets                </v>
          </cell>
          <cell r="G425">
            <v>0</v>
          </cell>
          <cell r="H425">
            <v>0</v>
          </cell>
          <cell r="I425">
            <v>0</v>
          </cell>
          <cell r="K425">
            <v>0</v>
          </cell>
          <cell r="M425">
            <v>226776.37</v>
          </cell>
          <cell r="N425">
            <v>226776.37</v>
          </cell>
          <cell r="O425">
            <v>0</v>
          </cell>
          <cell r="Q425">
            <v>0</v>
          </cell>
          <cell r="T425">
            <v>226776.37</v>
          </cell>
          <cell r="U425">
            <v>0</v>
          </cell>
          <cell r="W425">
            <v>0</v>
          </cell>
          <cell r="Y425">
            <v>0</v>
          </cell>
          <cell r="AA425">
            <v>0</v>
          </cell>
          <cell r="AG425">
            <v>0</v>
          </cell>
          <cell r="AI425">
            <v>0</v>
          </cell>
          <cell r="AL425">
            <v>2310</v>
          </cell>
        </row>
        <row r="426">
          <cell r="A426" t="str">
            <v>2310</v>
          </cell>
          <cell r="B426" t="str">
            <v xml:space="preserve">200 - Capital Assets                </v>
          </cell>
          <cell r="F426" t="str">
            <v>A</v>
          </cell>
          <cell r="G426">
            <v>9356.35</v>
          </cell>
          <cell r="H426">
            <v>53.01</v>
          </cell>
          <cell r="I426">
            <v>0</v>
          </cell>
          <cell r="K426">
            <v>0</v>
          </cell>
          <cell r="M426">
            <v>144782.5</v>
          </cell>
          <cell r="N426">
            <v>123834.36</v>
          </cell>
          <cell r="O426">
            <v>0</v>
          </cell>
          <cell r="Q426">
            <v>0</v>
          </cell>
          <cell r="T426">
            <v>124163.67</v>
          </cell>
          <cell r="U426">
            <v>0</v>
          </cell>
          <cell r="W426">
            <v>0</v>
          </cell>
          <cell r="Y426">
            <v>20618.830000000002</v>
          </cell>
          <cell r="AA426">
            <v>0</v>
          </cell>
          <cell r="AG426">
            <v>0</v>
          </cell>
          <cell r="AI426">
            <v>0</v>
          </cell>
          <cell r="AL426">
            <v>2310</v>
          </cell>
        </row>
        <row r="427">
          <cell r="A427" t="str">
            <v>2310</v>
          </cell>
          <cell r="B427" t="str">
            <v xml:space="preserve">200 - Capital Assets                </v>
          </cell>
          <cell r="F427" t="str">
            <v>B</v>
          </cell>
          <cell r="G427">
            <v>52.85</v>
          </cell>
          <cell r="H427">
            <v>0</v>
          </cell>
          <cell r="I427">
            <v>0</v>
          </cell>
          <cell r="K427">
            <v>0</v>
          </cell>
          <cell r="M427">
            <v>12575.54</v>
          </cell>
          <cell r="N427">
            <v>10844.67</v>
          </cell>
          <cell r="O427">
            <v>0</v>
          </cell>
          <cell r="Q427">
            <v>0</v>
          </cell>
          <cell r="T427">
            <v>11996.84</v>
          </cell>
          <cell r="U427">
            <v>0</v>
          </cell>
          <cell r="W427">
            <v>0</v>
          </cell>
          <cell r="Y427">
            <v>578.70000000000005</v>
          </cell>
          <cell r="AA427">
            <v>0</v>
          </cell>
          <cell r="AG427">
            <v>0</v>
          </cell>
          <cell r="AI427">
            <v>0</v>
          </cell>
          <cell r="AL427">
            <v>2310</v>
          </cell>
        </row>
        <row r="428">
          <cell r="A428" t="str">
            <v>2310</v>
          </cell>
          <cell r="B428" t="str">
            <v xml:space="preserve">200 - Capital Assets                </v>
          </cell>
          <cell r="F428" t="str">
            <v>C</v>
          </cell>
          <cell r="G428">
            <v>16.940000000000001</v>
          </cell>
          <cell r="H428">
            <v>465.48</v>
          </cell>
          <cell r="I428">
            <v>0</v>
          </cell>
          <cell r="K428">
            <v>0</v>
          </cell>
          <cell r="M428">
            <v>59631.68</v>
          </cell>
          <cell r="N428">
            <v>54058.68</v>
          </cell>
          <cell r="O428">
            <v>0</v>
          </cell>
          <cell r="Q428">
            <v>0</v>
          </cell>
          <cell r="T428">
            <v>57884.76</v>
          </cell>
          <cell r="U428">
            <v>0</v>
          </cell>
          <cell r="W428">
            <v>0</v>
          </cell>
          <cell r="Y428">
            <v>1746.92</v>
          </cell>
          <cell r="AA428">
            <v>0</v>
          </cell>
          <cell r="AG428">
            <v>0</v>
          </cell>
          <cell r="AI428">
            <v>0</v>
          </cell>
          <cell r="AL428">
            <v>2310</v>
          </cell>
        </row>
        <row r="429">
          <cell r="A429" t="str">
            <v>2310</v>
          </cell>
          <cell r="B429" t="str">
            <v xml:space="preserve">200 - Capital Assets                </v>
          </cell>
          <cell r="F429" t="str">
            <v>CC</v>
          </cell>
          <cell r="G429">
            <v>0</v>
          </cell>
          <cell r="H429">
            <v>0</v>
          </cell>
          <cell r="I429">
            <v>0</v>
          </cell>
          <cell r="K429">
            <v>0</v>
          </cell>
          <cell r="M429">
            <v>3066.45</v>
          </cell>
          <cell r="N429">
            <v>3066.45</v>
          </cell>
          <cell r="O429">
            <v>0</v>
          </cell>
          <cell r="Q429">
            <v>0</v>
          </cell>
          <cell r="T429">
            <v>3066.45</v>
          </cell>
          <cell r="U429">
            <v>0</v>
          </cell>
          <cell r="W429">
            <v>0</v>
          </cell>
          <cell r="Y429">
            <v>0</v>
          </cell>
          <cell r="AA429">
            <v>0</v>
          </cell>
          <cell r="AG429">
            <v>0</v>
          </cell>
          <cell r="AI429">
            <v>0</v>
          </cell>
          <cell r="AL429">
            <v>2310</v>
          </cell>
        </row>
        <row r="430">
          <cell r="A430" t="str">
            <v>2310</v>
          </cell>
          <cell r="B430" t="str">
            <v xml:space="preserve">200 - Capital Assets                </v>
          </cell>
          <cell r="F430" t="str">
            <v>D</v>
          </cell>
          <cell r="G430">
            <v>0</v>
          </cell>
          <cell r="H430">
            <v>0</v>
          </cell>
          <cell r="I430">
            <v>0</v>
          </cell>
          <cell r="K430">
            <v>0</v>
          </cell>
          <cell r="M430">
            <v>6065.97</v>
          </cell>
          <cell r="N430">
            <v>6065.97</v>
          </cell>
          <cell r="O430">
            <v>0</v>
          </cell>
          <cell r="Q430">
            <v>0</v>
          </cell>
          <cell r="T430">
            <v>6065.97</v>
          </cell>
          <cell r="U430">
            <v>0</v>
          </cell>
          <cell r="W430">
            <v>0</v>
          </cell>
          <cell r="Y430">
            <v>0</v>
          </cell>
          <cell r="AA430">
            <v>0</v>
          </cell>
          <cell r="AG430">
            <v>0</v>
          </cell>
          <cell r="AI430">
            <v>0</v>
          </cell>
          <cell r="AL430">
            <v>2310</v>
          </cell>
        </row>
        <row r="431">
          <cell r="A431" t="str">
            <v>2310</v>
          </cell>
          <cell r="B431" t="str">
            <v xml:space="preserve">200 - Capital Assets                </v>
          </cell>
          <cell r="F431" t="str">
            <v>E</v>
          </cell>
          <cell r="G431">
            <v>360.86</v>
          </cell>
          <cell r="H431">
            <v>682.9</v>
          </cell>
          <cell r="I431">
            <v>0</v>
          </cell>
          <cell r="K431">
            <v>0</v>
          </cell>
          <cell r="M431">
            <v>74250.66</v>
          </cell>
          <cell r="N431">
            <v>64608.65</v>
          </cell>
          <cell r="O431">
            <v>0</v>
          </cell>
          <cell r="Q431">
            <v>0</v>
          </cell>
          <cell r="T431">
            <v>65375.44</v>
          </cell>
          <cell r="U431">
            <v>0</v>
          </cell>
          <cell r="W431">
            <v>0</v>
          </cell>
          <cell r="Y431">
            <v>8875.2199999999993</v>
          </cell>
          <cell r="AA431">
            <v>0</v>
          </cell>
          <cell r="AG431">
            <v>0</v>
          </cell>
          <cell r="AI431">
            <v>0</v>
          </cell>
          <cell r="AL431">
            <v>2310</v>
          </cell>
        </row>
        <row r="432">
          <cell r="A432" t="str">
            <v>2310</v>
          </cell>
          <cell r="B432" t="str">
            <v xml:space="preserve">200 - Capital Assets                </v>
          </cell>
          <cell r="F432" t="str">
            <v>F</v>
          </cell>
          <cell r="G432">
            <v>-26685.33</v>
          </cell>
          <cell r="H432">
            <v>32.75</v>
          </cell>
          <cell r="I432">
            <v>0</v>
          </cell>
          <cell r="K432">
            <v>0</v>
          </cell>
          <cell r="M432">
            <v>89456.61</v>
          </cell>
          <cell r="N432">
            <v>72389.740000000005</v>
          </cell>
          <cell r="O432">
            <v>0</v>
          </cell>
          <cell r="Q432">
            <v>0</v>
          </cell>
          <cell r="T432">
            <v>82213.88</v>
          </cell>
          <cell r="U432">
            <v>0</v>
          </cell>
          <cell r="W432">
            <v>0</v>
          </cell>
          <cell r="Y432">
            <v>7242.73</v>
          </cell>
          <cell r="AA432">
            <v>0</v>
          </cell>
          <cell r="AG432">
            <v>0</v>
          </cell>
          <cell r="AI432">
            <v>0</v>
          </cell>
          <cell r="AL432">
            <v>2310</v>
          </cell>
        </row>
        <row r="433">
          <cell r="A433" t="str">
            <v>2310</v>
          </cell>
          <cell r="B433" t="str">
            <v xml:space="preserve">200 - Capital Assets                </v>
          </cell>
          <cell r="F433" t="str">
            <v>G</v>
          </cell>
          <cell r="G433">
            <v>48.76</v>
          </cell>
          <cell r="H433">
            <v>518.4</v>
          </cell>
          <cell r="I433">
            <v>0</v>
          </cell>
          <cell r="K433">
            <v>0</v>
          </cell>
          <cell r="M433">
            <v>13898.8</v>
          </cell>
          <cell r="N433">
            <v>12065.76</v>
          </cell>
          <cell r="O433">
            <v>0</v>
          </cell>
          <cell r="Q433">
            <v>0</v>
          </cell>
          <cell r="T433">
            <v>12081.53</v>
          </cell>
          <cell r="U433">
            <v>0</v>
          </cell>
          <cell r="W433">
            <v>0</v>
          </cell>
          <cell r="Y433">
            <v>1817.27</v>
          </cell>
          <cell r="AA433">
            <v>0</v>
          </cell>
          <cell r="AG433">
            <v>0</v>
          </cell>
          <cell r="AI433">
            <v>0</v>
          </cell>
          <cell r="AL433">
            <v>2310</v>
          </cell>
        </row>
        <row r="434">
          <cell r="A434" t="str">
            <v>2310</v>
          </cell>
          <cell r="B434" t="str">
            <v xml:space="preserve">200 - Capital Assets                </v>
          </cell>
          <cell r="F434" t="str">
            <v>H</v>
          </cell>
          <cell r="G434">
            <v>-14.92</v>
          </cell>
          <cell r="H434">
            <v>273.24</v>
          </cell>
          <cell r="I434">
            <v>0</v>
          </cell>
          <cell r="K434">
            <v>0</v>
          </cell>
          <cell r="M434">
            <v>108585.2</v>
          </cell>
          <cell r="N434">
            <v>107927.06</v>
          </cell>
          <cell r="O434">
            <v>0</v>
          </cell>
          <cell r="Q434">
            <v>0</v>
          </cell>
          <cell r="T434">
            <v>108015.71</v>
          </cell>
          <cell r="U434">
            <v>0</v>
          </cell>
          <cell r="W434">
            <v>0</v>
          </cell>
          <cell r="Y434">
            <v>569.49</v>
          </cell>
          <cell r="AA434">
            <v>0</v>
          </cell>
          <cell r="AG434">
            <v>0</v>
          </cell>
          <cell r="AI434">
            <v>0</v>
          </cell>
          <cell r="AL434">
            <v>2310</v>
          </cell>
        </row>
        <row r="435">
          <cell r="A435" t="str">
            <v>2310</v>
          </cell>
          <cell r="B435" t="str">
            <v xml:space="preserve">200 - Capital Assets                </v>
          </cell>
          <cell r="F435" t="str">
            <v>L</v>
          </cell>
          <cell r="G435">
            <v>175.55</v>
          </cell>
          <cell r="H435">
            <v>0</v>
          </cell>
          <cell r="I435">
            <v>0</v>
          </cell>
          <cell r="K435">
            <v>0</v>
          </cell>
          <cell r="M435">
            <v>18673.169999999998</v>
          </cell>
          <cell r="N435">
            <v>14972.54</v>
          </cell>
          <cell r="O435">
            <v>0</v>
          </cell>
          <cell r="Q435">
            <v>0</v>
          </cell>
          <cell r="T435">
            <v>14972.54</v>
          </cell>
          <cell r="U435">
            <v>0</v>
          </cell>
          <cell r="W435">
            <v>0</v>
          </cell>
          <cell r="Y435">
            <v>3700.63</v>
          </cell>
          <cell r="AA435">
            <v>0</v>
          </cell>
          <cell r="AG435">
            <v>0</v>
          </cell>
          <cell r="AI435">
            <v>0</v>
          </cell>
          <cell r="AL435">
            <v>2310</v>
          </cell>
        </row>
        <row r="436">
          <cell r="A436" t="str">
            <v>2310</v>
          </cell>
          <cell r="B436" t="str">
            <v xml:space="preserve">200 - Capital Assets                </v>
          </cell>
          <cell r="F436" t="str">
            <v>M</v>
          </cell>
          <cell r="G436">
            <v>1005.08</v>
          </cell>
          <cell r="H436">
            <v>0</v>
          </cell>
          <cell r="I436">
            <v>0</v>
          </cell>
          <cell r="K436">
            <v>0</v>
          </cell>
          <cell r="M436">
            <v>34518.839999999997</v>
          </cell>
          <cell r="N436">
            <v>20230.52</v>
          </cell>
          <cell r="O436">
            <v>0</v>
          </cell>
          <cell r="Q436">
            <v>0</v>
          </cell>
          <cell r="T436">
            <v>23077.62</v>
          </cell>
          <cell r="U436">
            <v>0</v>
          </cell>
          <cell r="W436">
            <v>0</v>
          </cell>
          <cell r="Y436">
            <v>11441.22</v>
          </cell>
          <cell r="AA436">
            <v>0</v>
          </cell>
          <cell r="AG436">
            <v>0</v>
          </cell>
          <cell r="AI436">
            <v>0</v>
          </cell>
          <cell r="AL436">
            <v>2310</v>
          </cell>
        </row>
        <row r="437">
          <cell r="A437" t="str">
            <v>2310</v>
          </cell>
          <cell r="B437" t="str">
            <v xml:space="preserve">200 - Capital Assets                </v>
          </cell>
          <cell r="F437" t="str">
            <v>O</v>
          </cell>
          <cell r="G437">
            <v>324</v>
          </cell>
          <cell r="H437">
            <v>0</v>
          </cell>
          <cell r="I437">
            <v>0</v>
          </cell>
          <cell r="K437">
            <v>0</v>
          </cell>
          <cell r="M437">
            <v>429209.61</v>
          </cell>
          <cell r="N437">
            <v>300888.03999999998</v>
          </cell>
          <cell r="O437">
            <v>0</v>
          </cell>
          <cell r="Q437">
            <v>0</v>
          </cell>
          <cell r="T437">
            <v>374632.22</v>
          </cell>
          <cell r="U437">
            <v>0</v>
          </cell>
          <cell r="W437">
            <v>0</v>
          </cell>
          <cell r="Y437">
            <v>54577.39</v>
          </cell>
          <cell r="AA437">
            <v>0</v>
          </cell>
          <cell r="AG437">
            <v>0</v>
          </cell>
          <cell r="AI437">
            <v>0</v>
          </cell>
          <cell r="AL437">
            <v>2310</v>
          </cell>
        </row>
        <row r="438">
          <cell r="A438" t="str">
            <v>2310</v>
          </cell>
          <cell r="B438" t="str">
            <v xml:space="preserve">200 - Capital Assets                </v>
          </cell>
          <cell r="F438" t="str">
            <v>Q</v>
          </cell>
          <cell r="G438">
            <v>0</v>
          </cell>
          <cell r="H438">
            <v>0</v>
          </cell>
          <cell r="I438">
            <v>0</v>
          </cell>
          <cell r="K438">
            <v>0</v>
          </cell>
          <cell r="M438">
            <v>4341.6000000000004</v>
          </cell>
          <cell r="N438">
            <v>4341.6000000000004</v>
          </cell>
          <cell r="O438">
            <v>0</v>
          </cell>
          <cell r="Q438">
            <v>0</v>
          </cell>
          <cell r="T438">
            <v>4341.6000000000004</v>
          </cell>
          <cell r="U438">
            <v>0</v>
          </cell>
          <cell r="W438">
            <v>0</v>
          </cell>
          <cell r="Y438">
            <v>0</v>
          </cell>
          <cell r="AA438">
            <v>0</v>
          </cell>
          <cell r="AG438">
            <v>0</v>
          </cell>
          <cell r="AI438">
            <v>0</v>
          </cell>
          <cell r="AL438">
            <v>2310</v>
          </cell>
        </row>
        <row r="439">
          <cell r="A439" t="str">
            <v>2310</v>
          </cell>
          <cell r="B439" t="str">
            <v xml:space="preserve">200 - Capital Assets                </v>
          </cell>
          <cell r="F439" t="str">
            <v>R</v>
          </cell>
          <cell r="G439">
            <v>0</v>
          </cell>
          <cell r="H439">
            <v>0</v>
          </cell>
          <cell r="I439">
            <v>0</v>
          </cell>
          <cell r="K439">
            <v>0</v>
          </cell>
          <cell r="M439">
            <v>170.04</v>
          </cell>
          <cell r="N439">
            <v>129.44</v>
          </cell>
          <cell r="O439">
            <v>0</v>
          </cell>
          <cell r="Q439">
            <v>0</v>
          </cell>
          <cell r="T439">
            <v>129.44</v>
          </cell>
          <cell r="U439">
            <v>0</v>
          </cell>
          <cell r="W439">
            <v>0</v>
          </cell>
          <cell r="Y439">
            <v>40.6</v>
          </cell>
          <cell r="AA439">
            <v>0</v>
          </cell>
          <cell r="AG439">
            <v>0</v>
          </cell>
          <cell r="AI439">
            <v>0</v>
          </cell>
          <cell r="AL439">
            <v>2310</v>
          </cell>
        </row>
        <row r="440">
          <cell r="A440" t="str">
            <v>2310</v>
          </cell>
          <cell r="B440" t="str">
            <v xml:space="preserve">200 - Capital Assets                </v>
          </cell>
          <cell r="F440" t="str">
            <v>V</v>
          </cell>
          <cell r="G440">
            <v>0</v>
          </cell>
          <cell r="H440">
            <v>0</v>
          </cell>
          <cell r="I440">
            <v>0</v>
          </cell>
          <cell r="K440">
            <v>0</v>
          </cell>
          <cell r="M440">
            <v>289.38</v>
          </cell>
          <cell r="N440">
            <v>289.38</v>
          </cell>
          <cell r="O440">
            <v>0</v>
          </cell>
          <cell r="Q440">
            <v>0</v>
          </cell>
          <cell r="T440">
            <v>289.38</v>
          </cell>
          <cell r="U440">
            <v>0</v>
          </cell>
          <cell r="W440">
            <v>0</v>
          </cell>
          <cell r="Y440">
            <v>0</v>
          </cell>
          <cell r="AA440">
            <v>0</v>
          </cell>
          <cell r="AG440">
            <v>0</v>
          </cell>
          <cell r="AI440">
            <v>0</v>
          </cell>
          <cell r="AL440">
            <v>2310</v>
          </cell>
        </row>
        <row r="441">
          <cell r="A441" t="str">
            <v>2310</v>
          </cell>
          <cell r="B441" t="str">
            <v xml:space="preserve">200 - Capital Assets                </v>
          </cell>
          <cell r="F441" t="str">
            <v>ZZ</v>
          </cell>
          <cell r="G441">
            <v>0</v>
          </cell>
          <cell r="H441">
            <v>0</v>
          </cell>
          <cell r="I441">
            <v>0</v>
          </cell>
          <cell r="K441">
            <v>0</v>
          </cell>
          <cell r="M441">
            <v>115</v>
          </cell>
          <cell r="N441">
            <v>115</v>
          </cell>
          <cell r="O441">
            <v>0</v>
          </cell>
          <cell r="Q441">
            <v>0</v>
          </cell>
          <cell r="T441">
            <v>115</v>
          </cell>
          <cell r="U441">
            <v>0</v>
          </cell>
          <cell r="W441">
            <v>0</v>
          </cell>
          <cell r="Y441">
            <v>0</v>
          </cell>
          <cell r="AA441">
            <v>0</v>
          </cell>
          <cell r="AG441">
            <v>0</v>
          </cell>
          <cell r="AI441">
            <v>0</v>
          </cell>
          <cell r="AL441">
            <v>2310</v>
          </cell>
        </row>
        <row r="442">
          <cell r="A442" t="str">
            <v>2312</v>
          </cell>
          <cell r="B442" t="str">
            <v xml:space="preserve">200 - Capital Assets                </v>
          </cell>
          <cell r="G442">
            <v>0</v>
          </cell>
          <cell r="H442">
            <v>0</v>
          </cell>
          <cell r="I442">
            <v>0</v>
          </cell>
          <cell r="K442">
            <v>0</v>
          </cell>
          <cell r="M442">
            <v>1360100.23</v>
          </cell>
          <cell r="N442">
            <v>1360100.23</v>
          </cell>
          <cell r="O442">
            <v>0</v>
          </cell>
          <cell r="Q442">
            <v>0</v>
          </cell>
          <cell r="T442">
            <v>1360100.23</v>
          </cell>
          <cell r="U442">
            <v>0</v>
          </cell>
          <cell r="W442">
            <v>0</v>
          </cell>
          <cell r="Y442">
            <v>0</v>
          </cell>
          <cell r="AA442">
            <v>0</v>
          </cell>
          <cell r="AG442">
            <v>0</v>
          </cell>
          <cell r="AI442">
            <v>0</v>
          </cell>
          <cell r="AL442">
            <v>2312</v>
          </cell>
        </row>
        <row r="443">
          <cell r="A443" t="str">
            <v>2312</v>
          </cell>
          <cell r="B443" t="str">
            <v xml:space="preserve">200 - Capital Assets                </v>
          </cell>
          <cell r="F443" t="str">
            <v>A</v>
          </cell>
          <cell r="G443">
            <v>0</v>
          </cell>
          <cell r="H443">
            <v>0</v>
          </cell>
          <cell r="I443">
            <v>0</v>
          </cell>
          <cell r="K443">
            <v>0</v>
          </cell>
          <cell r="M443">
            <v>47305.58</v>
          </cell>
          <cell r="N443">
            <v>41409.4</v>
          </cell>
          <cell r="O443">
            <v>0</v>
          </cell>
          <cell r="Q443">
            <v>0</v>
          </cell>
          <cell r="T443">
            <v>46495.15</v>
          </cell>
          <cell r="U443">
            <v>0</v>
          </cell>
          <cell r="W443">
            <v>0</v>
          </cell>
          <cell r="Y443">
            <v>810.43</v>
          </cell>
          <cell r="AA443">
            <v>0</v>
          </cell>
          <cell r="AG443">
            <v>0</v>
          </cell>
          <cell r="AI443">
            <v>0</v>
          </cell>
          <cell r="AL443">
            <v>2312</v>
          </cell>
        </row>
        <row r="444">
          <cell r="A444" t="str">
            <v>2312</v>
          </cell>
          <cell r="B444" t="str">
            <v xml:space="preserve">200 - Capital Assets                </v>
          </cell>
          <cell r="F444" t="str">
            <v>B</v>
          </cell>
          <cell r="G444">
            <v>0</v>
          </cell>
          <cell r="H444">
            <v>0</v>
          </cell>
          <cell r="I444">
            <v>0</v>
          </cell>
          <cell r="K444">
            <v>0</v>
          </cell>
          <cell r="M444">
            <v>30748.18</v>
          </cell>
          <cell r="N444">
            <v>24441.42</v>
          </cell>
          <cell r="O444">
            <v>0</v>
          </cell>
          <cell r="Q444">
            <v>0</v>
          </cell>
          <cell r="T444">
            <v>24441.42</v>
          </cell>
          <cell r="U444">
            <v>0</v>
          </cell>
          <cell r="W444">
            <v>0</v>
          </cell>
          <cell r="Y444">
            <v>6306.76</v>
          </cell>
          <cell r="AA444">
            <v>0</v>
          </cell>
          <cell r="AG444">
            <v>0</v>
          </cell>
          <cell r="AI444">
            <v>0</v>
          </cell>
          <cell r="AL444">
            <v>2312</v>
          </cell>
        </row>
        <row r="445">
          <cell r="A445" t="str">
            <v>2312</v>
          </cell>
          <cell r="B445" t="str">
            <v xml:space="preserve">200 - Capital Assets                </v>
          </cell>
          <cell r="F445" t="str">
            <v>C</v>
          </cell>
          <cell r="G445">
            <v>1084.23</v>
          </cell>
          <cell r="H445">
            <v>3538.08</v>
          </cell>
          <cell r="I445">
            <v>0</v>
          </cell>
          <cell r="K445">
            <v>0</v>
          </cell>
          <cell r="M445">
            <v>628908.91</v>
          </cell>
          <cell r="N445">
            <v>600889.87</v>
          </cell>
          <cell r="O445">
            <v>0</v>
          </cell>
          <cell r="Q445">
            <v>0</v>
          </cell>
          <cell r="T445">
            <v>597047.73</v>
          </cell>
          <cell r="U445">
            <v>0</v>
          </cell>
          <cell r="W445">
            <v>0</v>
          </cell>
          <cell r="Y445">
            <v>31861.18</v>
          </cell>
          <cell r="AA445">
            <v>0</v>
          </cell>
          <cell r="AG445">
            <v>0</v>
          </cell>
          <cell r="AI445">
            <v>0</v>
          </cell>
          <cell r="AL445">
            <v>2312</v>
          </cell>
        </row>
        <row r="446">
          <cell r="A446" t="str">
            <v>2312</v>
          </cell>
          <cell r="B446" t="str">
            <v xml:space="preserve">200 - Capital Assets                </v>
          </cell>
          <cell r="F446" t="str">
            <v>CC</v>
          </cell>
          <cell r="G446">
            <v>0</v>
          </cell>
          <cell r="H446">
            <v>0</v>
          </cell>
          <cell r="I446">
            <v>0</v>
          </cell>
          <cell r="K446">
            <v>0</v>
          </cell>
          <cell r="M446">
            <v>53636.33</v>
          </cell>
          <cell r="N446">
            <v>53636.33</v>
          </cell>
          <cell r="O446">
            <v>0</v>
          </cell>
          <cell r="Q446">
            <v>0</v>
          </cell>
          <cell r="T446">
            <v>53636.33</v>
          </cell>
          <cell r="U446">
            <v>0</v>
          </cell>
          <cell r="W446">
            <v>0</v>
          </cell>
          <cell r="Y446">
            <v>0</v>
          </cell>
          <cell r="AA446">
            <v>0</v>
          </cell>
          <cell r="AG446">
            <v>0</v>
          </cell>
          <cell r="AI446">
            <v>0</v>
          </cell>
          <cell r="AL446">
            <v>2312</v>
          </cell>
        </row>
        <row r="447">
          <cell r="A447" t="str">
            <v>2312</v>
          </cell>
          <cell r="B447" t="str">
            <v xml:space="preserve">200 - Capital Assets                </v>
          </cell>
          <cell r="F447" t="str">
            <v>D</v>
          </cell>
          <cell r="G447">
            <v>0</v>
          </cell>
          <cell r="H447">
            <v>0</v>
          </cell>
          <cell r="I447">
            <v>0</v>
          </cell>
          <cell r="K447">
            <v>0</v>
          </cell>
          <cell r="M447">
            <v>331754.07</v>
          </cell>
          <cell r="N447">
            <v>326401.17</v>
          </cell>
          <cell r="O447">
            <v>0</v>
          </cell>
          <cell r="Q447">
            <v>0</v>
          </cell>
          <cell r="T447">
            <v>326401.17</v>
          </cell>
          <cell r="U447">
            <v>0</v>
          </cell>
          <cell r="W447">
            <v>0</v>
          </cell>
          <cell r="Y447">
            <v>5352.9</v>
          </cell>
          <cell r="AA447">
            <v>0</v>
          </cell>
          <cell r="AG447">
            <v>0</v>
          </cell>
          <cell r="AI447">
            <v>0</v>
          </cell>
          <cell r="AL447">
            <v>2312</v>
          </cell>
        </row>
        <row r="448">
          <cell r="A448" t="str">
            <v>2312</v>
          </cell>
          <cell r="B448" t="str">
            <v xml:space="preserve">200 - Capital Assets                </v>
          </cell>
          <cell r="F448" t="str">
            <v>E</v>
          </cell>
          <cell r="G448">
            <v>0</v>
          </cell>
          <cell r="H448">
            <v>640.96</v>
          </cell>
          <cell r="I448">
            <v>0</v>
          </cell>
          <cell r="K448">
            <v>0</v>
          </cell>
          <cell r="M448">
            <v>455560.91</v>
          </cell>
          <cell r="N448">
            <v>351856.93</v>
          </cell>
          <cell r="O448">
            <v>0</v>
          </cell>
          <cell r="Q448">
            <v>0</v>
          </cell>
          <cell r="T448">
            <v>356278.74</v>
          </cell>
          <cell r="U448">
            <v>0</v>
          </cell>
          <cell r="W448">
            <v>0</v>
          </cell>
          <cell r="Y448">
            <v>99282.17</v>
          </cell>
          <cell r="AA448">
            <v>0</v>
          </cell>
          <cell r="AG448">
            <v>0</v>
          </cell>
          <cell r="AI448">
            <v>0</v>
          </cell>
          <cell r="AL448">
            <v>2312</v>
          </cell>
        </row>
        <row r="449">
          <cell r="A449" t="str">
            <v>2312</v>
          </cell>
          <cell r="B449" t="str">
            <v xml:space="preserve">200 - Capital Assets                </v>
          </cell>
          <cell r="F449" t="str">
            <v>F</v>
          </cell>
          <cell r="G449">
            <v>0</v>
          </cell>
          <cell r="H449">
            <v>1617.09</v>
          </cell>
          <cell r="I449">
            <v>0</v>
          </cell>
          <cell r="K449">
            <v>0</v>
          </cell>
          <cell r="M449">
            <v>2323.42</v>
          </cell>
          <cell r="N449">
            <v>2323.42</v>
          </cell>
          <cell r="O449">
            <v>0</v>
          </cell>
          <cell r="Q449">
            <v>0</v>
          </cell>
          <cell r="T449">
            <v>2323.42</v>
          </cell>
          <cell r="U449">
            <v>0</v>
          </cell>
          <cell r="W449">
            <v>0</v>
          </cell>
          <cell r="Y449">
            <v>0</v>
          </cell>
          <cell r="AA449">
            <v>0</v>
          </cell>
          <cell r="AG449">
            <v>0</v>
          </cell>
          <cell r="AI449">
            <v>0</v>
          </cell>
          <cell r="AL449">
            <v>2312</v>
          </cell>
        </row>
        <row r="450">
          <cell r="A450" t="str">
            <v>2312</v>
          </cell>
          <cell r="B450" t="str">
            <v xml:space="preserve">200 - Capital Assets                </v>
          </cell>
          <cell r="F450" t="str">
            <v>G</v>
          </cell>
          <cell r="G450">
            <v>51258.21</v>
          </cell>
          <cell r="H450">
            <v>9374.18</v>
          </cell>
          <cell r="I450">
            <v>0</v>
          </cell>
          <cell r="K450">
            <v>0</v>
          </cell>
          <cell r="M450">
            <v>1104022.26</v>
          </cell>
          <cell r="N450">
            <v>877703.86</v>
          </cell>
          <cell r="O450">
            <v>0</v>
          </cell>
          <cell r="Q450">
            <v>0</v>
          </cell>
          <cell r="T450">
            <v>939499.95</v>
          </cell>
          <cell r="U450">
            <v>0</v>
          </cell>
          <cell r="W450">
            <v>0</v>
          </cell>
          <cell r="Y450">
            <v>164522.31</v>
          </cell>
          <cell r="AA450">
            <v>0</v>
          </cell>
          <cell r="AG450">
            <v>0</v>
          </cell>
          <cell r="AI450">
            <v>0</v>
          </cell>
          <cell r="AL450">
            <v>2312</v>
          </cell>
        </row>
        <row r="451">
          <cell r="A451" t="str">
            <v>2312</v>
          </cell>
          <cell r="B451" t="str">
            <v xml:space="preserve">200 - Capital Assets                </v>
          </cell>
          <cell r="F451" t="str">
            <v>H</v>
          </cell>
          <cell r="G451">
            <v>-845.26</v>
          </cell>
          <cell r="H451">
            <v>0</v>
          </cell>
          <cell r="I451">
            <v>0</v>
          </cell>
          <cell r="K451">
            <v>0</v>
          </cell>
          <cell r="M451">
            <v>81.09</v>
          </cell>
          <cell r="N451">
            <v>0</v>
          </cell>
          <cell r="O451">
            <v>0</v>
          </cell>
          <cell r="Q451">
            <v>0</v>
          </cell>
          <cell r="T451">
            <v>926.35</v>
          </cell>
          <cell r="U451">
            <v>0</v>
          </cell>
          <cell r="W451">
            <v>0</v>
          </cell>
          <cell r="Y451">
            <v>-845.26</v>
          </cell>
          <cell r="AA451">
            <v>0</v>
          </cell>
          <cell r="AG451">
            <v>0</v>
          </cell>
          <cell r="AI451">
            <v>0</v>
          </cell>
          <cell r="AL451">
            <v>2312</v>
          </cell>
        </row>
        <row r="452">
          <cell r="A452" t="str">
            <v>2312</v>
          </cell>
          <cell r="B452" t="str">
            <v xml:space="preserve">200 - Capital Assets                </v>
          </cell>
          <cell r="F452" t="str">
            <v>L</v>
          </cell>
          <cell r="G452">
            <v>1929.49</v>
          </cell>
          <cell r="H452">
            <v>0</v>
          </cell>
          <cell r="I452">
            <v>0</v>
          </cell>
          <cell r="K452">
            <v>0</v>
          </cell>
          <cell r="M452">
            <v>1929.49</v>
          </cell>
          <cell r="N452">
            <v>0</v>
          </cell>
          <cell r="O452">
            <v>0</v>
          </cell>
          <cell r="Q452">
            <v>0</v>
          </cell>
          <cell r="T452">
            <v>0</v>
          </cell>
          <cell r="U452">
            <v>0</v>
          </cell>
          <cell r="W452">
            <v>0</v>
          </cell>
          <cell r="Y452">
            <v>1929.49</v>
          </cell>
          <cell r="AA452">
            <v>0</v>
          </cell>
          <cell r="AG452">
            <v>0</v>
          </cell>
          <cell r="AI452">
            <v>0</v>
          </cell>
          <cell r="AL452">
            <v>2312</v>
          </cell>
        </row>
        <row r="453">
          <cell r="A453" t="str">
            <v>2313</v>
          </cell>
          <cell r="B453" t="str">
            <v xml:space="preserve">200 - Capital Assets                </v>
          </cell>
          <cell r="G453">
            <v>0</v>
          </cell>
          <cell r="H453">
            <v>0</v>
          </cell>
          <cell r="I453">
            <v>0</v>
          </cell>
          <cell r="K453">
            <v>0</v>
          </cell>
          <cell r="M453">
            <v>6194610.25</v>
          </cell>
          <cell r="N453">
            <v>6194610.25</v>
          </cell>
          <cell r="O453">
            <v>0</v>
          </cell>
          <cell r="Q453">
            <v>0</v>
          </cell>
          <cell r="T453">
            <v>6194610.25</v>
          </cell>
          <cell r="U453">
            <v>0</v>
          </cell>
          <cell r="W453">
            <v>0</v>
          </cell>
          <cell r="Y453">
            <v>0</v>
          </cell>
          <cell r="AA453">
            <v>0</v>
          </cell>
          <cell r="AG453">
            <v>0</v>
          </cell>
          <cell r="AI453">
            <v>0</v>
          </cell>
          <cell r="AL453">
            <v>2313</v>
          </cell>
        </row>
        <row r="454">
          <cell r="A454" t="str">
            <v>2313</v>
          </cell>
          <cell r="B454" t="str">
            <v xml:space="preserve">200 - Capital Assets                </v>
          </cell>
          <cell r="F454" t="str">
            <v>A</v>
          </cell>
          <cell r="G454">
            <v>0</v>
          </cell>
          <cell r="H454">
            <v>0</v>
          </cell>
          <cell r="I454">
            <v>0</v>
          </cell>
          <cell r="K454">
            <v>0</v>
          </cell>
          <cell r="M454">
            <v>1286248.78</v>
          </cell>
          <cell r="N454">
            <v>269357.5</v>
          </cell>
          <cell r="O454">
            <v>0</v>
          </cell>
          <cell r="Q454">
            <v>0</v>
          </cell>
          <cell r="T454">
            <v>1076630.5</v>
          </cell>
          <cell r="U454">
            <v>0</v>
          </cell>
          <cell r="W454">
            <v>0</v>
          </cell>
          <cell r="Y454">
            <v>209618.28</v>
          </cell>
          <cell r="AA454">
            <v>0</v>
          </cell>
          <cell r="AG454">
            <v>0</v>
          </cell>
          <cell r="AI454">
            <v>0</v>
          </cell>
          <cell r="AL454">
            <v>2313</v>
          </cell>
        </row>
        <row r="455">
          <cell r="A455" t="str">
            <v>2313</v>
          </cell>
          <cell r="B455" t="str">
            <v xml:space="preserve">200 - Capital Assets                </v>
          </cell>
          <cell r="F455" t="str">
            <v>B</v>
          </cell>
          <cell r="G455">
            <v>59783.4</v>
          </cell>
          <cell r="H455">
            <v>33385.17</v>
          </cell>
          <cell r="I455">
            <v>0</v>
          </cell>
          <cell r="K455">
            <v>0</v>
          </cell>
          <cell r="M455">
            <v>2782106.83</v>
          </cell>
          <cell r="N455">
            <v>2209629.63</v>
          </cell>
          <cell r="O455">
            <v>0</v>
          </cell>
          <cell r="Q455">
            <v>0</v>
          </cell>
          <cell r="T455">
            <v>2336662.4700000002</v>
          </cell>
          <cell r="U455">
            <v>0</v>
          </cell>
          <cell r="W455">
            <v>0</v>
          </cell>
          <cell r="Y455">
            <v>445444.36</v>
          </cell>
          <cell r="AA455">
            <v>0</v>
          </cell>
          <cell r="AG455">
            <v>0</v>
          </cell>
          <cell r="AI455">
            <v>0</v>
          </cell>
          <cell r="AL455">
            <v>2313</v>
          </cell>
        </row>
        <row r="456">
          <cell r="A456" t="str">
            <v>2313</v>
          </cell>
          <cell r="B456" t="str">
            <v xml:space="preserve">200 - Capital Assets                </v>
          </cell>
          <cell r="F456" t="str">
            <v>C</v>
          </cell>
          <cell r="G456">
            <v>110238</v>
          </cell>
          <cell r="H456">
            <v>108555.91</v>
          </cell>
          <cell r="I456">
            <v>0</v>
          </cell>
          <cell r="K456">
            <v>0</v>
          </cell>
          <cell r="M456">
            <v>696181.34</v>
          </cell>
          <cell r="N456">
            <v>432658.6</v>
          </cell>
          <cell r="O456">
            <v>0</v>
          </cell>
          <cell r="Q456">
            <v>0</v>
          </cell>
          <cell r="T456">
            <v>486015.94</v>
          </cell>
          <cell r="U456">
            <v>0</v>
          </cell>
          <cell r="W456">
            <v>0</v>
          </cell>
          <cell r="Y456">
            <v>210165.4</v>
          </cell>
          <cell r="AA456">
            <v>0</v>
          </cell>
          <cell r="AG456">
            <v>0</v>
          </cell>
          <cell r="AI456">
            <v>0</v>
          </cell>
          <cell r="AL456">
            <v>2313</v>
          </cell>
        </row>
        <row r="457">
          <cell r="A457" t="str">
            <v>2313</v>
          </cell>
          <cell r="B457" t="str">
            <v xml:space="preserve">200 - Capital Assets                </v>
          </cell>
          <cell r="F457" t="str">
            <v>CC</v>
          </cell>
          <cell r="G457">
            <v>0</v>
          </cell>
          <cell r="H457">
            <v>0</v>
          </cell>
          <cell r="I457">
            <v>0</v>
          </cell>
          <cell r="K457">
            <v>0</v>
          </cell>
          <cell r="M457">
            <v>63633.94</v>
          </cell>
          <cell r="N457">
            <v>63633.94</v>
          </cell>
          <cell r="O457">
            <v>0</v>
          </cell>
          <cell r="Q457">
            <v>0</v>
          </cell>
          <cell r="T457">
            <v>63633.94</v>
          </cell>
          <cell r="U457">
            <v>0</v>
          </cell>
          <cell r="W457">
            <v>0</v>
          </cell>
          <cell r="Y457">
            <v>0</v>
          </cell>
          <cell r="AA457">
            <v>0</v>
          </cell>
          <cell r="AG457">
            <v>0</v>
          </cell>
          <cell r="AI457">
            <v>0</v>
          </cell>
          <cell r="AL457">
            <v>2313</v>
          </cell>
        </row>
        <row r="458">
          <cell r="A458" t="str">
            <v>2313</v>
          </cell>
          <cell r="B458" t="str">
            <v xml:space="preserve">200 - Capital Assets                </v>
          </cell>
          <cell r="F458" t="str">
            <v>D</v>
          </cell>
          <cell r="G458">
            <v>0</v>
          </cell>
          <cell r="H458">
            <v>0</v>
          </cell>
          <cell r="I458">
            <v>0</v>
          </cell>
          <cell r="K458">
            <v>0</v>
          </cell>
          <cell r="M458">
            <v>121477.5</v>
          </cell>
          <cell r="N458">
            <v>119042.1</v>
          </cell>
          <cell r="O458">
            <v>0</v>
          </cell>
          <cell r="Q458">
            <v>0</v>
          </cell>
          <cell r="T458">
            <v>119042.1</v>
          </cell>
          <cell r="U458">
            <v>0</v>
          </cell>
          <cell r="W458">
            <v>0</v>
          </cell>
          <cell r="Y458">
            <v>2435.4</v>
          </cell>
          <cell r="AA458">
            <v>0</v>
          </cell>
          <cell r="AG458">
            <v>0</v>
          </cell>
          <cell r="AI458">
            <v>0</v>
          </cell>
          <cell r="AL458">
            <v>2313</v>
          </cell>
        </row>
        <row r="459">
          <cell r="A459" t="str">
            <v>2313</v>
          </cell>
          <cell r="B459" t="str">
            <v xml:space="preserve">200 - Capital Assets                </v>
          </cell>
          <cell r="F459" t="str">
            <v>E</v>
          </cell>
          <cell r="G459">
            <v>92202</v>
          </cell>
          <cell r="H459">
            <v>132540.20000000001</v>
          </cell>
          <cell r="I459">
            <v>0</v>
          </cell>
          <cell r="K459">
            <v>0</v>
          </cell>
          <cell r="M459">
            <v>8387891.5</v>
          </cell>
          <cell r="N459">
            <v>6965729.4400000004</v>
          </cell>
          <cell r="O459">
            <v>0</v>
          </cell>
          <cell r="Q459">
            <v>0</v>
          </cell>
          <cell r="T459">
            <v>7568239.04</v>
          </cell>
          <cell r="U459">
            <v>0</v>
          </cell>
          <cell r="W459">
            <v>0</v>
          </cell>
          <cell r="Y459">
            <v>819652.46</v>
          </cell>
          <cell r="AA459">
            <v>0</v>
          </cell>
          <cell r="AG459">
            <v>0</v>
          </cell>
          <cell r="AI459">
            <v>0</v>
          </cell>
          <cell r="AL459">
            <v>2313</v>
          </cell>
        </row>
        <row r="460">
          <cell r="A460" t="str">
            <v>2313</v>
          </cell>
          <cell r="B460" t="str">
            <v xml:space="preserve">200 - Capital Assets                </v>
          </cell>
          <cell r="F460" t="str">
            <v>F</v>
          </cell>
          <cell r="G460">
            <v>0</v>
          </cell>
          <cell r="H460">
            <v>0</v>
          </cell>
          <cell r="I460">
            <v>0</v>
          </cell>
          <cell r="K460">
            <v>0</v>
          </cell>
          <cell r="M460">
            <v>908322</v>
          </cell>
          <cell r="N460">
            <v>826661.73</v>
          </cell>
          <cell r="O460">
            <v>0</v>
          </cell>
          <cell r="Q460">
            <v>0</v>
          </cell>
          <cell r="T460">
            <v>852583.73</v>
          </cell>
          <cell r="U460">
            <v>0</v>
          </cell>
          <cell r="W460">
            <v>0</v>
          </cell>
          <cell r="Y460">
            <v>55738.27</v>
          </cell>
          <cell r="AA460">
            <v>0</v>
          </cell>
          <cell r="AG460">
            <v>0</v>
          </cell>
          <cell r="AI460">
            <v>0</v>
          </cell>
          <cell r="AL460">
            <v>2313</v>
          </cell>
        </row>
        <row r="461">
          <cell r="A461" t="str">
            <v>2313</v>
          </cell>
          <cell r="B461" t="str">
            <v xml:space="preserve">200 - Capital Assets                </v>
          </cell>
          <cell r="F461" t="str">
            <v>G</v>
          </cell>
          <cell r="G461">
            <v>11471.74</v>
          </cell>
          <cell r="H461">
            <v>5509.08</v>
          </cell>
          <cell r="I461">
            <v>0</v>
          </cell>
          <cell r="K461">
            <v>0</v>
          </cell>
          <cell r="M461">
            <v>1009364.91</v>
          </cell>
          <cell r="N461">
            <v>781455.65</v>
          </cell>
          <cell r="O461">
            <v>0</v>
          </cell>
          <cell r="Q461">
            <v>0</v>
          </cell>
          <cell r="T461">
            <v>817711.22</v>
          </cell>
          <cell r="U461">
            <v>0</v>
          </cell>
          <cell r="W461">
            <v>0</v>
          </cell>
          <cell r="Y461">
            <v>191653.69</v>
          </cell>
          <cell r="AA461">
            <v>0</v>
          </cell>
          <cell r="AG461">
            <v>0</v>
          </cell>
          <cell r="AI461">
            <v>0</v>
          </cell>
          <cell r="AL461">
            <v>2313</v>
          </cell>
        </row>
        <row r="462">
          <cell r="A462" t="str">
            <v>2313</v>
          </cell>
          <cell r="B462" t="str">
            <v xml:space="preserve">200 - Capital Assets                </v>
          </cell>
          <cell r="F462" t="str">
            <v>H</v>
          </cell>
          <cell r="G462">
            <v>0</v>
          </cell>
          <cell r="H462">
            <v>0</v>
          </cell>
          <cell r="I462">
            <v>0</v>
          </cell>
          <cell r="K462">
            <v>0</v>
          </cell>
          <cell r="M462">
            <v>885.17</v>
          </cell>
          <cell r="N462">
            <v>885.17</v>
          </cell>
          <cell r="O462">
            <v>0</v>
          </cell>
          <cell r="Q462">
            <v>0</v>
          </cell>
          <cell r="T462">
            <v>885.17</v>
          </cell>
          <cell r="U462">
            <v>0</v>
          </cell>
          <cell r="W462">
            <v>0</v>
          </cell>
          <cell r="Y462">
            <v>0</v>
          </cell>
          <cell r="AA462">
            <v>0</v>
          </cell>
          <cell r="AG462">
            <v>0</v>
          </cell>
          <cell r="AI462">
            <v>0</v>
          </cell>
          <cell r="AL462">
            <v>2313</v>
          </cell>
        </row>
        <row r="463">
          <cell r="A463" t="str">
            <v>2313</v>
          </cell>
          <cell r="B463" t="str">
            <v xml:space="preserve">200 - Capital Assets                </v>
          </cell>
          <cell r="F463" t="str">
            <v>M</v>
          </cell>
          <cell r="G463">
            <v>0</v>
          </cell>
          <cell r="H463">
            <v>0</v>
          </cell>
          <cell r="I463">
            <v>0</v>
          </cell>
          <cell r="K463">
            <v>0</v>
          </cell>
          <cell r="M463">
            <v>15297.66</v>
          </cell>
          <cell r="N463">
            <v>15297.66</v>
          </cell>
          <cell r="O463">
            <v>0</v>
          </cell>
          <cell r="Q463">
            <v>0</v>
          </cell>
          <cell r="T463">
            <v>15297.66</v>
          </cell>
          <cell r="U463">
            <v>0</v>
          </cell>
          <cell r="W463">
            <v>0</v>
          </cell>
          <cell r="Y463">
            <v>0</v>
          </cell>
          <cell r="AA463">
            <v>0</v>
          </cell>
          <cell r="AG463">
            <v>0</v>
          </cell>
          <cell r="AI463">
            <v>0</v>
          </cell>
          <cell r="AL463">
            <v>2313</v>
          </cell>
        </row>
        <row r="464">
          <cell r="A464" t="str">
            <v>2313</v>
          </cell>
          <cell r="B464" t="str">
            <v xml:space="preserve">200 - Capital Assets                </v>
          </cell>
          <cell r="F464" t="str">
            <v>ZZ</v>
          </cell>
          <cell r="G464">
            <v>52984.04</v>
          </cell>
          <cell r="H464">
            <v>27632.53</v>
          </cell>
          <cell r="I464">
            <v>0</v>
          </cell>
          <cell r="K464">
            <v>0</v>
          </cell>
          <cell r="M464">
            <v>5501728.0300000003</v>
          </cell>
          <cell r="N464">
            <v>5014812.3</v>
          </cell>
          <cell r="O464">
            <v>0</v>
          </cell>
          <cell r="Q464">
            <v>0</v>
          </cell>
          <cell r="T464">
            <v>5085958.08</v>
          </cell>
          <cell r="U464">
            <v>0</v>
          </cell>
          <cell r="W464">
            <v>0</v>
          </cell>
          <cell r="Y464">
            <v>415769.95</v>
          </cell>
          <cell r="AA464">
            <v>0</v>
          </cell>
          <cell r="AG464">
            <v>0</v>
          </cell>
          <cell r="AI464">
            <v>0</v>
          </cell>
          <cell r="AL464">
            <v>2313</v>
          </cell>
        </row>
        <row r="465">
          <cell r="A465" t="str">
            <v>2314</v>
          </cell>
          <cell r="B465" t="str">
            <v xml:space="preserve">200 - Capital Assets                </v>
          </cell>
          <cell r="G465">
            <v>0</v>
          </cell>
          <cell r="H465">
            <v>0</v>
          </cell>
          <cell r="I465">
            <v>0</v>
          </cell>
          <cell r="K465">
            <v>0</v>
          </cell>
          <cell r="M465">
            <v>890608.06</v>
          </cell>
          <cell r="N465">
            <v>890608.06</v>
          </cell>
          <cell r="O465">
            <v>0</v>
          </cell>
          <cell r="Q465">
            <v>0</v>
          </cell>
          <cell r="T465">
            <v>890608.06</v>
          </cell>
          <cell r="U465">
            <v>0</v>
          </cell>
          <cell r="W465">
            <v>0</v>
          </cell>
          <cell r="Y465">
            <v>0</v>
          </cell>
          <cell r="AA465">
            <v>0</v>
          </cell>
          <cell r="AG465">
            <v>0</v>
          </cell>
          <cell r="AI465">
            <v>0</v>
          </cell>
          <cell r="AL465">
            <v>2314</v>
          </cell>
        </row>
        <row r="466">
          <cell r="A466" t="str">
            <v>2315</v>
          </cell>
          <cell r="B466" t="str">
            <v xml:space="preserve">200 - Capital Assets                </v>
          </cell>
          <cell r="F466" t="str">
            <v>L</v>
          </cell>
          <cell r="G466">
            <v>292992.71999999997</v>
          </cell>
          <cell r="H466">
            <v>0</v>
          </cell>
          <cell r="I466">
            <v>0</v>
          </cell>
          <cell r="K466">
            <v>0</v>
          </cell>
          <cell r="M466">
            <v>994438.2</v>
          </cell>
          <cell r="N466">
            <v>261356.52</v>
          </cell>
          <cell r="O466">
            <v>0</v>
          </cell>
          <cell r="Q466">
            <v>0</v>
          </cell>
          <cell r="T466">
            <v>261356.52</v>
          </cell>
          <cell r="U466">
            <v>0</v>
          </cell>
          <cell r="W466">
            <v>0</v>
          </cell>
          <cell r="Y466">
            <v>733081.68</v>
          </cell>
          <cell r="AA466">
            <v>0</v>
          </cell>
          <cell r="AG466">
            <v>0</v>
          </cell>
          <cell r="AI466">
            <v>0</v>
          </cell>
          <cell r="AL466">
            <v>2315</v>
          </cell>
        </row>
        <row r="467">
          <cell r="A467" t="str">
            <v>2315</v>
          </cell>
          <cell r="B467" t="str">
            <v xml:space="preserve">200 - Capital Assets                </v>
          </cell>
          <cell r="F467" t="str">
            <v>M</v>
          </cell>
          <cell r="G467">
            <v>0</v>
          </cell>
          <cell r="H467">
            <v>0</v>
          </cell>
          <cell r="I467">
            <v>0</v>
          </cell>
          <cell r="K467">
            <v>0</v>
          </cell>
          <cell r="M467">
            <v>3570823.28</v>
          </cell>
          <cell r="N467">
            <v>3420111.97</v>
          </cell>
          <cell r="O467">
            <v>0</v>
          </cell>
          <cell r="Q467">
            <v>0</v>
          </cell>
          <cell r="T467">
            <v>3497691.92</v>
          </cell>
          <cell r="U467">
            <v>0</v>
          </cell>
          <cell r="W467">
            <v>0</v>
          </cell>
          <cell r="Y467">
            <v>73131.360000000001</v>
          </cell>
          <cell r="AA467">
            <v>0</v>
          </cell>
          <cell r="AG467">
            <v>0</v>
          </cell>
          <cell r="AI467">
            <v>0</v>
          </cell>
          <cell r="AL467">
            <v>2315</v>
          </cell>
        </row>
        <row r="468">
          <cell r="A468" t="str">
            <v>2315</v>
          </cell>
          <cell r="B468" t="str">
            <v xml:space="preserve">200 - Capital Assets                </v>
          </cell>
          <cell r="F468" t="str">
            <v>T</v>
          </cell>
          <cell r="G468">
            <v>0</v>
          </cell>
          <cell r="H468">
            <v>0</v>
          </cell>
          <cell r="I468">
            <v>0</v>
          </cell>
          <cell r="K468">
            <v>0</v>
          </cell>
          <cell r="M468">
            <v>32681.88</v>
          </cell>
          <cell r="N468">
            <v>32681.88</v>
          </cell>
          <cell r="O468">
            <v>0</v>
          </cell>
          <cell r="Q468">
            <v>0</v>
          </cell>
          <cell r="T468">
            <v>32681.88</v>
          </cell>
          <cell r="U468">
            <v>0</v>
          </cell>
          <cell r="W468">
            <v>0</v>
          </cell>
          <cell r="Y468">
            <v>0</v>
          </cell>
          <cell r="AA468">
            <v>0</v>
          </cell>
          <cell r="AG468">
            <v>0</v>
          </cell>
          <cell r="AI468">
            <v>0</v>
          </cell>
          <cell r="AL468">
            <v>2315</v>
          </cell>
        </row>
        <row r="469">
          <cell r="A469" t="str">
            <v>2316</v>
          </cell>
          <cell r="B469" t="str">
            <v xml:space="preserve">200 - Capital Assets                </v>
          </cell>
          <cell r="G469">
            <v>0</v>
          </cell>
          <cell r="H469">
            <v>0</v>
          </cell>
          <cell r="I469">
            <v>0</v>
          </cell>
          <cell r="K469">
            <v>0</v>
          </cell>
          <cell r="M469">
            <v>60604.160000000003</v>
          </cell>
          <cell r="N469">
            <v>60604.160000000003</v>
          </cell>
          <cell r="O469">
            <v>0</v>
          </cell>
          <cell r="Q469">
            <v>0</v>
          </cell>
          <cell r="T469">
            <v>60604.160000000003</v>
          </cell>
          <cell r="U469">
            <v>0</v>
          </cell>
          <cell r="W469">
            <v>0</v>
          </cell>
          <cell r="Y469">
            <v>0</v>
          </cell>
          <cell r="AA469">
            <v>0</v>
          </cell>
          <cell r="AG469">
            <v>0</v>
          </cell>
          <cell r="AI469">
            <v>0</v>
          </cell>
          <cell r="AL469">
            <v>2316</v>
          </cell>
        </row>
        <row r="470">
          <cell r="A470" t="str">
            <v>2395</v>
          </cell>
          <cell r="B470" t="str">
            <v xml:space="preserve">200 - Capital Assets                </v>
          </cell>
          <cell r="G470">
            <v>0</v>
          </cell>
          <cell r="H470">
            <v>0</v>
          </cell>
          <cell r="I470">
            <v>0</v>
          </cell>
          <cell r="K470">
            <v>0</v>
          </cell>
          <cell r="M470">
            <v>1428334.53</v>
          </cell>
          <cell r="N470">
            <v>1428334.53</v>
          </cell>
          <cell r="O470">
            <v>0</v>
          </cell>
          <cell r="Q470">
            <v>0</v>
          </cell>
          <cell r="T470">
            <v>1428334.53</v>
          </cell>
          <cell r="U470">
            <v>0</v>
          </cell>
          <cell r="W470">
            <v>0</v>
          </cell>
          <cell r="Y470">
            <v>0</v>
          </cell>
          <cell r="AA470">
            <v>0</v>
          </cell>
          <cell r="AG470">
            <v>0</v>
          </cell>
          <cell r="AI470">
            <v>0</v>
          </cell>
          <cell r="AL470">
            <v>2395</v>
          </cell>
        </row>
        <row r="471">
          <cell r="A471" t="str">
            <v>2395</v>
          </cell>
          <cell r="B471" t="str">
            <v xml:space="preserve">200 - Capital Assets                </v>
          </cell>
          <cell r="F471" t="str">
            <v>A</v>
          </cell>
          <cell r="G471">
            <v>4120.24</v>
          </cell>
          <cell r="H471">
            <v>465.02</v>
          </cell>
          <cell r="I471">
            <v>0</v>
          </cell>
          <cell r="K471">
            <v>0</v>
          </cell>
          <cell r="M471">
            <v>114838.27</v>
          </cell>
          <cell r="N471">
            <v>74722.320000000007</v>
          </cell>
          <cell r="O471">
            <v>0</v>
          </cell>
          <cell r="Q471">
            <v>0</v>
          </cell>
          <cell r="T471">
            <v>91563.520000000004</v>
          </cell>
          <cell r="U471">
            <v>0</v>
          </cell>
          <cell r="W471">
            <v>0</v>
          </cell>
          <cell r="Y471">
            <v>23274.75</v>
          </cell>
          <cell r="AA471">
            <v>0</v>
          </cell>
          <cell r="AG471">
            <v>0</v>
          </cell>
          <cell r="AI471">
            <v>0</v>
          </cell>
          <cell r="AL471">
            <v>2395</v>
          </cell>
        </row>
        <row r="472">
          <cell r="A472" t="str">
            <v>2395</v>
          </cell>
          <cell r="B472" t="str">
            <v xml:space="preserve">200 - Capital Assets                </v>
          </cell>
          <cell r="F472" t="str">
            <v>B</v>
          </cell>
          <cell r="G472">
            <v>6727.95</v>
          </cell>
          <cell r="H472">
            <v>1589.62</v>
          </cell>
          <cell r="I472">
            <v>0</v>
          </cell>
          <cell r="K472">
            <v>0</v>
          </cell>
          <cell r="M472">
            <v>491929.34</v>
          </cell>
          <cell r="N472">
            <v>420984.81</v>
          </cell>
          <cell r="O472">
            <v>0</v>
          </cell>
          <cell r="Q472">
            <v>0</v>
          </cell>
          <cell r="T472">
            <v>439343.67</v>
          </cell>
          <cell r="U472">
            <v>0</v>
          </cell>
          <cell r="W472">
            <v>0</v>
          </cell>
          <cell r="Y472">
            <v>52585.67</v>
          </cell>
          <cell r="AA472">
            <v>0</v>
          </cell>
          <cell r="AG472">
            <v>0</v>
          </cell>
          <cell r="AI472">
            <v>0</v>
          </cell>
          <cell r="AL472">
            <v>2395</v>
          </cell>
        </row>
        <row r="473">
          <cell r="A473" t="str">
            <v>2395</v>
          </cell>
          <cell r="B473" t="str">
            <v xml:space="preserve">200 - Capital Assets                </v>
          </cell>
          <cell r="F473" t="str">
            <v>C</v>
          </cell>
          <cell r="G473">
            <v>10944.52</v>
          </cell>
          <cell r="H473">
            <v>16726.34</v>
          </cell>
          <cell r="I473">
            <v>0</v>
          </cell>
          <cell r="K473">
            <v>0</v>
          </cell>
          <cell r="M473">
            <v>539847.51</v>
          </cell>
          <cell r="N473">
            <v>489868.74</v>
          </cell>
          <cell r="O473">
            <v>0</v>
          </cell>
          <cell r="Q473">
            <v>0</v>
          </cell>
          <cell r="T473">
            <v>493856.33</v>
          </cell>
          <cell r="U473">
            <v>0</v>
          </cell>
          <cell r="W473">
            <v>0</v>
          </cell>
          <cell r="Y473">
            <v>45991.18</v>
          </cell>
          <cell r="AA473">
            <v>0</v>
          </cell>
          <cell r="AG473">
            <v>0</v>
          </cell>
          <cell r="AI473">
            <v>0</v>
          </cell>
          <cell r="AL473">
            <v>2395</v>
          </cell>
        </row>
        <row r="474">
          <cell r="A474" t="str">
            <v>2395</v>
          </cell>
          <cell r="B474" t="str">
            <v xml:space="preserve">200 - Capital Assets                </v>
          </cell>
          <cell r="F474" t="str">
            <v>CC</v>
          </cell>
          <cell r="G474">
            <v>0</v>
          </cell>
          <cell r="H474">
            <v>0</v>
          </cell>
          <cell r="I474">
            <v>0</v>
          </cell>
          <cell r="K474">
            <v>0</v>
          </cell>
          <cell r="M474">
            <v>30886.65</v>
          </cell>
          <cell r="N474">
            <v>30886.65</v>
          </cell>
          <cell r="O474">
            <v>0</v>
          </cell>
          <cell r="Q474">
            <v>0</v>
          </cell>
          <cell r="T474">
            <v>30886.65</v>
          </cell>
          <cell r="U474">
            <v>0</v>
          </cell>
          <cell r="W474">
            <v>0</v>
          </cell>
          <cell r="Y474">
            <v>0</v>
          </cell>
          <cell r="AA474">
            <v>0</v>
          </cell>
          <cell r="AG474">
            <v>0</v>
          </cell>
          <cell r="AI474">
            <v>0</v>
          </cell>
          <cell r="AL474">
            <v>2395</v>
          </cell>
        </row>
        <row r="475">
          <cell r="A475" t="str">
            <v>2395</v>
          </cell>
          <cell r="B475" t="str">
            <v xml:space="preserve">200 - Capital Assets                </v>
          </cell>
          <cell r="F475" t="str">
            <v>D</v>
          </cell>
          <cell r="G475">
            <v>4</v>
          </cell>
          <cell r="H475">
            <v>708.65</v>
          </cell>
          <cell r="I475">
            <v>0</v>
          </cell>
          <cell r="K475">
            <v>0</v>
          </cell>
          <cell r="M475">
            <v>182940.63</v>
          </cell>
          <cell r="N475">
            <v>182314.47</v>
          </cell>
          <cell r="O475">
            <v>0</v>
          </cell>
          <cell r="Q475">
            <v>0</v>
          </cell>
          <cell r="T475">
            <v>180407.35</v>
          </cell>
          <cell r="U475">
            <v>0</v>
          </cell>
          <cell r="W475">
            <v>0</v>
          </cell>
          <cell r="Y475">
            <v>2533.2800000000002</v>
          </cell>
          <cell r="AA475">
            <v>0</v>
          </cell>
          <cell r="AG475">
            <v>0</v>
          </cell>
          <cell r="AI475">
            <v>0</v>
          </cell>
          <cell r="AL475">
            <v>2395</v>
          </cell>
        </row>
        <row r="476">
          <cell r="A476" t="str">
            <v>2395</v>
          </cell>
          <cell r="B476" t="str">
            <v xml:space="preserve">200 - Capital Assets                </v>
          </cell>
          <cell r="F476" t="str">
            <v>E</v>
          </cell>
          <cell r="G476">
            <v>14465.72</v>
          </cell>
          <cell r="H476">
            <v>35179.46</v>
          </cell>
          <cell r="I476">
            <v>0</v>
          </cell>
          <cell r="K476">
            <v>0</v>
          </cell>
          <cell r="M476">
            <v>2082826.32</v>
          </cell>
          <cell r="N476">
            <v>1772305.07</v>
          </cell>
          <cell r="O476">
            <v>0</v>
          </cell>
          <cell r="Q476">
            <v>0</v>
          </cell>
          <cell r="T476">
            <v>1847852.57</v>
          </cell>
          <cell r="U476">
            <v>0</v>
          </cell>
          <cell r="W476">
            <v>0</v>
          </cell>
          <cell r="Y476">
            <v>234973.75</v>
          </cell>
          <cell r="AA476">
            <v>0</v>
          </cell>
          <cell r="AG476">
            <v>0</v>
          </cell>
          <cell r="AI476">
            <v>0</v>
          </cell>
          <cell r="AL476">
            <v>2395</v>
          </cell>
        </row>
        <row r="477">
          <cell r="A477" t="str">
            <v>2395</v>
          </cell>
          <cell r="B477" t="str">
            <v xml:space="preserve">200 - Capital Assets                </v>
          </cell>
          <cell r="F477" t="str">
            <v>F</v>
          </cell>
          <cell r="G477">
            <v>18529.11</v>
          </cell>
          <cell r="H477">
            <v>4160.97</v>
          </cell>
          <cell r="I477">
            <v>0</v>
          </cell>
          <cell r="K477">
            <v>0</v>
          </cell>
          <cell r="M477">
            <v>382235.76</v>
          </cell>
          <cell r="N477">
            <v>333109.40000000002</v>
          </cell>
          <cell r="O477">
            <v>0</v>
          </cell>
          <cell r="Q477">
            <v>0</v>
          </cell>
          <cell r="T477">
            <v>342930.43</v>
          </cell>
          <cell r="U477">
            <v>0</v>
          </cell>
          <cell r="W477">
            <v>0</v>
          </cell>
          <cell r="Y477">
            <v>39305.33</v>
          </cell>
          <cell r="AA477">
            <v>0</v>
          </cell>
          <cell r="AG477">
            <v>0</v>
          </cell>
          <cell r="AI477">
            <v>0</v>
          </cell>
          <cell r="AL477">
            <v>2395</v>
          </cell>
        </row>
        <row r="478">
          <cell r="A478" t="str">
            <v>2395</v>
          </cell>
          <cell r="B478" t="str">
            <v xml:space="preserve">200 - Capital Assets                </v>
          </cell>
          <cell r="F478" t="str">
            <v>G</v>
          </cell>
          <cell r="G478">
            <v>19517.810000000001</v>
          </cell>
          <cell r="H478">
            <v>3750.24</v>
          </cell>
          <cell r="I478">
            <v>0</v>
          </cell>
          <cell r="K478">
            <v>0</v>
          </cell>
          <cell r="M478">
            <v>600411.99</v>
          </cell>
          <cell r="N478">
            <v>487569.08</v>
          </cell>
          <cell r="O478">
            <v>0</v>
          </cell>
          <cell r="Q478">
            <v>0</v>
          </cell>
          <cell r="T478">
            <v>507356.87</v>
          </cell>
          <cell r="U478">
            <v>0</v>
          </cell>
          <cell r="W478">
            <v>0</v>
          </cell>
          <cell r="Y478">
            <v>93055.12</v>
          </cell>
          <cell r="AA478">
            <v>0</v>
          </cell>
          <cell r="AG478">
            <v>0</v>
          </cell>
          <cell r="AI478">
            <v>0</v>
          </cell>
          <cell r="AL478">
            <v>2395</v>
          </cell>
        </row>
        <row r="479">
          <cell r="A479" t="str">
            <v>2395</v>
          </cell>
          <cell r="B479" t="str">
            <v xml:space="preserve">200 - Capital Assets                </v>
          </cell>
          <cell r="F479" t="str">
            <v>H</v>
          </cell>
          <cell r="G479">
            <v>12407.88</v>
          </cell>
          <cell r="H479">
            <v>10517.96</v>
          </cell>
          <cell r="I479">
            <v>0</v>
          </cell>
          <cell r="K479">
            <v>0</v>
          </cell>
          <cell r="M479">
            <v>31869.84</v>
          </cell>
          <cell r="N479">
            <v>13854.6</v>
          </cell>
          <cell r="O479">
            <v>0</v>
          </cell>
          <cell r="Q479">
            <v>0</v>
          </cell>
          <cell r="T479">
            <v>15499.37</v>
          </cell>
          <cell r="U479">
            <v>0</v>
          </cell>
          <cell r="W479">
            <v>0</v>
          </cell>
          <cell r="Y479">
            <v>16370.47</v>
          </cell>
          <cell r="AA479">
            <v>0</v>
          </cell>
          <cell r="AG479">
            <v>0</v>
          </cell>
          <cell r="AI479">
            <v>0</v>
          </cell>
          <cell r="AL479">
            <v>2395</v>
          </cell>
        </row>
        <row r="480">
          <cell r="A480" t="str">
            <v>2395</v>
          </cell>
          <cell r="B480" t="str">
            <v xml:space="preserve">200 - Capital Assets                </v>
          </cell>
          <cell r="F480" t="str">
            <v>L</v>
          </cell>
          <cell r="G480">
            <v>716.14</v>
          </cell>
          <cell r="H480">
            <v>0</v>
          </cell>
          <cell r="I480">
            <v>0</v>
          </cell>
          <cell r="K480">
            <v>0</v>
          </cell>
          <cell r="M480">
            <v>1190.95</v>
          </cell>
          <cell r="N480">
            <v>0</v>
          </cell>
          <cell r="O480">
            <v>0</v>
          </cell>
          <cell r="Q480">
            <v>0</v>
          </cell>
          <cell r="T480">
            <v>0</v>
          </cell>
          <cell r="U480">
            <v>0</v>
          </cell>
          <cell r="W480">
            <v>0</v>
          </cell>
          <cell r="Y480">
            <v>1190.95</v>
          </cell>
          <cell r="AA480">
            <v>0</v>
          </cell>
          <cell r="AG480">
            <v>0</v>
          </cell>
          <cell r="AI480">
            <v>0</v>
          </cell>
          <cell r="AL480">
            <v>2395</v>
          </cell>
        </row>
        <row r="481">
          <cell r="A481" t="str">
            <v>2395</v>
          </cell>
          <cell r="B481" t="str">
            <v xml:space="preserve">200 - Capital Assets                </v>
          </cell>
          <cell r="F481" t="str">
            <v>M</v>
          </cell>
          <cell r="G481">
            <v>182.39</v>
          </cell>
          <cell r="H481">
            <v>11.6</v>
          </cell>
          <cell r="I481">
            <v>0</v>
          </cell>
          <cell r="K481">
            <v>0</v>
          </cell>
          <cell r="M481">
            <v>45577.16</v>
          </cell>
          <cell r="N481">
            <v>35180.300000000003</v>
          </cell>
          <cell r="O481">
            <v>0</v>
          </cell>
          <cell r="Q481">
            <v>0</v>
          </cell>
          <cell r="T481">
            <v>39405.97</v>
          </cell>
          <cell r="U481">
            <v>0</v>
          </cell>
          <cell r="W481">
            <v>0</v>
          </cell>
          <cell r="Y481">
            <v>6171.19</v>
          </cell>
          <cell r="AA481">
            <v>0</v>
          </cell>
          <cell r="AG481">
            <v>0</v>
          </cell>
          <cell r="AI481">
            <v>0</v>
          </cell>
          <cell r="AL481">
            <v>2395</v>
          </cell>
        </row>
        <row r="482">
          <cell r="A482" t="str">
            <v>2395</v>
          </cell>
          <cell r="B482" t="str">
            <v xml:space="preserve">200 - Capital Assets                </v>
          </cell>
          <cell r="F482" t="str">
            <v>R</v>
          </cell>
          <cell r="G482">
            <v>0</v>
          </cell>
          <cell r="H482">
            <v>0</v>
          </cell>
          <cell r="I482">
            <v>0</v>
          </cell>
          <cell r="K482">
            <v>0</v>
          </cell>
          <cell r="M482">
            <v>55.02</v>
          </cell>
          <cell r="N482">
            <v>48.52</v>
          </cell>
          <cell r="O482">
            <v>0</v>
          </cell>
          <cell r="Q482">
            <v>0</v>
          </cell>
          <cell r="T482">
            <v>48.52</v>
          </cell>
          <cell r="U482">
            <v>0</v>
          </cell>
          <cell r="W482">
            <v>0</v>
          </cell>
          <cell r="Y482">
            <v>6.5</v>
          </cell>
          <cell r="AA482">
            <v>0</v>
          </cell>
          <cell r="AG482">
            <v>0</v>
          </cell>
          <cell r="AI482">
            <v>0</v>
          </cell>
          <cell r="AL482">
            <v>2395</v>
          </cell>
        </row>
        <row r="483">
          <cell r="A483" t="str">
            <v>2395</v>
          </cell>
          <cell r="B483" t="str">
            <v xml:space="preserve">200 - Capital Assets                </v>
          </cell>
          <cell r="F483" t="str">
            <v>ZZ</v>
          </cell>
          <cell r="G483">
            <v>0</v>
          </cell>
          <cell r="H483">
            <v>-289.75</v>
          </cell>
          <cell r="I483">
            <v>0</v>
          </cell>
          <cell r="K483">
            <v>0</v>
          </cell>
          <cell r="M483">
            <v>45564.13</v>
          </cell>
          <cell r="N483">
            <v>47785.120000000003</v>
          </cell>
          <cell r="O483">
            <v>0</v>
          </cell>
          <cell r="Q483">
            <v>0</v>
          </cell>
          <cell r="T483">
            <v>46741.01</v>
          </cell>
          <cell r="U483">
            <v>0</v>
          </cell>
          <cell r="W483">
            <v>0</v>
          </cell>
          <cell r="Y483">
            <v>-1176.8800000000001</v>
          </cell>
          <cell r="AA483">
            <v>0</v>
          </cell>
          <cell r="AG483">
            <v>0</v>
          </cell>
          <cell r="AI483">
            <v>0</v>
          </cell>
          <cell r="AL483">
            <v>2395</v>
          </cell>
        </row>
        <row r="484">
          <cell r="A484" t="str">
            <v>2401</v>
          </cell>
          <cell r="B484" t="str">
            <v xml:space="preserve">200 - Capital Assets                </v>
          </cell>
          <cell r="G484">
            <v>0</v>
          </cell>
          <cell r="H484">
            <v>0</v>
          </cell>
          <cell r="I484">
            <v>0</v>
          </cell>
          <cell r="K484">
            <v>0</v>
          </cell>
          <cell r="M484">
            <v>2612728.02</v>
          </cell>
          <cell r="N484">
            <v>2612728.02</v>
          </cell>
          <cell r="O484">
            <v>0</v>
          </cell>
          <cell r="Q484">
            <v>0</v>
          </cell>
          <cell r="T484">
            <v>2612728.02</v>
          </cell>
          <cell r="U484">
            <v>0</v>
          </cell>
          <cell r="W484">
            <v>0</v>
          </cell>
          <cell r="Y484">
            <v>0</v>
          </cell>
          <cell r="AA484">
            <v>0</v>
          </cell>
          <cell r="AG484">
            <v>0</v>
          </cell>
          <cell r="AI484">
            <v>0</v>
          </cell>
          <cell r="AL484">
            <v>2401</v>
          </cell>
        </row>
        <row r="485">
          <cell r="A485" t="str">
            <v>2401</v>
          </cell>
          <cell r="B485" t="str">
            <v xml:space="preserve">200 - Capital Assets                </v>
          </cell>
          <cell r="F485" t="str">
            <v>A</v>
          </cell>
          <cell r="G485">
            <v>4317.1499999999996</v>
          </cell>
          <cell r="H485">
            <v>219.44</v>
          </cell>
          <cell r="I485">
            <v>0</v>
          </cell>
          <cell r="K485">
            <v>0</v>
          </cell>
          <cell r="M485">
            <v>132258.23999999999</v>
          </cell>
          <cell r="N485">
            <v>93402.37</v>
          </cell>
          <cell r="O485">
            <v>0</v>
          </cell>
          <cell r="Q485">
            <v>0</v>
          </cell>
          <cell r="T485">
            <v>96703.94</v>
          </cell>
          <cell r="U485">
            <v>0</v>
          </cell>
          <cell r="W485">
            <v>0</v>
          </cell>
          <cell r="Y485">
            <v>35554.300000000003</v>
          </cell>
          <cell r="AA485">
            <v>0</v>
          </cell>
          <cell r="AG485">
            <v>0</v>
          </cell>
          <cell r="AI485">
            <v>0</v>
          </cell>
          <cell r="AL485">
            <v>2401</v>
          </cell>
        </row>
        <row r="486">
          <cell r="A486" t="str">
            <v>2401</v>
          </cell>
          <cell r="B486" t="str">
            <v xml:space="preserve">200 - Capital Assets                </v>
          </cell>
          <cell r="F486" t="str">
            <v>B</v>
          </cell>
          <cell r="G486">
            <v>4162.8999999999996</v>
          </cell>
          <cell r="H486">
            <v>263.36</v>
          </cell>
          <cell r="I486">
            <v>0</v>
          </cell>
          <cell r="K486">
            <v>0</v>
          </cell>
          <cell r="M486">
            <v>342798.53</v>
          </cell>
          <cell r="N486">
            <v>308906.55</v>
          </cell>
          <cell r="O486">
            <v>0</v>
          </cell>
          <cell r="Q486">
            <v>0</v>
          </cell>
          <cell r="T486">
            <v>314580.34000000003</v>
          </cell>
          <cell r="U486">
            <v>0</v>
          </cell>
          <cell r="W486">
            <v>0</v>
          </cell>
          <cell r="Y486">
            <v>28218.19</v>
          </cell>
          <cell r="AA486">
            <v>0</v>
          </cell>
          <cell r="AG486">
            <v>0</v>
          </cell>
          <cell r="AI486">
            <v>0</v>
          </cell>
          <cell r="AL486">
            <v>2401</v>
          </cell>
        </row>
        <row r="487">
          <cell r="A487" t="str">
            <v>2401</v>
          </cell>
          <cell r="B487" t="str">
            <v xml:space="preserve">200 - Capital Assets                </v>
          </cell>
          <cell r="F487" t="str">
            <v>C</v>
          </cell>
          <cell r="G487">
            <v>5364.61</v>
          </cell>
          <cell r="H487">
            <v>11320.67</v>
          </cell>
          <cell r="I487">
            <v>0</v>
          </cell>
          <cell r="K487">
            <v>0</v>
          </cell>
          <cell r="M487">
            <v>748935.03</v>
          </cell>
          <cell r="N487">
            <v>682114.43</v>
          </cell>
          <cell r="O487">
            <v>0</v>
          </cell>
          <cell r="Q487">
            <v>0</v>
          </cell>
          <cell r="T487">
            <v>700322.58</v>
          </cell>
          <cell r="U487">
            <v>0</v>
          </cell>
          <cell r="W487">
            <v>0</v>
          </cell>
          <cell r="Y487">
            <v>48612.45</v>
          </cell>
          <cell r="AA487">
            <v>0</v>
          </cell>
          <cell r="AG487">
            <v>0</v>
          </cell>
          <cell r="AI487">
            <v>0</v>
          </cell>
          <cell r="AL487">
            <v>2401</v>
          </cell>
        </row>
        <row r="488">
          <cell r="A488" t="str">
            <v>2401</v>
          </cell>
          <cell r="B488" t="str">
            <v xml:space="preserve">200 - Capital Assets                </v>
          </cell>
          <cell r="F488" t="str">
            <v>CC</v>
          </cell>
          <cell r="G488">
            <v>0</v>
          </cell>
          <cell r="H488">
            <v>0</v>
          </cell>
          <cell r="I488">
            <v>0</v>
          </cell>
          <cell r="K488">
            <v>0</v>
          </cell>
          <cell r="M488">
            <v>13534.96</v>
          </cell>
          <cell r="N488">
            <v>13534.96</v>
          </cell>
          <cell r="O488">
            <v>0</v>
          </cell>
          <cell r="Q488">
            <v>0</v>
          </cell>
          <cell r="T488">
            <v>13534.96</v>
          </cell>
          <cell r="U488">
            <v>0</v>
          </cell>
          <cell r="W488">
            <v>0</v>
          </cell>
          <cell r="Y488">
            <v>0</v>
          </cell>
          <cell r="AA488">
            <v>0</v>
          </cell>
          <cell r="AG488">
            <v>0</v>
          </cell>
          <cell r="AI488">
            <v>0</v>
          </cell>
          <cell r="AL488">
            <v>2401</v>
          </cell>
        </row>
        <row r="489">
          <cell r="A489" t="str">
            <v>2401</v>
          </cell>
          <cell r="B489" t="str">
            <v xml:space="preserve">200 - Capital Assets                </v>
          </cell>
          <cell r="F489" t="str">
            <v>D</v>
          </cell>
          <cell r="G489">
            <v>180.9</v>
          </cell>
          <cell r="H489">
            <v>79.75</v>
          </cell>
          <cell r="I489">
            <v>0</v>
          </cell>
          <cell r="K489">
            <v>0</v>
          </cell>
          <cell r="M489">
            <v>531730.77</v>
          </cell>
          <cell r="N489">
            <v>524227.81</v>
          </cell>
          <cell r="O489">
            <v>0</v>
          </cell>
          <cell r="Q489">
            <v>0</v>
          </cell>
          <cell r="T489">
            <v>524009.33</v>
          </cell>
          <cell r="U489">
            <v>0</v>
          </cell>
          <cell r="W489">
            <v>0</v>
          </cell>
          <cell r="Y489">
            <v>7721.44</v>
          </cell>
          <cell r="AA489">
            <v>0</v>
          </cell>
          <cell r="AG489">
            <v>0</v>
          </cell>
          <cell r="AI489">
            <v>0</v>
          </cell>
          <cell r="AL489">
            <v>2401</v>
          </cell>
        </row>
        <row r="490">
          <cell r="A490" t="str">
            <v>2401</v>
          </cell>
          <cell r="B490" t="str">
            <v xml:space="preserve">200 - Capital Assets                </v>
          </cell>
          <cell r="F490" t="str">
            <v>E</v>
          </cell>
          <cell r="G490">
            <v>17252.82</v>
          </cell>
          <cell r="H490">
            <v>25309.84</v>
          </cell>
          <cell r="I490">
            <v>0</v>
          </cell>
          <cell r="K490">
            <v>0</v>
          </cell>
          <cell r="M490">
            <v>2576353.73</v>
          </cell>
          <cell r="N490">
            <v>2285173.23</v>
          </cell>
          <cell r="O490">
            <v>0</v>
          </cell>
          <cell r="Q490">
            <v>0</v>
          </cell>
          <cell r="T490">
            <v>2365533.7400000002</v>
          </cell>
          <cell r="U490">
            <v>0</v>
          </cell>
          <cell r="W490">
            <v>0</v>
          </cell>
          <cell r="Y490">
            <v>210819.99</v>
          </cell>
          <cell r="AA490">
            <v>0</v>
          </cell>
          <cell r="AG490">
            <v>0</v>
          </cell>
          <cell r="AI490">
            <v>0</v>
          </cell>
          <cell r="AL490">
            <v>2401</v>
          </cell>
        </row>
        <row r="491">
          <cell r="A491" t="str">
            <v>2401</v>
          </cell>
          <cell r="B491" t="str">
            <v xml:space="preserve">200 - Capital Assets                </v>
          </cell>
          <cell r="F491" t="str">
            <v>F</v>
          </cell>
          <cell r="G491">
            <v>11136.92</v>
          </cell>
          <cell r="H491">
            <v>4686.92</v>
          </cell>
          <cell r="I491">
            <v>0</v>
          </cell>
          <cell r="K491">
            <v>0</v>
          </cell>
          <cell r="M491">
            <v>250239.35</v>
          </cell>
          <cell r="N491">
            <v>216275.82</v>
          </cell>
          <cell r="O491">
            <v>0</v>
          </cell>
          <cell r="Q491">
            <v>0</v>
          </cell>
          <cell r="T491">
            <v>226151.43</v>
          </cell>
          <cell r="U491">
            <v>0</v>
          </cell>
          <cell r="W491">
            <v>0</v>
          </cell>
          <cell r="Y491">
            <v>24087.919999999998</v>
          </cell>
          <cell r="AA491">
            <v>0</v>
          </cell>
          <cell r="AG491">
            <v>0</v>
          </cell>
          <cell r="AI491">
            <v>0</v>
          </cell>
          <cell r="AL491">
            <v>2401</v>
          </cell>
        </row>
        <row r="492">
          <cell r="A492" t="str">
            <v>2401</v>
          </cell>
          <cell r="B492" t="str">
            <v xml:space="preserve">200 - Capital Assets                </v>
          </cell>
          <cell r="F492" t="str">
            <v>G</v>
          </cell>
          <cell r="G492">
            <v>38009.300000000003</v>
          </cell>
          <cell r="H492">
            <v>25697.13</v>
          </cell>
          <cell r="I492">
            <v>0</v>
          </cell>
          <cell r="K492">
            <v>0</v>
          </cell>
          <cell r="M492">
            <v>1561119.14</v>
          </cell>
          <cell r="N492">
            <v>1232752.3400000001</v>
          </cell>
          <cell r="O492">
            <v>0</v>
          </cell>
          <cell r="Q492">
            <v>0</v>
          </cell>
          <cell r="T492">
            <v>1291997.8999999999</v>
          </cell>
          <cell r="U492">
            <v>0</v>
          </cell>
          <cell r="W492">
            <v>0</v>
          </cell>
          <cell r="Y492">
            <v>269121.24</v>
          </cell>
          <cell r="AA492">
            <v>0</v>
          </cell>
          <cell r="AG492">
            <v>0</v>
          </cell>
          <cell r="AI492">
            <v>0</v>
          </cell>
          <cell r="AL492">
            <v>2401</v>
          </cell>
        </row>
        <row r="493">
          <cell r="A493" t="str">
            <v>2401</v>
          </cell>
          <cell r="B493" t="str">
            <v xml:space="preserve">200 - Capital Assets                </v>
          </cell>
          <cell r="F493" t="str">
            <v>H</v>
          </cell>
          <cell r="G493">
            <v>5488.41</v>
          </cell>
          <cell r="H493">
            <v>4420.5</v>
          </cell>
          <cell r="I493">
            <v>0</v>
          </cell>
          <cell r="K493">
            <v>0</v>
          </cell>
          <cell r="M493">
            <v>52463.1</v>
          </cell>
          <cell r="N493">
            <v>34334.620000000003</v>
          </cell>
          <cell r="O493">
            <v>0</v>
          </cell>
          <cell r="Q493">
            <v>0</v>
          </cell>
          <cell r="T493">
            <v>39997.730000000003</v>
          </cell>
          <cell r="U493">
            <v>0</v>
          </cell>
          <cell r="W493">
            <v>0</v>
          </cell>
          <cell r="Y493">
            <v>12465.37</v>
          </cell>
          <cell r="AA493">
            <v>0</v>
          </cell>
          <cell r="AG493">
            <v>0</v>
          </cell>
          <cell r="AI493">
            <v>0</v>
          </cell>
          <cell r="AL493">
            <v>2401</v>
          </cell>
        </row>
        <row r="494">
          <cell r="A494" t="str">
            <v>2401</v>
          </cell>
          <cell r="B494" t="str">
            <v xml:space="preserve">200 - Capital Assets                </v>
          </cell>
          <cell r="F494" t="str">
            <v>L</v>
          </cell>
          <cell r="G494">
            <v>2620.7399999999998</v>
          </cell>
          <cell r="H494">
            <v>0</v>
          </cell>
          <cell r="I494">
            <v>0</v>
          </cell>
          <cell r="K494">
            <v>0</v>
          </cell>
          <cell r="M494">
            <v>9737.2800000000007</v>
          </cell>
          <cell r="N494">
            <v>2692.47</v>
          </cell>
          <cell r="O494">
            <v>0</v>
          </cell>
          <cell r="Q494">
            <v>0</v>
          </cell>
          <cell r="T494">
            <v>2690.89</v>
          </cell>
          <cell r="U494">
            <v>0</v>
          </cell>
          <cell r="W494">
            <v>0</v>
          </cell>
          <cell r="Y494">
            <v>7046.39</v>
          </cell>
          <cell r="AA494">
            <v>0</v>
          </cell>
          <cell r="AG494">
            <v>0</v>
          </cell>
          <cell r="AI494">
            <v>0</v>
          </cell>
          <cell r="AL494">
            <v>2401</v>
          </cell>
        </row>
        <row r="495">
          <cell r="A495" t="str">
            <v>2401</v>
          </cell>
          <cell r="B495" t="str">
            <v xml:space="preserve">200 - Capital Assets                </v>
          </cell>
          <cell r="F495" t="str">
            <v>M</v>
          </cell>
          <cell r="G495">
            <v>329.98</v>
          </cell>
          <cell r="H495">
            <v>187.57</v>
          </cell>
          <cell r="I495">
            <v>0</v>
          </cell>
          <cell r="K495">
            <v>0</v>
          </cell>
          <cell r="M495">
            <v>52197.71</v>
          </cell>
          <cell r="N495">
            <v>44978.95</v>
          </cell>
          <cell r="O495">
            <v>0</v>
          </cell>
          <cell r="Q495">
            <v>0</v>
          </cell>
          <cell r="T495">
            <v>45895.56</v>
          </cell>
          <cell r="U495">
            <v>0</v>
          </cell>
          <cell r="W495">
            <v>0</v>
          </cell>
          <cell r="Y495">
            <v>6302.15</v>
          </cell>
          <cell r="AA495">
            <v>0</v>
          </cell>
          <cell r="AG495">
            <v>0</v>
          </cell>
          <cell r="AI495">
            <v>0</v>
          </cell>
          <cell r="AL495">
            <v>2401</v>
          </cell>
        </row>
        <row r="496">
          <cell r="A496" t="str">
            <v>2401</v>
          </cell>
          <cell r="B496" t="str">
            <v xml:space="preserve">200 - Capital Assets                </v>
          </cell>
          <cell r="F496" t="str">
            <v>MM</v>
          </cell>
          <cell r="G496">
            <v>0</v>
          </cell>
          <cell r="H496">
            <v>0</v>
          </cell>
          <cell r="I496">
            <v>0</v>
          </cell>
          <cell r="K496">
            <v>0</v>
          </cell>
          <cell r="M496">
            <v>5.5</v>
          </cell>
          <cell r="N496">
            <v>0</v>
          </cell>
          <cell r="O496">
            <v>0</v>
          </cell>
          <cell r="Q496">
            <v>0</v>
          </cell>
          <cell r="T496">
            <v>0</v>
          </cell>
          <cell r="U496">
            <v>0</v>
          </cell>
          <cell r="W496">
            <v>0</v>
          </cell>
          <cell r="Y496">
            <v>5.5</v>
          </cell>
          <cell r="AA496">
            <v>0</v>
          </cell>
          <cell r="AG496">
            <v>0</v>
          </cell>
          <cell r="AI496">
            <v>0</v>
          </cell>
          <cell r="AL496">
            <v>2401</v>
          </cell>
        </row>
        <row r="497">
          <cell r="A497" t="str">
            <v>2401</v>
          </cell>
          <cell r="B497" t="str">
            <v xml:space="preserve">200 - Capital Assets                </v>
          </cell>
          <cell r="F497" t="str">
            <v>Q</v>
          </cell>
          <cell r="G497">
            <v>0</v>
          </cell>
          <cell r="H497">
            <v>0</v>
          </cell>
          <cell r="I497">
            <v>0</v>
          </cell>
          <cell r="K497">
            <v>0</v>
          </cell>
          <cell r="M497">
            <v>156.58000000000001</v>
          </cell>
          <cell r="N497">
            <v>156.58000000000001</v>
          </cell>
          <cell r="O497">
            <v>0</v>
          </cell>
          <cell r="Q497">
            <v>0</v>
          </cell>
          <cell r="T497">
            <v>156.58000000000001</v>
          </cell>
          <cell r="U497">
            <v>0</v>
          </cell>
          <cell r="W497">
            <v>0</v>
          </cell>
          <cell r="Y497">
            <v>0</v>
          </cell>
          <cell r="AA497">
            <v>0</v>
          </cell>
          <cell r="AG497">
            <v>0</v>
          </cell>
          <cell r="AI497">
            <v>0</v>
          </cell>
          <cell r="AL497">
            <v>2401</v>
          </cell>
        </row>
        <row r="498">
          <cell r="A498" t="str">
            <v>2401</v>
          </cell>
          <cell r="B498" t="str">
            <v xml:space="preserve">200 - Capital Assets                </v>
          </cell>
          <cell r="F498" t="str">
            <v>T</v>
          </cell>
          <cell r="G498">
            <v>0</v>
          </cell>
          <cell r="H498">
            <v>0</v>
          </cell>
          <cell r="I498">
            <v>0</v>
          </cell>
          <cell r="K498">
            <v>0</v>
          </cell>
          <cell r="M498">
            <v>186</v>
          </cell>
          <cell r="N498">
            <v>186</v>
          </cell>
          <cell r="O498">
            <v>0</v>
          </cell>
          <cell r="Q498">
            <v>0</v>
          </cell>
          <cell r="T498">
            <v>186</v>
          </cell>
          <cell r="U498">
            <v>0</v>
          </cell>
          <cell r="W498">
            <v>0</v>
          </cell>
          <cell r="Y498">
            <v>0</v>
          </cell>
          <cell r="AA498">
            <v>0</v>
          </cell>
          <cell r="AG498">
            <v>0</v>
          </cell>
          <cell r="AI498">
            <v>0</v>
          </cell>
          <cell r="AL498">
            <v>2401</v>
          </cell>
        </row>
        <row r="499">
          <cell r="A499" t="str">
            <v>2401</v>
          </cell>
          <cell r="B499" t="str">
            <v xml:space="preserve">200 - Capital Assets                </v>
          </cell>
          <cell r="F499" t="str">
            <v>W</v>
          </cell>
          <cell r="G499">
            <v>0</v>
          </cell>
          <cell r="H499">
            <v>0</v>
          </cell>
          <cell r="I499">
            <v>0</v>
          </cell>
          <cell r="K499">
            <v>0</v>
          </cell>
          <cell r="M499">
            <v>160.16</v>
          </cell>
          <cell r="N499">
            <v>160.16</v>
          </cell>
          <cell r="O499">
            <v>0</v>
          </cell>
          <cell r="Q499">
            <v>0</v>
          </cell>
          <cell r="T499">
            <v>160.16</v>
          </cell>
          <cell r="U499">
            <v>0</v>
          </cell>
          <cell r="W499">
            <v>0</v>
          </cell>
          <cell r="Y499">
            <v>0</v>
          </cell>
          <cell r="AA499">
            <v>0</v>
          </cell>
          <cell r="AG499">
            <v>0</v>
          </cell>
          <cell r="AI499">
            <v>0</v>
          </cell>
          <cell r="AL499">
            <v>2401</v>
          </cell>
        </row>
        <row r="500">
          <cell r="A500" t="str">
            <v>2401</v>
          </cell>
          <cell r="B500" t="str">
            <v xml:space="preserve">200 - Capital Assets                </v>
          </cell>
          <cell r="F500" t="str">
            <v>ZZ</v>
          </cell>
          <cell r="G500">
            <v>0</v>
          </cell>
          <cell r="H500">
            <v>0</v>
          </cell>
          <cell r="I500">
            <v>0</v>
          </cell>
          <cell r="K500">
            <v>0</v>
          </cell>
          <cell r="M500">
            <v>8339.7199999999993</v>
          </cell>
          <cell r="N500">
            <v>8339.7199999999993</v>
          </cell>
          <cell r="O500">
            <v>0</v>
          </cell>
          <cell r="Q500">
            <v>0</v>
          </cell>
          <cell r="T500">
            <v>8339.7199999999993</v>
          </cell>
          <cell r="U500">
            <v>0</v>
          </cell>
          <cell r="W500">
            <v>0</v>
          </cell>
          <cell r="Y500">
            <v>0</v>
          </cell>
          <cell r="AA500">
            <v>0</v>
          </cell>
          <cell r="AG500">
            <v>0</v>
          </cell>
          <cell r="AI500">
            <v>0</v>
          </cell>
          <cell r="AL500">
            <v>2401</v>
          </cell>
        </row>
        <row r="501">
          <cell r="A501" t="str">
            <v>2402</v>
          </cell>
          <cell r="B501" t="str">
            <v xml:space="preserve">200 - Capital Assets                </v>
          </cell>
          <cell r="G501">
            <v>0</v>
          </cell>
          <cell r="H501">
            <v>0</v>
          </cell>
          <cell r="I501">
            <v>0</v>
          </cell>
          <cell r="K501">
            <v>0</v>
          </cell>
          <cell r="M501">
            <v>254484.26</v>
          </cell>
          <cell r="N501">
            <v>254484.26</v>
          </cell>
          <cell r="O501">
            <v>0</v>
          </cell>
          <cell r="Q501">
            <v>0</v>
          </cell>
          <cell r="T501">
            <v>254484.26</v>
          </cell>
          <cell r="U501">
            <v>0</v>
          </cell>
          <cell r="W501">
            <v>0</v>
          </cell>
          <cell r="Y501">
            <v>0</v>
          </cell>
          <cell r="AA501">
            <v>0</v>
          </cell>
          <cell r="AG501">
            <v>0</v>
          </cell>
          <cell r="AI501">
            <v>0</v>
          </cell>
          <cell r="AL501">
            <v>2402</v>
          </cell>
        </row>
        <row r="502">
          <cell r="A502" t="str">
            <v>2402</v>
          </cell>
          <cell r="B502" t="str">
            <v xml:space="preserve">200 - Capital Assets                </v>
          </cell>
          <cell r="F502" t="str">
            <v>A</v>
          </cell>
          <cell r="G502">
            <v>21.54</v>
          </cell>
          <cell r="H502">
            <v>172.32</v>
          </cell>
          <cell r="I502">
            <v>0</v>
          </cell>
          <cell r="K502">
            <v>0</v>
          </cell>
          <cell r="M502">
            <v>10406.89</v>
          </cell>
          <cell r="N502">
            <v>6620.24</v>
          </cell>
          <cell r="O502">
            <v>0</v>
          </cell>
          <cell r="Q502">
            <v>0</v>
          </cell>
          <cell r="T502">
            <v>6617.02</v>
          </cell>
          <cell r="U502">
            <v>0</v>
          </cell>
          <cell r="W502">
            <v>0</v>
          </cell>
          <cell r="Y502">
            <v>3789.87</v>
          </cell>
          <cell r="AA502">
            <v>0</v>
          </cell>
          <cell r="AG502">
            <v>0</v>
          </cell>
          <cell r="AI502">
            <v>0</v>
          </cell>
          <cell r="AL502">
            <v>2402</v>
          </cell>
        </row>
        <row r="503">
          <cell r="A503" t="str">
            <v>2402</v>
          </cell>
          <cell r="B503" t="str">
            <v xml:space="preserve">200 - Capital Assets                </v>
          </cell>
          <cell r="F503" t="str">
            <v>B</v>
          </cell>
          <cell r="G503">
            <v>443.76</v>
          </cell>
          <cell r="H503">
            <v>43.08</v>
          </cell>
          <cell r="I503">
            <v>0</v>
          </cell>
          <cell r="K503">
            <v>0</v>
          </cell>
          <cell r="M503">
            <v>55013.74</v>
          </cell>
          <cell r="N503">
            <v>51714.78</v>
          </cell>
          <cell r="O503">
            <v>0</v>
          </cell>
          <cell r="Q503">
            <v>0</v>
          </cell>
          <cell r="T503">
            <v>52450.3</v>
          </cell>
          <cell r="U503">
            <v>0</v>
          </cell>
          <cell r="W503">
            <v>0</v>
          </cell>
          <cell r="Y503">
            <v>2563.44</v>
          </cell>
          <cell r="AA503">
            <v>0</v>
          </cell>
          <cell r="AG503">
            <v>0</v>
          </cell>
          <cell r="AI503">
            <v>0</v>
          </cell>
          <cell r="AL503">
            <v>2402</v>
          </cell>
        </row>
        <row r="504">
          <cell r="A504" t="str">
            <v>2402</v>
          </cell>
          <cell r="B504" t="str">
            <v xml:space="preserve">200 - Capital Assets                </v>
          </cell>
          <cell r="F504" t="str">
            <v>C</v>
          </cell>
          <cell r="G504">
            <v>0</v>
          </cell>
          <cell r="H504">
            <v>0</v>
          </cell>
          <cell r="I504">
            <v>0</v>
          </cell>
          <cell r="K504">
            <v>0</v>
          </cell>
          <cell r="M504">
            <v>36582.85</v>
          </cell>
          <cell r="N504">
            <v>34485.51</v>
          </cell>
          <cell r="O504">
            <v>0</v>
          </cell>
          <cell r="Q504">
            <v>0</v>
          </cell>
          <cell r="T504">
            <v>35260.97</v>
          </cell>
          <cell r="U504">
            <v>0</v>
          </cell>
          <cell r="W504">
            <v>0</v>
          </cell>
          <cell r="Y504">
            <v>1321.88</v>
          </cell>
          <cell r="AA504">
            <v>0</v>
          </cell>
          <cell r="AG504">
            <v>0</v>
          </cell>
          <cell r="AI504">
            <v>0</v>
          </cell>
          <cell r="AL504">
            <v>2402</v>
          </cell>
        </row>
        <row r="505">
          <cell r="A505" t="str">
            <v>2402</v>
          </cell>
          <cell r="B505" t="str">
            <v xml:space="preserve">200 - Capital Assets                </v>
          </cell>
          <cell r="F505" t="str">
            <v>CC</v>
          </cell>
          <cell r="G505">
            <v>0</v>
          </cell>
          <cell r="H505">
            <v>0</v>
          </cell>
          <cell r="I505">
            <v>0</v>
          </cell>
          <cell r="K505">
            <v>0</v>
          </cell>
          <cell r="M505">
            <v>401.21</v>
          </cell>
          <cell r="N505">
            <v>401.21</v>
          </cell>
          <cell r="O505">
            <v>0</v>
          </cell>
          <cell r="Q505">
            <v>0</v>
          </cell>
          <cell r="T505">
            <v>401.21</v>
          </cell>
          <cell r="U505">
            <v>0</v>
          </cell>
          <cell r="W505">
            <v>0</v>
          </cell>
          <cell r="Y505">
            <v>0</v>
          </cell>
          <cell r="AA505">
            <v>0</v>
          </cell>
          <cell r="AG505">
            <v>0</v>
          </cell>
          <cell r="AI505">
            <v>0</v>
          </cell>
          <cell r="AL505">
            <v>2402</v>
          </cell>
        </row>
        <row r="506">
          <cell r="A506" t="str">
            <v>2402</v>
          </cell>
          <cell r="B506" t="str">
            <v xml:space="preserve">200 - Capital Assets                </v>
          </cell>
          <cell r="F506" t="str">
            <v>D</v>
          </cell>
          <cell r="G506">
            <v>0</v>
          </cell>
          <cell r="H506">
            <v>0</v>
          </cell>
          <cell r="I506">
            <v>0</v>
          </cell>
          <cell r="K506">
            <v>0</v>
          </cell>
          <cell r="M506">
            <v>14823.52</v>
          </cell>
          <cell r="N506">
            <v>14831.88</v>
          </cell>
          <cell r="O506">
            <v>0</v>
          </cell>
          <cell r="Q506">
            <v>0</v>
          </cell>
          <cell r="T506">
            <v>14823.52</v>
          </cell>
          <cell r="U506">
            <v>0</v>
          </cell>
          <cell r="W506">
            <v>0</v>
          </cell>
          <cell r="Y506">
            <v>0</v>
          </cell>
          <cell r="AA506">
            <v>0</v>
          </cell>
          <cell r="AG506">
            <v>0</v>
          </cell>
          <cell r="AI506">
            <v>0</v>
          </cell>
          <cell r="AL506">
            <v>2402</v>
          </cell>
        </row>
        <row r="507">
          <cell r="A507" t="str">
            <v>2402</v>
          </cell>
          <cell r="B507" t="str">
            <v xml:space="preserve">200 - Capital Assets                </v>
          </cell>
          <cell r="F507" t="str">
            <v>E</v>
          </cell>
          <cell r="G507">
            <v>2563.2600000000002</v>
          </cell>
          <cell r="H507">
            <v>6742.02</v>
          </cell>
          <cell r="I507">
            <v>0</v>
          </cell>
          <cell r="K507">
            <v>0</v>
          </cell>
          <cell r="M507">
            <v>642248.47</v>
          </cell>
          <cell r="N507">
            <v>582157.81999999995</v>
          </cell>
          <cell r="O507">
            <v>0</v>
          </cell>
          <cell r="Q507">
            <v>0</v>
          </cell>
          <cell r="T507">
            <v>597196.16</v>
          </cell>
          <cell r="U507">
            <v>0</v>
          </cell>
          <cell r="W507">
            <v>0</v>
          </cell>
          <cell r="Y507">
            <v>45052.31</v>
          </cell>
          <cell r="AA507">
            <v>0</v>
          </cell>
          <cell r="AG507">
            <v>0</v>
          </cell>
          <cell r="AI507">
            <v>0</v>
          </cell>
          <cell r="AL507">
            <v>2402</v>
          </cell>
        </row>
        <row r="508">
          <cell r="A508" t="str">
            <v>2402</v>
          </cell>
          <cell r="B508" t="str">
            <v xml:space="preserve">200 - Capital Assets                </v>
          </cell>
          <cell r="F508" t="str">
            <v>F</v>
          </cell>
          <cell r="G508">
            <v>2487.87</v>
          </cell>
          <cell r="H508">
            <v>647.66</v>
          </cell>
          <cell r="I508">
            <v>0</v>
          </cell>
          <cell r="K508">
            <v>0</v>
          </cell>
          <cell r="M508">
            <v>32076.02</v>
          </cell>
          <cell r="N508">
            <v>23912.74</v>
          </cell>
          <cell r="O508">
            <v>0</v>
          </cell>
          <cell r="Q508">
            <v>0</v>
          </cell>
          <cell r="T508">
            <v>27240.04</v>
          </cell>
          <cell r="U508">
            <v>0</v>
          </cell>
          <cell r="W508">
            <v>0</v>
          </cell>
          <cell r="Y508">
            <v>4835.9799999999996</v>
          </cell>
          <cell r="AA508">
            <v>0</v>
          </cell>
          <cell r="AG508">
            <v>0</v>
          </cell>
          <cell r="AI508">
            <v>0</v>
          </cell>
          <cell r="AL508">
            <v>2402</v>
          </cell>
        </row>
        <row r="509">
          <cell r="A509" t="str">
            <v>2402</v>
          </cell>
          <cell r="B509" t="str">
            <v xml:space="preserve">200 - Capital Assets                </v>
          </cell>
          <cell r="F509" t="str">
            <v>G</v>
          </cell>
          <cell r="G509">
            <v>718.12</v>
          </cell>
          <cell r="H509">
            <v>161</v>
          </cell>
          <cell r="I509">
            <v>0</v>
          </cell>
          <cell r="K509">
            <v>0</v>
          </cell>
          <cell r="M509">
            <v>33200.32</v>
          </cell>
          <cell r="N509">
            <v>30220.59</v>
          </cell>
          <cell r="O509">
            <v>0</v>
          </cell>
          <cell r="Q509">
            <v>0</v>
          </cell>
          <cell r="T509">
            <v>30322.37</v>
          </cell>
          <cell r="U509">
            <v>0</v>
          </cell>
          <cell r="W509">
            <v>0</v>
          </cell>
          <cell r="Y509">
            <v>2877.95</v>
          </cell>
          <cell r="AA509">
            <v>0</v>
          </cell>
          <cell r="AG509">
            <v>0</v>
          </cell>
          <cell r="AI509">
            <v>0</v>
          </cell>
          <cell r="AL509">
            <v>2402</v>
          </cell>
        </row>
        <row r="510">
          <cell r="A510" t="str">
            <v>2402</v>
          </cell>
          <cell r="B510" t="str">
            <v xml:space="preserve">200 - Capital Assets                </v>
          </cell>
          <cell r="F510" t="str">
            <v>H</v>
          </cell>
          <cell r="G510">
            <v>0</v>
          </cell>
          <cell r="H510">
            <v>0</v>
          </cell>
          <cell r="I510">
            <v>0</v>
          </cell>
          <cell r="K510">
            <v>0</v>
          </cell>
          <cell r="M510">
            <v>753.12</v>
          </cell>
          <cell r="N510">
            <v>342.4</v>
          </cell>
          <cell r="O510">
            <v>0</v>
          </cell>
          <cell r="Q510">
            <v>0</v>
          </cell>
          <cell r="T510">
            <v>342.4</v>
          </cell>
          <cell r="U510">
            <v>0</v>
          </cell>
          <cell r="W510">
            <v>0</v>
          </cell>
          <cell r="Y510">
            <v>410.72</v>
          </cell>
          <cell r="AA510">
            <v>0</v>
          </cell>
          <cell r="AG510">
            <v>0</v>
          </cell>
          <cell r="AI510">
            <v>0</v>
          </cell>
          <cell r="AL510">
            <v>2402</v>
          </cell>
        </row>
        <row r="511">
          <cell r="A511" t="str">
            <v>2402</v>
          </cell>
          <cell r="B511" t="str">
            <v xml:space="preserve">200 - Capital Assets                </v>
          </cell>
          <cell r="F511" t="str">
            <v>L</v>
          </cell>
          <cell r="G511">
            <v>236.94</v>
          </cell>
          <cell r="H511">
            <v>0</v>
          </cell>
          <cell r="I511">
            <v>0</v>
          </cell>
          <cell r="K511">
            <v>0</v>
          </cell>
          <cell r="M511">
            <v>405.79</v>
          </cell>
          <cell r="N511">
            <v>16.61</v>
          </cell>
          <cell r="O511">
            <v>0</v>
          </cell>
          <cell r="Q511">
            <v>0</v>
          </cell>
          <cell r="T511">
            <v>16.61</v>
          </cell>
          <cell r="U511">
            <v>0</v>
          </cell>
          <cell r="W511">
            <v>0</v>
          </cell>
          <cell r="Y511">
            <v>389.18</v>
          </cell>
          <cell r="AA511">
            <v>0</v>
          </cell>
          <cell r="AG511">
            <v>0</v>
          </cell>
          <cell r="AI511">
            <v>0</v>
          </cell>
          <cell r="AL511">
            <v>2402</v>
          </cell>
        </row>
        <row r="512">
          <cell r="A512" t="str">
            <v>2402</v>
          </cell>
          <cell r="B512" t="str">
            <v xml:space="preserve">200 - Capital Assets                </v>
          </cell>
          <cell r="F512" t="str">
            <v>M</v>
          </cell>
          <cell r="G512">
            <v>89</v>
          </cell>
          <cell r="H512">
            <v>53.4</v>
          </cell>
          <cell r="I512">
            <v>0</v>
          </cell>
          <cell r="K512">
            <v>0</v>
          </cell>
          <cell r="M512">
            <v>2782.7</v>
          </cell>
          <cell r="N512">
            <v>1935.07</v>
          </cell>
          <cell r="O512">
            <v>0</v>
          </cell>
          <cell r="Q512">
            <v>0</v>
          </cell>
          <cell r="T512">
            <v>2124.1</v>
          </cell>
          <cell r="U512">
            <v>0</v>
          </cell>
          <cell r="W512">
            <v>0</v>
          </cell>
          <cell r="Y512">
            <v>658.6</v>
          </cell>
          <cell r="AA512">
            <v>0</v>
          </cell>
          <cell r="AG512">
            <v>0</v>
          </cell>
          <cell r="AI512">
            <v>0</v>
          </cell>
          <cell r="AL512">
            <v>2402</v>
          </cell>
        </row>
        <row r="513">
          <cell r="A513" t="str">
            <v>2402</v>
          </cell>
          <cell r="B513" t="str">
            <v xml:space="preserve">200 - Capital Assets                </v>
          </cell>
          <cell r="F513" t="str">
            <v>ZZ</v>
          </cell>
          <cell r="G513">
            <v>0</v>
          </cell>
          <cell r="H513">
            <v>0</v>
          </cell>
          <cell r="I513">
            <v>0</v>
          </cell>
          <cell r="K513">
            <v>0</v>
          </cell>
          <cell r="M513">
            <v>1383.7</v>
          </cell>
          <cell r="N513">
            <v>1383.7</v>
          </cell>
          <cell r="O513">
            <v>0</v>
          </cell>
          <cell r="Q513">
            <v>0</v>
          </cell>
          <cell r="T513">
            <v>1383.7</v>
          </cell>
          <cell r="U513">
            <v>0</v>
          </cell>
          <cell r="W513">
            <v>0</v>
          </cell>
          <cell r="Y513">
            <v>0</v>
          </cell>
          <cell r="AA513">
            <v>0</v>
          </cell>
          <cell r="AG513">
            <v>0</v>
          </cell>
          <cell r="AI513">
            <v>0</v>
          </cell>
          <cell r="AL513">
            <v>2402</v>
          </cell>
        </row>
        <row r="514">
          <cell r="A514" t="str">
            <v>2404</v>
          </cell>
          <cell r="B514" t="str">
            <v xml:space="preserve">200 - Capital Assets                </v>
          </cell>
          <cell r="G514">
            <v>0</v>
          </cell>
          <cell r="H514">
            <v>0</v>
          </cell>
          <cell r="I514">
            <v>0</v>
          </cell>
          <cell r="K514">
            <v>0</v>
          </cell>
          <cell r="M514">
            <v>0.01</v>
          </cell>
          <cell r="N514">
            <v>0.01</v>
          </cell>
          <cell r="O514">
            <v>0</v>
          </cell>
          <cell r="Q514">
            <v>0</v>
          </cell>
          <cell r="T514">
            <v>0.01</v>
          </cell>
          <cell r="U514">
            <v>0</v>
          </cell>
          <cell r="W514">
            <v>0</v>
          </cell>
          <cell r="Y514">
            <v>0</v>
          </cell>
          <cell r="AA514">
            <v>0</v>
          </cell>
          <cell r="AG514">
            <v>0</v>
          </cell>
          <cell r="AI514">
            <v>0</v>
          </cell>
          <cell r="AL514">
            <v>2404</v>
          </cell>
        </row>
        <row r="515">
          <cell r="A515" t="str">
            <v>2451</v>
          </cell>
          <cell r="B515" t="str">
            <v xml:space="preserve">200 - Capital Assets                </v>
          </cell>
          <cell r="G515">
            <v>0</v>
          </cell>
          <cell r="H515">
            <v>0</v>
          </cell>
          <cell r="I515">
            <v>0</v>
          </cell>
          <cell r="K515">
            <v>-103000</v>
          </cell>
          <cell r="M515">
            <v>-4928999.62</v>
          </cell>
          <cell r="N515">
            <v>-4928999.62</v>
          </cell>
          <cell r="O515">
            <v>0</v>
          </cell>
          <cell r="Q515">
            <v>-1619000</v>
          </cell>
          <cell r="T515">
            <v>-4928999.62</v>
          </cell>
          <cell r="U515">
            <v>0</v>
          </cell>
          <cell r="W515">
            <v>-1792000</v>
          </cell>
          <cell r="Y515">
            <v>0</v>
          </cell>
          <cell r="AA515">
            <v>0</v>
          </cell>
          <cell r="AG515">
            <v>0</v>
          </cell>
          <cell r="AI515">
            <v>-867000</v>
          </cell>
          <cell r="AL515">
            <v>2451</v>
          </cell>
        </row>
        <row r="516">
          <cell r="A516" t="str">
            <v>2451</v>
          </cell>
          <cell r="B516" t="str">
            <v xml:space="preserve">200 - Capital Assets                </v>
          </cell>
          <cell r="F516" t="str">
            <v>A</v>
          </cell>
          <cell r="G516">
            <v>0</v>
          </cell>
          <cell r="H516">
            <v>0</v>
          </cell>
          <cell r="I516">
            <v>0</v>
          </cell>
          <cell r="K516">
            <v>0</v>
          </cell>
          <cell r="M516">
            <v>-3158.28</v>
          </cell>
          <cell r="N516">
            <v>-3158.28</v>
          </cell>
          <cell r="O516">
            <v>0</v>
          </cell>
          <cell r="Q516">
            <v>0</v>
          </cell>
          <cell r="T516">
            <v>-3158.28</v>
          </cell>
          <cell r="U516">
            <v>0</v>
          </cell>
          <cell r="W516">
            <v>0</v>
          </cell>
          <cell r="Y516">
            <v>0</v>
          </cell>
          <cell r="AA516">
            <v>0</v>
          </cell>
          <cell r="AG516">
            <v>0</v>
          </cell>
          <cell r="AI516">
            <v>0</v>
          </cell>
          <cell r="AL516">
            <v>2451</v>
          </cell>
        </row>
        <row r="517">
          <cell r="A517" t="str">
            <v>2451</v>
          </cell>
          <cell r="B517" t="str">
            <v xml:space="preserve">200 - Capital Assets                </v>
          </cell>
          <cell r="F517" t="str">
            <v>B</v>
          </cell>
          <cell r="G517">
            <v>0</v>
          </cell>
          <cell r="H517">
            <v>0</v>
          </cell>
          <cell r="I517">
            <v>0</v>
          </cell>
          <cell r="K517">
            <v>0</v>
          </cell>
          <cell r="M517">
            <v>-1365.49</v>
          </cell>
          <cell r="N517">
            <v>-1365.49</v>
          </cell>
          <cell r="O517">
            <v>0</v>
          </cell>
          <cell r="Q517">
            <v>0</v>
          </cell>
          <cell r="T517">
            <v>-1365.49</v>
          </cell>
          <cell r="U517">
            <v>0</v>
          </cell>
          <cell r="W517">
            <v>0</v>
          </cell>
          <cell r="Y517">
            <v>0</v>
          </cell>
          <cell r="AA517">
            <v>0</v>
          </cell>
          <cell r="AG517">
            <v>0</v>
          </cell>
          <cell r="AI517">
            <v>0</v>
          </cell>
          <cell r="AL517">
            <v>2451</v>
          </cell>
        </row>
        <row r="518">
          <cell r="A518" t="str">
            <v>2451</v>
          </cell>
          <cell r="B518" t="str">
            <v xml:space="preserve">200 - Capital Assets                </v>
          </cell>
          <cell r="F518" t="str">
            <v>C</v>
          </cell>
          <cell r="G518">
            <v>0</v>
          </cell>
          <cell r="H518">
            <v>0</v>
          </cell>
          <cell r="I518">
            <v>0</v>
          </cell>
          <cell r="K518">
            <v>0</v>
          </cell>
          <cell r="M518">
            <v>-41335.26</v>
          </cell>
          <cell r="N518">
            <v>-37662.97</v>
          </cell>
          <cell r="O518">
            <v>0</v>
          </cell>
          <cell r="Q518">
            <v>0</v>
          </cell>
          <cell r="T518">
            <v>-41335.26</v>
          </cell>
          <cell r="U518">
            <v>0</v>
          </cell>
          <cell r="W518">
            <v>0</v>
          </cell>
          <cell r="Y518">
            <v>0</v>
          </cell>
          <cell r="AA518">
            <v>0</v>
          </cell>
          <cell r="AG518">
            <v>0</v>
          </cell>
          <cell r="AI518">
            <v>0</v>
          </cell>
          <cell r="AL518">
            <v>2451</v>
          </cell>
        </row>
        <row r="519">
          <cell r="A519" t="str">
            <v>2451</v>
          </cell>
          <cell r="B519" t="str">
            <v xml:space="preserve">200 - Capital Assets                </v>
          </cell>
          <cell r="F519" t="str">
            <v>CC</v>
          </cell>
          <cell r="G519">
            <v>0</v>
          </cell>
          <cell r="H519">
            <v>0</v>
          </cell>
          <cell r="I519">
            <v>0</v>
          </cell>
          <cell r="K519">
            <v>0</v>
          </cell>
          <cell r="M519">
            <v>-28718</v>
          </cell>
          <cell r="N519">
            <v>-28718</v>
          </cell>
          <cell r="O519">
            <v>0</v>
          </cell>
          <cell r="Q519">
            <v>0</v>
          </cell>
          <cell r="T519">
            <v>-28718</v>
          </cell>
          <cell r="U519">
            <v>0</v>
          </cell>
          <cell r="W519">
            <v>0</v>
          </cell>
          <cell r="Y519">
            <v>0</v>
          </cell>
          <cell r="AA519">
            <v>0</v>
          </cell>
          <cell r="AG519">
            <v>0</v>
          </cell>
          <cell r="AI519">
            <v>0</v>
          </cell>
          <cell r="AL519">
            <v>2451</v>
          </cell>
        </row>
        <row r="520">
          <cell r="A520" t="str">
            <v>2451</v>
          </cell>
          <cell r="B520" t="str">
            <v xml:space="preserve">200 - Capital Assets                </v>
          </cell>
          <cell r="F520" t="str">
            <v>D</v>
          </cell>
          <cell r="G520">
            <v>-6959.04</v>
          </cell>
          <cell r="H520">
            <v>-21597.14</v>
          </cell>
          <cell r="I520">
            <v>0</v>
          </cell>
          <cell r="K520">
            <v>0</v>
          </cell>
          <cell r="M520">
            <v>-1393081.92</v>
          </cell>
          <cell r="N520">
            <v>-1374059.12</v>
          </cell>
          <cell r="O520">
            <v>0</v>
          </cell>
          <cell r="Q520">
            <v>0</v>
          </cell>
          <cell r="T520">
            <v>-1374958.62</v>
          </cell>
          <cell r="U520">
            <v>0</v>
          </cell>
          <cell r="W520">
            <v>0</v>
          </cell>
          <cell r="Y520">
            <v>-18123.3</v>
          </cell>
          <cell r="AA520">
            <v>0</v>
          </cell>
          <cell r="AG520">
            <v>0</v>
          </cell>
          <cell r="AI520">
            <v>0</v>
          </cell>
          <cell r="AL520">
            <v>2451</v>
          </cell>
        </row>
        <row r="521">
          <cell r="A521" t="str">
            <v>2451</v>
          </cell>
          <cell r="B521" t="str">
            <v xml:space="preserve">200 - Capital Assets                </v>
          </cell>
          <cell r="F521" t="str">
            <v>E</v>
          </cell>
          <cell r="G521">
            <v>-38541.61</v>
          </cell>
          <cell r="H521">
            <v>-103601.55</v>
          </cell>
          <cell r="I521">
            <v>0</v>
          </cell>
          <cell r="K521">
            <v>0</v>
          </cell>
          <cell r="M521">
            <v>-6322165.1200000001</v>
          </cell>
          <cell r="N521">
            <v>-5697770.8899999997</v>
          </cell>
          <cell r="O521">
            <v>0</v>
          </cell>
          <cell r="Q521">
            <v>0</v>
          </cell>
          <cell r="T521">
            <v>-5872331.1900000004</v>
          </cell>
          <cell r="U521">
            <v>0</v>
          </cell>
          <cell r="W521">
            <v>0</v>
          </cell>
          <cell r="Y521">
            <v>-449833.93</v>
          </cell>
          <cell r="AA521">
            <v>0</v>
          </cell>
          <cell r="AG521">
            <v>0</v>
          </cell>
          <cell r="AI521">
            <v>0</v>
          </cell>
          <cell r="AL521">
            <v>2451</v>
          </cell>
        </row>
        <row r="522">
          <cell r="A522" t="str">
            <v>2451</v>
          </cell>
          <cell r="B522" t="str">
            <v xml:space="preserve">200 - Capital Assets                </v>
          </cell>
          <cell r="F522" t="str">
            <v>F</v>
          </cell>
          <cell r="G522">
            <v>0</v>
          </cell>
          <cell r="H522">
            <v>0</v>
          </cell>
          <cell r="I522">
            <v>0</v>
          </cell>
          <cell r="K522">
            <v>0</v>
          </cell>
          <cell r="M522">
            <v>-11800</v>
          </cell>
          <cell r="N522">
            <v>-11800</v>
          </cell>
          <cell r="O522">
            <v>0</v>
          </cell>
          <cell r="Q522">
            <v>0</v>
          </cell>
          <cell r="T522">
            <v>-11800</v>
          </cell>
          <cell r="U522">
            <v>0</v>
          </cell>
          <cell r="W522">
            <v>0</v>
          </cell>
          <cell r="Y522">
            <v>0</v>
          </cell>
          <cell r="AA522">
            <v>0</v>
          </cell>
          <cell r="AG522">
            <v>0</v>
          </cell>
          <cell r="AI522">
            <v>0</v>
          </cell>
          <cell r="AL522">
            <v>2451</v>
          </cell>
        </row>
        <row r="523">
          <cell r="A523" t="str">
            <v>2451</v>
          </cell>
          <cell r="B523" t="str">
            <v xml:space="preserve">200 - Capital Assets                </v>
          </cell>
          <cell r="F523" t="str">
            <v>G</v>
          </cell>
          <cell r="G523">
            <v>-5765.91</v>
          </cell>
          <cell r="H523">
            <v>-1133.69</v>
          </cell>
          <cell r="I523">
            <v>0</v>
          </cell>
          <cell r="K523">
            <v>0</v>
          </cell>
          <cell r="M523">
            <v>-199445.17</v>
          </cell>
          <cell r="N523">
            <v>-165394.79</v>
          </cell>
          <cell r="O523">
            <v>0</v>
          </cell>
          <cell r="Q523">
            <v>0</v>
          </cell>
          <cell r="T523">
            <v>-175220.05</v>
          </cell>
          <cell r="U523">
            <v>0</v>
          </cell>
          <cell r="W523">
            <v>0</v>
          </cell>
          <cell r="Y523">
            <v>-24225.119999999999</v>
          </cell>
          <cell r="AA523">
            <v>0</v>
          </cell>
          <cell r="AG523">
            <v>0</v>
          </cell>
          <cell r="AI523">
            <v>0</v>
          </cell>
          <cell r="AL523">
            <v>2451</v>
          </cell>
        </row>
        <row r="524">
          <cell r="A524" t="str">
            <v>2451</v>
          </cell>
          <cell r="B524" t="str">
            <v xml:space="preserve">200 - Capital Assets                </v>
          </cell>
          <cell r="F524" t="str">
            <v>H</v>
          </cell>
          <cell r="G524">
            <v>-143.6</v>
          </cell>
          <cell r="H524">
            <v>0</v>
          </cell>
          <cell r="I524">
            <v>0</v>
          </cell>
          <cell r="K524">
            <v>0</v>
          </cell>
          <cell r="M524">
            <v>-143.6</v>
          </cell>
          <cell r="N524">
            <v>0</v>
          </cell>
          <cell r="O524">
            <v>0</v>
          </cell>
          <cell r="Q524">
            <v>0</v>
          </cell>
          <cell r="T524">
            <v>0</v>
          </cell>
          <cell r="U524">
            <v>0</v>
          </cell>
          <cell r="W524">
            <v>0</v>
          </cell>
          <cell r="Y524">
            <v>-143.6</v>
          </cell>
          <cell r="AA524">
            <v>0</v>
          </cell>
          <cell r="AG524">
            <v>0</v>
          </cell>
          <cell r="AI524">
            <v>0</v>
          </cell>
          <cell r="AL524">
            <v>2451</v>
          </cell>
        </row>
        <row r="525">
          <cell r="A525" t="str">
            <v>2451</v>
          </cell>
          <cell r="B525" t="str">
            <v xml:space="preserve">200 - Capital Assets                </v>
          </cell>
          <cell r="F525" t="str">
            <v>M</v>
          </cell>
          <cell r="G525">
            <v>0</v>
          </cell>
          <cell r="H525">
            <v>0</v>
          </cell>
          <cell r="I525">
            <v>0</v>
          </cell>
          <cell r="K525">
            <v>0</v>
          </cell>
          <cell r="M525">
            <v>-164853.38</v>
          </cell>
          <cell r="N525">
            <v>-164133.32</v>
          </cell>
          <cell r="O525">
            <v>0</v>
          </cell>
          <cell r="Q525">
            <v>0</v>
          </cell>
          <cell r="T525">
            <v>-164269.29</v>
          </cell>
          <cell r="U525">
            <v>0</v>
          </cell>
          <cell r="W525">
            <v>0</v>
          </cell>
          <cell r="Y525">
            <v>-584.09</v>
          </cell>
          <cell r="AA525">
            <v>0</v>
          </cell>
          <cell r="AG525">
            <v>0</v>
          </cell>
          <cell r="AI525">
            <v>0</v>
          </cell>
          <cell r="AL525">
            <v>2451</v>
          </cell>
        </row>
        <row r="526">
          <cell r="A526" t="str">
            <v>2451</v>
          </cell>
          <cell r="B526" t="str">
            <v xml:space="preserve">200 - Capital Assets                </v>
          </cell>
          <cell r="F526" t="str">
            <v>R</v>
          </cell>
          <cell r="G526">
            <v>0</v>
          </cell>
          <cell r="H526">
            <v>0</v>
          </cell>
          <cell r="I526">
            <v>0</v>
          </cell>
          <cell r="K526">
            <v>0</v>
          </cell>
          <cell r="M526">
            <v>-4300</v>
          </cell>
          <cell r="N526">
            <v>-4300</v>
          </cell>
          <cell r="O526">
            <v>0</v>
          </cell>
          <cell r="Q526">
            <v>0</v>
          </cell>
          <cell r="T526">
            <v>-4300</v>
          </cell>
          <cell r="U526">
            <v>0</v>
          </cell>
          <cell r="W526">
            <v>0</v>
          </cell>
          <cell r="Y526">
            <v>0</v>
          </cell>
          <cell r="AA526">
            <v>0</v>
          </cell>
          <cell r="AG526">
            <v>0</v>
          </cell>
          <cell r="AI526">
            <v>0</v>
          </cell>
          <cell r="AL526">
            <v>2451</v>
          </cell>
        </row>
        <row r="527">
          <cell r="A527" t="str">
            <v>2451</v>
          </cell>
          <cell r="B527" t="str">
            <v xml:space="preserve">200 - Capital Assets                </v>
          </cell>
          <cell r="F527" t="str">
            <v>W</v>
          </cell>
          <cell r="G527">
            <v>0</v>
          </cell>
          <cell r="H527">
            <v>0</v>
          </cell>
          <cell r="I527">
            <v>0</v>
          </cell>
          <cell r="K527">
            <v>0</v>
          </cell>
          <cell r="M527">
            <v>-22429.91</v>
          </cell>
          <cell r="N527">
            <v>-22429.91</v>
          </cell>
          <cell r="O527">
            <v>0</v>
          </cell>
          <cell r="Q527">
            <v>0</v>
          </cell>
          <cell r="T527">
            <v>-22429.91</v>
          </cell>
          <cell r="U527">
            <v>0</v>
          </cell>
          <cell r="W527">
            <v>0</v>
          </cell>
          <cell r="Y527">
            <v>0</v>
          </cell>
          <cell r="AA527">
            <v>0</v>
          </cell>
          <cell r="AG527">
            <v>0</v>
          </cell>
          <cell r="AI527">
            <v>0</v>
          </cell>
          <cell r="AL527">
            <v>2451</v>
          </cell>
        </row>
        <row r="528">
          <cell r="A528" t="str">
            <v>2451</v>
          </cell>
          <cell r="B528" t="str">
            <v xml:space="preserve">200 - Capital Assets                </v>
          </cell>
          <cell r="F528" t="str">
            <v>ZZ</v>
          </cell>
          <cell r="G528">
            <v>-10504.73</v>
          </cell>
          <cell r="H528">
            <v>79.12</v>
          </cell>
          <cell r="I528">
            <v>0</v>
          </cell>
          <cell r="K528">
            <v>0</v>
          </cell>
          <cell r="M528">
            <v>-352996.26</v>
          </cell>
          <cell r="N528">
            <v>-264937.74</v>
          </cell>
          <cell r="O528">
            <v>0</v>
          </cell>
          <cell r="Q528">
            <v>0</v>
          </cell>
          <cell r="T528">
            <v>-296007.5</v>
          </cell>
          <cell r="U528">
            <v>0</v>
          </cell>
          <cell r="W528">
            <v>0</v>
          </cell>
          <cell r="Y528">
            <v>-56988.76</v>
          </cell>
          <cell r="AA528">
            <v>0</v>
          </cell>
          <cell r="AG528">
            <v>0</v>
          </cell>
          <cell r="AI528">
            <v>0</v>
          </cell>
          <cell r="AL528">
            <v>2451</v>
          </cell>
        </row>
        <row r="529">
          <cell r="A529" t="str">
            <v>2499</v>
          </cell>
          <cell r="B529" t="str">
            <v xml:space="preserve">200 - Capital Assets                </v>
          </cell>
          <cell r="G529">
            <v>0</v>
          </cell>
          <cell r="H529">
            <v>0</v>
          </cell>
          <cell r="I529">
            <v>0</v>
          </cell>
          <cell r="K529">
            <v>0</v>
          </cell>
          <cell r="M529">
            <v>-67409728.359999999</v>
          </cell>
          <cell r="N529">
            <v>-67409728.359999999</v>
          </cell>
          <cell r="O529">
            <v>0</v>
          </cell>
          <cell r="Q529">
            <v>0</v>
          </cell>
          <cell r="T529">
            <v>-67409728.359999999</v>
          </cell>
          <cell r="U529">
            <v>0</v>
          </cell>
          <cell r="W529">
            <v>0</v>
          </cell>
          <cell r="Y529">
            <v>0</v>
          </cell>
          <cell r="AA529">
            <v>0</v>
          </cell>
          <cell r="AG529">
            <v>0</v>
          </cell>
          <cell r="AI529">
            <v>0</v>
          </cell>
          <cell r="AL529">
            <v>2499</v>
          </cell>
        </row>
        <row r="530">
          <cell r="A530" t="str">
            <v>2499</v>
          </cell>
          <cell r="B530" t="str">
            <v xml:space="preserve">200 - Capital Assets                </v>
          </cell>
          <cell r="F530" t="str">
            <v>A</v>
          </cell>
          <cell r="G530">
            <v>-1151188.76</v>
          </cell>
          <cell r="H530">
            <v>-157981.04999999999</v>
          </cell>
          <cell r="I530">
            <v>0</v>
          </cell>
          <cell r="K530">
            <v>0</v>
          </cell>
          <cell r="M530">
            <v>-4775545.29</v>
          </cell>
          <cell r="N530">
            <v>-2554486.02</v>
          </cell>
          <cell r="O530">
            <v>0</v>
          </cell>
          <cell r="Q530">
            <v>0</v>
          </cell>
          <cell r="T530">
            <v>-4084691.39</v>
          </cell>
          <cell r="U530">
            <v>0</v>
          </cell>
          <cell r="W530">
            <v>0</v>
          </cell>
          <cell r="Y530">
            <v>-690853.9</v>
          </cell>
          <cell r="AA530">
            <v>0</v>
          </cell>
          <cell r="AG530">
            <v>0</v>
          </cell>
          <cell r="AI530">
            <v>0</v>
          </cell>
          <cell r="AL530">
            <v>2499</v>
          </cell>
        </row>
        <row r="531">
          <cell r="A531" t="str">
            <v>2499</v>
          </cell>
          <cell r="B531" t="str">
            <v xml:space="preserve">200 - Capital Assets                </v>
          </cell>
          <cell r="F531" t="str">
            <v>B</v>
          </cell>
          <cell r="G531">
            <v>-427648.1</v>
          </cell>
          <cell r="H531">
            <v>-165938.82999999999</v>
          </cell>
          <cell r="I531">
            <v>0</v>
          </cell>
          <cell r="K531">
            <v>0</v>
          </cell>
          <cell r="M531">
            <v>-13056234.41</v>
          </cell>
          <cell r="N531">
            <v>-10449587.09</v>
          </cell>
          <cell r="O531">
            <v>0</v>
          </cell>
          <cell r="Q531">
            <v>0</v>
          </cell>
          <cell r="T531">
            <v>-12115196.869999999</v>
          </cell>
          <cell r="U531">
            <v>0</v>
          </cell>
          <cell r="W531">
            <v>0</v>
          </cell>
          <cell r="Y531">
            <v>-941037.54</v>
          </cell>
          <cell r="AA531">
            <v>0</v>
          </cell>
          <cell r="AG531">
            <v>0</v>
          </cell>
          <cell r="AI531">
            <v>0</v>
          </cell>
          <cell r="AL531">
            <v>2499</v>
          </cell>
        </row>
        <row r="532">
          <cell r="A532" t="str">
            <v>2499</v>
          </cell>
          <cell r="B532" t="str">
            <v xml:space="preserve">200 - Capital Assets                </v>
          </cell>
          <cell r="F532" t="str">
            <v>C</v>
          </cell>
          <cell r="G532">
            <v>-673425.56</v>
          </cell>
          <cell r="H532">
            <v>-1670238.1</v>
          </cell>
          <cell r="I532">
            <v>0</v>
          </cell>
          <cell r="K532">
            <v>0</v>
          </cell>
          <cell r="M532">
            <v>-17002496.02</v>
          </cell>
          <cell r="N532">
            <v>-14033966.33</v>
          </cell>
          <cell r="O532">
            <v>0</v>
          </cell>
          <cell r="Q532">
            <v>0</v>
          </cell>
          <cell r="T532">
            <v>-16086486.51</v>
          </cell>
          <cell r="U532">
            <v>0</v>
          </cell>
          <cell r="W532">
            <v>0</v>
          </cell>
          <cell r="Y532">
            <v>-916009.51</v>
          </cell>
          <cell r="AA532">
            <v>0</v>
          </cell>
          <cell r="AG532">
            <v>0</v>
          </cell>
          <cell r="AI532">
            <v>0</v>
          </cell>
          <cell r="AL532">
            <v>2499</v>
          </cell>
        </row>
        <row r="533">
          <cell r="A533" t="str">
            <v>2499</v>
          </cell>
          <cell r="B533" t="str">
            <v xml:space="preserve">200 - Capital Assets                </v>
          </cell>
          <cell r="F533" t="str">
            <v>CC</v>
          </cell>
          <cell r="G533">
            <v>0</v>
          </cell>
          <cell r="H533">
            <v>-7934.07</v>
          </cell>
          <cell r="I533">
            <v>0</v>
          </cell>
          <cell r="K533">
            <v>0</v>
          </cell>
          <cell r="M533">
            <v>-928155.43</v>
          </cell>
          <cell r="N533">
            <v>-928155.43</v>
          </cell>
          <cell r="O533">
            <v>0</v>
          </cell>
          <cell r="Q533">
            <v>0</v>
          </cell>
          <cell r="T533">
            <v>-928155.43</v>
          </cell>
          <cell r="U533">
            <v>0</v>
          </cell>
          <cell r="W533">
            <v>0</v>
          </cell>
          <cell r="Y533">
            <v>0</v>
          </cell>
          <cell r="AA533">
            <v>0</v>
          </cell>
          <cell r="AG533">
            <v>0</v>
          </cell>
          <cell r="AI533">
            <v>0</v>
          </cell>
          <cell r="AL533">
            <v>2499</v>
          </cell>
        </row>
        <row r="534">
          <cell r="A534" t="str">
            <v>2499</v>
          </cell>
          <cell r="B534" t="str">
            <v xml:space="preserve">200 - Capital Assets                </v>
          </cell>
          <cell r="F534" t="str">
            <v>D</v>
          </cell>
          <cell r="G534">
            <v>-6997.56</v>
          </cell>
          <cell r="H534">
            <v>-263849.90999999997</v>
          </cell>
          <cell r="I534">
            <v>0</v>
          </cell>
          <cell r="K534">
            <v>0</v>
          </cell>
          <cell r="M534">
            <v>-4676753.1100000003</v>
          </cell>
          <cell r="N534">
            <v>-4617131.42</v>
          </cell>
          <cell r="O534">
            <v>0</v>
          </cell>
          <cell r="Q534">
            <v>0</v>
          </cell>
          <cell r="T534">
            <v>-4637992.55</v>
          </cell>
          <cell r="U534">
            <v>0</v>
          </cell>
          <cell r="W534">
            <v>0</v>
          </cell>
          <cell r="Y534">
            <v>-38760.559999999998</v>
          </cell>
          <cell r="AA534">
            <v>0</v>
          </cell>
          <cell r="AG534">
            <v>0</v>
          </cell>
          <cell r="AI534">
            <v>0</v>
          </cell>
          <cell r="AL534">
            <v>2499</v>
          </cell>
        </row>
        <row r="535">
          <cell r="A535" t="str">
            <v>2499</v>
          </cell>
          <cell r="B535" t="str">
            <v xml:space="preserve">200 - Capital Assets                </v>
          </cell>
          <cell r="F535" t="str">
            <v>E</v>
          </cell>
          <cell r="G535">
            <v>-2200445.41</v>
          </cell>
          <cell r="H535">
            <v>-2553663.35</v>
          </cell>
          <cell r="I535">
            <v>0</v>
          </cell>
          <cell r="K535">
            <v>0</v>
          </cell>
          <cell r="M535">
            <v>-42898444.850000001</v>
          </cell>
          <cell r="N535">
            <v>-35331716.68</v>
          </cell>
          <cell r="O535">
            <v>0</v>
          </cell>
          <cell r="Q535">
            <v>0</v>
          </cell>
          <cell r="T535">
            <v>-37146188.520000003</v>
          </cell>
          <cell r="U535">
            <v>0</v>
          </cell>
          <cell r="W535">
            <v>0</v>
          </cell>
          <cell r="Y535">
            <v>-5752256.3300000001</v>
          </cell>
          <cell r="AA535">
            <v>0</v>
          </cell>
          <cell r="AG535">
            <v>0</v>
          </cell>
          <cell r="AI535">
            <v>0</v>
          </cell>
          <cell r="AL535">
            <v>2499</v>
          </cell>
        </row>
        <row r="536">
          <cell r="A536" t="str">
            <v>2499</v>
          </cell>
          <cell r="B536" t="str">
            <v xml:space="preserve">200 - Capital Assets                </v>
          </cell>
          <cell r="F536" t="str">
            <v>F</v>
          </cell>
          <cell r="G536">
            <v>-377727.64</v>
          </cell>
          <cell r="H536">
            <v>-551433.55000000005</v>
          </cell>
          <cell r="I536">
            <v>0</v>
          </cell>
          <cell r="K536">
            <v>0</v>
          </cell>
          <cell r="M536">
            <v>-8919161.1400000006</v>
          </cell>
          <cell r="N536">
            <v>-7867552.7400000002</v>
          </cell>
          <cell r="O536">
            <v>0</v>
          </cell>
          <cell r="Q536">
            <v>0</v>
          </cell>
          <cell r="T536">
            <v>-8281175.4199999999</v>
          </cell>
          <cell r="U536">
            <v>0</v>
          </cell>
          <cell r="W536">
            <v>0</v>
          </cell>
          <cell r="Y536">
            <v>-637985.72</v>
          </cell>
          <cell r="AA536">
            <v>0</v>
          </cell>
          <cell r="AG536">
            <v>0</v>
          </cell>
          <cell r="AI536">
            <v>0</v>
          </cell>
          <cell r="AL536">
            <v>2499</v>
          </cell>
        </row>
        <row r="537">
          <cell r="A537" t="str">
            <v>2499</v>
          </cell>
          <cell r="B537" t="str">
            <v xml:space="preserve">200 - Capital Assets                </v>
          </cell>
          <cell r="F537" t="str">
            <v>G</v>
          </cell>
          <cell r="G537">
            <v>-1107125.72</v>
          </cell>
          <cell r="H537">
            <v>-687969.74</v>
          </cell>
          <cell r="I537">
            <v>0</v>
          </cell>
          <cell r="K537">
            <v>0</v>
          </cell>
          <cell r="M537">
            <v>-14819937.58</v>
          </cell>
          <cell r="N537">
            <v>-11864633.43</v>
          </cell>
          <cell r="O537">
            <v>0</v>
          </cell>
          <cell r="Q537">
            <v>0</v>
          </cell>
          <cell r="T537">
            <v>-12487928.74</v>
          </cell>
          <cell r="U537">
            <v>0</v>
          </cell>
          <cell r="W537">
            <v>0</v>
          </cell>
          <cell r="Y537">
            <v>-2332008.84</v>
          </cell>
          <cell r="AA537">
            <v>0</v>
          </cell>
          <cell r="AG537">
            <v>0</v>
          </cell>
          <cell r="AI537">
            <v>0</v>
          </cell>
          <cell r="AL537">
            <v>2499</v>
          </cell>
        </row>
        <row r="538">
          <cell r="A538" t="str">
            <v>2499</v>
          </cell>
          <cell r="B538" t="str">
            <v xml:space="preserve">200 - Capital Assets                </v>
          </cell>
          <cell r="F538" t="str">
            <v>H</v>
          </cell>
          <cell r="G538">
            <v>-190087.11</v>
          </cell>
          <cell r="H538">
            <v>-191.31</v>
          </cell>
          <cell r="I538">
            <v>0</v>
          </cell>
          <cell r="K538">
            <v>0</v>
          </cell>
          <cell r="M538">
            <v>-2472989.8199999998</v>
          </cell>
          <cell r="N538">
            <v>-1793924.01</v>
          </cell>
          <cell r="O538">
            <v>0</v>
          </cell>
          <cell r="Q538">
            <v>0</v>
          </cell>
          <cell r="T538">
            <v>-2004294.77</v>
          </cell>
          <cell r="U538">
            <v>0</v>
          </cell>
          <cell r="W538">
            <v>0</v>
          </cell>
          <cell r="Y538">
            <v>-468695.05</v>
          </cell>
          <cell r="AA538">
            <v>0</v>
          </cell>
          <cell r="AG538">
            <v>0</v>
          </cell>
          <cell r="AI538">
            <v>0</v>
          </cell>
          <cell r="AL538">
            <v>2499</v>
          </cell>
        </row>
        <row r="539">
          <cell r="A539" t="str">
            <v>2499</v>
          </cell>
          <cell r="B539" t="str">
            <v xml:space="preserve">200 - Capital Assets                </v>
          </cell>
          <cell r="F539" t="str">
            <v>I</v>
          </cell>
          <cell r="G539">
            <v>0</v>
          </cell>
          <cell r="H539">
            <v>0</v>
          </cell>
          <cell r="I539">
            <v>0</v>
          </cell>
          <cell r="K539">
            <v>0</v>
          </cell>
          <cell r="M539">
            <v>-14061.08</v>
          </cell>
          <cell r="N539">
            <v>-14061.08</v>
          </cell>
          <cell r="O539">
            <v>0</v>
          </cell>
          <cell r="Q539">
            <v>0</v>
          </cell>
          <cell r="T539">
            <v>-14061.08</v>
          </cell>
          <cell r="U539">
            <v>0</v>
          </cell>
          <cell r="W539">
            <v>0</v>
          </cell>
          <cell r="Y539">
            <v>0</v>
          </cell>
          <cell r="AA539">
            <v>0</v>
          </cell>
          <cell r="AG539">
            <v>0</v>
          </cell>
          <cell r="AI539">
            <v>0</v>
          </cell>
          <cell r="AL539">
            <v>2499</v>
          </cell>
        </row>
        <row r="540">
          <cell r="A540" t="str">
            <v>2499</v>
          </cell>
          <cell r="B540" t="str">
            <v xml:space="preserve">200 - Capital Assets                </v>
          </cell>
          <cell r="F540" t="str">
            <v>L</v>
          </cell>
          <cell r="G540">
            <v>-473150.06</v>
          </cell>
          <cell r="H540">
            <v>0</v>
          </cell>
          <cell r="I540">
            <v>0</v>
          </cell>
          <cell r="K540">
            <v>0</v>
          </cell>
          <cell r="M540">
            <v>-3406147.93</v>
          </cell>
          <cell r="N540">
            <v>-318846.39</v>
          </cell>
          <cell r="O540">
            <v>0</v>
          </cell>
          <cell r="Q540">
            <v>0</v>
          </cell>
          <cell r="T540">
            <v>-318846.39</v>
          </cell>
          <cell r="U540">
            <v>0</v>
          </cell>
          <cell r="W540">
            <v>0</v>
          </cell>
          <cell r="Y540">
            <v>-3087301.54</v>
          </cell>
          <cell r="AA540">
            <v>0</v>
          </cell>
          <cell r="AG540">
            <v>0</v>
          </cell>
          <cell r="AI540">
            <v>0</v>
          </cell>
          <cell r="AL540">
            <v>2499</v>
          </cell>
        </row>
        <row r="541">
          <cell r="A541" t="str">
            <v>2499</v>
          </cell>
          <cell r="B541" t="str">
            <v xml:space="preserve">200 - Capital Assets                </v>
          </cell>
          <cell r="F541" t="str">
            <v>M</v>
          </cell>
          <cell r="G541">
            <v>-43580.91</v>
          </cell>
          <cell r="H541">
            <v>-65707.09</v>
          </cell>
          <cell r="I541">
            <v>0</v>
          </cell>
          <cell r="K541">
            <v>0</v>
          </cell>
          <cell r="M541">
            <v>-5234095.49</v>
          </cell>
          <cell r="N541">
            <v>-4957209.41</v>
          </cell>
          <cell r="O541">
            <v>0</v>
          </cell>
          <cell r="Q541">
            <v>0</v>
          </cell>
          <cell r="T541">
            <v>-5037262.04</v>
          </cell>
          <cell r="U541">
            <v>0</v>
          </cell>
          <cell r="W541">
            <v>0</v>
          </cell>
          <cell r="Y541">
            <v>-196833.45</v>
          </cell>
          <cell r="AA541">
            <v>0</v>
          </cell>
          <cell r="AG541">
            <v>0</v>
          </cell>
          <cell r="AI541">
            <v>0</v>
          </cell>
          <cell r="AL541">
            <v>2499</v>
          </cell>
        </row>
        <row r="542">
          <cell r="A542" t="str">
            <v>2499</v>
          </cell>
          <cell r="B542" t="str">
            <v xml:space="preserve">200 - Capital Assets                </v>
          </cell>
          <cell r="F542" t="str">
            <v>MM</v>
          </cell>
          <cell r="G542">
            <v>0</v>
          </cell>
          <cell r="H542">
            <v>0</v>
          </cell>
          <cell r="I542">
            <v>0</v>
          </cell>
          <cell r="K542">
            <v>0</v>
          </cell>
          <cell r="M542">
            <v>-1278546.0900000001</v>
          </cell>
          <cell r="N542">
            <v>-631792.38</v>
          </cell>
          <cell r="O542">
            <v>0</v>
          </cell>
          <cell r="Q542">
            <v>0</v>
          </cell>
          <cell r="T542">
            <v>-1512501.05</v>
          </cell>
          <cell r="U542">
            <v>0</v>
          </cell>
          <cell r="W542">
            <v>0</v>
          </cell>
          <cell r="Y542">
            <v>233954.96</v>
          </cell>
          <cell r="AA542">
            <v>0</v>
          </cell>
          <cell r="AG542">
            <v>0</v>
          </cell>
          <cell r="AI542">
            <v>0</v>
          </cell>
          <cell r="AL542">
            <v>2499</v>
          </cell>
        </row>
        <row r="543">
          <cell r="A543" t="str">
            <v>2499</v>
          </cell>
          <cell r="B543" t="str">
            <v xml:space="preserve">200 - Capital Assets                </v>
          </cell>
          <cell r="F543" t="str">
            <v>N</v>
          </cell>
          <cell r="G543">
            <v>-127695.2</v>
          </cell>
          <cell r="H543">
            <v>4726.37</v>
          </cell>
          <cell r="I543">
            <v>0</v>
          </cell>
          <cell r="K543">
            <v>0</v>
          </cell>
          <cell r="M543">
            <v>-5149011.84</v>
          </cell>
          <cell r="N543">
            <v>-3168161.37</v>
          </cell>
          <cell r="O543">
            <v>0</v>
          </cell>
          <cell r="Q543">
            <v>0</v>
          </cell>
          <cell r="T543">
            <v>-4018396.23</v>
          </cell>
          <cell r="U543">
            <v>0</v>
          </cell>
          <cell r="W543">
            <v>0</v>
          </cell>
          <cell r="Y543">
            <v>-1130615.6100000001</v>
          </cell>
          <cell r="AA543">
            <v>0</v>
          </cell>
          <cell r="AG543">
            <v>0</v>
          </cell>
          <cell r="AI543">
            <v>0</v>
          </cell>
          <cell r="AL543">
            <v>2499</v>
          </cell>
        </row>
        <row r="544">
          <cell r="A544" t="str">
            <v>2499</v>
          </cell>
          <cell r="B544" t="str">
            <v xml:space="preserve">200 - Capital Assets                </v>
          </cell>
          <cell r="F544" t="str">
            <v>O</v>
          </cell>
          <cell r="G544">
            <v>-1305.29</v>
          </cell>
          <cell r="H544">
            <v>-2973.35</v>
          </cell>
          <cell r="I544">
            <v>0</v>
          </cell>
          <cell r="K544">
            <v>0</v>
          </cell>
          <cell r="M544">
            <v>-1247820.55</v>
          </cell>
          <cell r="N544">
            <v>-1083245.25</v>
          </cell>
          <cell r="O544">
            <v>0</v>
          </cell>
          <cell r="Q544">
            <v>0</v>
          </cell>
          <cell r="T544">
            <v>-1175647.1499999999</v>
          </cell>
          <cell r="U544">
            <v>0</v>
          </cell>
          <cell r="W544">
            <v>0</v>
          </cell>
          <cell r="Y544">
            <v>-72173.399999999994</v>
          </cell>
          <cell r="AA544">
            <v>0</v>
          </cell>
          <cell r="AG544">
            <v>0</v>
          </cell>
          <cell r="AI544">
            <v>0</v>
          </cell>
          <cell r="AL544">
            <v>2499</v>
          </cell>
        </row>
        <row r="545">
          <cell r="A545" t="str">
            <v>2499</v>
          </cell>
          <cell r="B545" t="str">
            <v xml:space="preserve">200 - Capital Assets                </v>
          </cell>
          <cell r="F545" t="str">
            <v>Q</v>
          </cell>
          <cell r="G545">
            <v>-1957.23</v>
          </cell>
          <cell r="H545">
            <v>-20067.45</v>
          </cell>
          <cell r="I545">
            <v>0</v>
          </cell>
          <cell r="K545">
            <v>0</v>
          </cell>
          <cell r="M545">
            <v>-1110744.02</v>
          </cell>
          <cell r="N545">
            <v>-967189.4</v>
          </cell>
          <cell r="O545">
            <v>0</v>
          </cell>
          <cell r="Q545">
            <v>0</v>
          </cell>
          <cell r="T545">
            <v>-1011975.42</v>
          </cell>
          <cell r="U545">
            <v>0</v>
          </cell>
          <cell r="W545">
            <v>0</v>
          </cell>
          <cell r="Y545">
            <v>-98768.6</v>
          </cell>
          <cell r="AA545">
            <v>0</v>
          </cell>
          <cell r="AG545">
            <v>0</v>
          </cell>
          <cell r="AI545">
            <v>0</v>
          </cell>
          <cell r="AL545">
            <v>2499</v>
          </cell>
        </row>
        <row r="546">
          <cell r="A546" t="str">
            <v>2499</v>
          </cell>
          <cell r="B546" t="str">
            <v xml:space="preserve">200 - Capital Assets                </v>
          </cell>
          <cell r="F546" t="str">
            <v>R</v>
          </cell>
          <cell r="G546">
            <v>-207765.49</v>
          </cell>
          <cell r="H546">
            <v>-249274.94</v>
          </cell>
          <cell r="I546">
            <v>0</v>
          </cell>
          <cell r="K546">
            <v>0</v>
          </cell>
          <cell r="M546">
            <v>-4020267</v>
          </cell>
          <cell r="N546">
            <v>-2129203.21</v>
          </cell>
          <cell r="O546">
            <v>0</v>
          </cell>
          <cell r="Q546">
            <v>0</v>
          </cell>
          <cell r="T546">
            <v>-3705102.56</v>
          </cell>
          <cell r="U546">
            <v>0</v>
          </cell>
          <cell r="W546">
            <v>0</v>
          </cell>
          <cell r="Y546">
            <v>-315164.44</v>
          </cell>
          <cell r="AA546">
            <v>0</v>
          </cell>
          <cell r="AG546">
            <v>0</v>
          </cell>
          <cell r="AI546">
            <v>0</v>
          </cell>
          <cell r="AL546">
            <v>2499</v>
          </cell>
        </row>
        <row r="547">
          <cell r="A547" t="str">
            <v>2499</v>
          </cell>
          <cell r="B547" t="str">
            <v xml:space="preserve">200 - Capital Assets                </v>
          </cell>
          <cell r="F547" t="str">
            <v>T</v>
          </cell>
          <cell r="G547">
            <v>-19913.04</v>
          </cell>
          <cell r="H547">
            <v>-60000</v>
          </cell>
          <cell r="I547">
            <v>0</v>
          </cell>
          <cell r="K547">
            <v>0</v>
          </cell>
          <cell r="M547">
            <v>-409772.5</v>
          </cell>
          <cell r="N547">
            <v>-389859.46</v>
          </cell>
          <cell r="O547">
            <v>0</v>
          </cell>
          <cell r="Q547">
            <v>0</v>
          </cell>
          <cell r="T547">
            <v>-389859.46</v>
          </cell>
          <cell r="U547">
            <v>0</v>
          </cell>
          <cell r="W547">
            <v>0</v>
          </cell>
          <cell r="Y547">
            <v>-19913.04</v>
          </cell>
          <cell r="AA547">
            <v>0</v>
          </cell>
          <cell r="AG547">
            <v>0</v>
          </cell>
          <cell r="AI547">
            <v>0</v>
          </cell>
          <cell r="AL547">
            <v>2499</v>
          </cell>
        </row>
        <row r="548">
          <cell r="A548" t="str">
            <v>2499</v>
          </cell>
          <cell r="B548" t="str">
            <v xml:space="preserve">200 - Capital Assets                </v>
          </cell>
          <cell r="F548" t="str">
            <v>V</v>
          </cell>
          <cell r="G548">
            <v>-38009.79</v>
          </cell>
          <cell r="H548">
            <v>-67138.66</v>
          </cell>
          <cell r="I548">
            <v>0</v>
          </cell>
          <cell r="K548">
            <v>0</v>
          </cell>
          <cell r="M548">
            <v>-5636230.9900000002</v>
          </cell>
          <cell r="N548">
            <v>-5394789.04</v>
          </cell>
          <cell r="O548">
            <v>0</v>
          </cell>
          <cell r="Q548">
            <v>0</v>
          </cell>
          <cell r="T548">
            <v>-5528798.0599999996</v>
          </cell>
          <cell r="U548">
            <v>0</v>
          </cell>
          <cell r="W548">
            <v>0</v>
          </cell>
          <cell r="Y548">
            <v>-107432.93</v>
          </cell>
          <cell r="AA548">
            <v>0</v>
          </cell>
          <cell r="AG548">
            <v>0</v>
          </cell>
          <cell r="AI548">
            <v>0</v>
          </cell>
          <cell r="AL548">
            <v>2499</v>
          </cell>
        </row>
        <row r="549">
          <cell r="A549" t="str">
            <v>2499</v>
          </cell>
          <cell r="B549" t="str">
            <v xml:space="preserve">200 - Capital Assets                </v>
          </cell>
          <cell r="F549" t="str">
            <v>W</v>
          </cell>
          <cell r="G549">
            <v>-974105.93</v>
          </cell>
          <cell r="H549">
            <v>0.33</v>
          </cell>
          <cell r="I549">
            <v>0</v>
          </cell>
          <cell r="K549">
            <v>0</v>
          </cell>
          <cell r="M549">
            <v>-15119862.09</v>
          </cell>
          <cell r="N549">
            <v>-8124146.2699999996</v>
          </cell>
          <cell r="O549">
            <v>0</v>
          </cell>
          <cell r="Q549">
            <v>0</v>
          </cell>
          <cell r="T549">
            <v>-8240575.7400000002</v>
          </cell>
          <cell r="U549">
            <v>0</v>
          </cell>
          <cell r="W549">
            <v>0</v>
          </cell>
          <cell r="Y549">
            <v>-6879286.3499999996</v>
          </cell>
          <cell r="AA549">
            <v>0</v>
          </cell>
          <cell r="AG549">
            <v>0</v>
          </cell>
          <cell r="AI549">
            <v>0</v>
          </cell>
          <cell r="AL549">
            <v>2499</v>
          </cell>
        </row>
        <row r="550">
          <cell r="A550" t="str">
            <v>2499</v>
          </cell>
          <cell r="B550" t="str">
            <v xml:space="preserve">200 - Capital Assets                </v>
          </cell>
          <cell r="F550" t="str">
            <v>X</v>
          </cell>
          <cell r="G550">
            <v>0</v>
          </cell>
          <cell r="H550">
            <v>0</v>
          </cell>
          <cell r="I550">
            <v>0</v>
          </cell>
          <cell r="K550">
            <v>0</v>
          </cell>
          <cell r="M550">
            <v>-365262.73</v>
          </cell>
          <cell r="N550">
            <v>-365262.73</v>
          </cell>
          <cell r="O550">
            <v>0</v>
          </cell>
          <cell r="Q550">
            <v>0</v>
          </cell>
          <cell r="T550">
            <v>-365262.73</v>
          </cell>
          <cell r="U550">
            <v>0</v>
          </cell>
          <cell r="W550">
            <v>0</v>
          </cell>
          <cell r="Y550">
            <v>0</v>
          </cell>
          <cell r="AA550">
            <v>0</v>
          </cell>
          <cell r="AG550">
            <v>0</v>
          </cell>
          <cell r="AI550">
            <v>0</v>
          </cell>
          <cell r="AL550">
            <v>2499</v>
          </cell>
        </row>
        <row r="551">
          <cell r="A551" t="str">
            <v>2499</v>
          </cell>
          <cell r="B551" t="str">
            <v xml:space="preserve">200 - Capital Assets                </v>
          </cell>
          <cell r="F551" t="str">
            <v>ZZ</v>
          </cell>
          <cell r="G551">
            <v>-153716.29</v>
          </cell>
          <cell r="H551">
            <v>-85807.75</v>
          </cell>
          <cell r="I551">
            <v>0</v>
          </cell>
          <cell r="K551">
            <v>0</v>
          </cell>
          <cell r="M551">
            <v>-5758279.6200000001</v>
          </cell>
          <cell r="N551">
            <v>-5361643.4000000004</v>
          </cell>
          <cell r="O551">
            <v>0</v>
          </cell>
          <cell r="Q551">
            <v>0</v>
          </cell>
          <cell r="T551">
            <v>-5400675.3099999996</v>
          </cell>
          <cell r="U551">
            <v>0</v>
          </cell>
          <cell r="W551">
            <v>0</v>
          </cell>
          <cell r="Y551">
            <v>-357604.31</v>
          </cell>
          <cell r="AA551">
            <v>0</v>
          </cell>
          <cell r="AG551">
            <v>0</v>
          </cell>
          <cell r="AI551">
            <v>0</v>
          </cell>
          <cell r="AL551">
            <v>2499</v>
          </cell>
        </row>
        <row r="552">
          <cell r="A552" t="str">
            <v>2802</v>
          </cell>
          <cell r="B552" t="str">
            <v xml:space="preserve">200 - Capital Assets                </v>
          </cell>
          <cell r="G552">
            <v>0</v>
          </cell>
          <cell r="H552">
            <v>0</v>
          </cell>
          <cell r="I552">
            <v>0</v>
          </cell>
          <cell r="K552">
            <v>-1354000</v>
          </cell>
          <cell r="M552">
            <v>0</v>
          </cell>
          <cell r="N552">
            <v>0</v>
          </cell>
          <cell r="O552">
            <v>0</v>
          </cell>
          <cell r="Q552">
            <v>-174891000</v>
          </cell>
          <cell r="T552">
            <v>0</v>
          </cell>
          <cell r="U552">
            <v>0</v>
          </cell>
          <cell r="W552">
            <v>-178955000</v>
          </cell>
          <cell r="Y552">
            <v>0</v>
          </cell>
          <cell r="AA552">
            <v>0</v>
          </cell>
          <cell r="AG552">
            <v>0</v>
          </cell>
          <cell r="AI552">
            <v>-15919000</v>
          </cell>
          <cell r="AL552">
            <v>2802</v>
          </cell>
        </row>
        <row r="553">
          <cell r="A553" t="str">
            <v>2804</v>
          </cell>
          <cell r="B553" t="str">
            <v xml:space="preserve">200 - Capital Assets                </v>
          </cell>
          <cell r="G553">
            <v>-1071.1400000000001</v>
          </cell>
          <cell r="H553">
            <v>-3321.7</v>
          </cell>
          <cell r="I553">
            <v>0</v>
          </cell>
          <cell r="K553">
            <v>0</v>
          </cell>
          <cell r="M553">
            <v>-487265.59</v>
          </cell>
          <cell r="N553">
            <v>-465410.34</v>
          </cell>
          <cell r="O553">
            <v>0</v>
          </cell>
          <cell r="Q553">
            <v>0</v>
          </cell>
          <cell r="T553">
            <v>-475389.93</v>
          </cell>
          <cell r="U553">
            <v>0</v>
          </cell>
          <cell r="W553">
            <v>0</v>
          </cell>
          <cell r="Y553">
            <v>-11875.66</v>
          </cell>
          <cell r="AA553">
            <v>0</v>
          </cell>
          <cell r="AG553">
            <v>0</v>
          </cell>
          <cell r="AI553">
            <v>0</v>
          </cell>
          <cell r="AL553">
            <v>2804</v>
          </cell>
        </row>
        <row r="554">
          <cell r="A554" t="str">
            <v>2805</v>
          </cell>
          <cell r="B554" t="str">
            <v xml:space="preserve">200 - Capital Assets                </v>
          </cell>
          <cell r="G554">
            <v>-13011.1</v>
          </cell>
          <cell r="H554">
            <v>-12606.25</v>
          </cell>
          <cell r="I554">
            <v>0</v>
          </cell>
          <cell r="K554">
            <v>0</v>
          </cell>
          <cell r="M554">
            <v>-3657979.16</v>
          </cell>
          <cell r="N554">
            <v>-3503135.99</v>
          </cell>
          <cell r="O554">
            <v>0</v>
          </cell>
          <cell r="Q554">
            <v>0</v>
          </cell>
          <cell r="T554">
            <v>-3541515.78</v>
          </cell>
          <cell r="U554">
            <v>0</v>
          </cell>
          <cell r="W554">
            <v>0</v>
          </cell>
          <cell r="Y554">
            <v>-116463.38</v>
          </cell>
          <cell r="AA554">
            <v>0</v>
          </cell>
          <cell r="AG554">
            <v>0</v>
          </cell>
          <cell r="AI554">
            <v>0</v>
          </cell>
          <cell r="AL554">
            <v>2805</v>
          </cell>
        </row>
        <row r="555">
          <cell r="A555" t="str">
            <v>2820</v>
          </cell>
          <cell r="B555" t="str">
            <v xml:space="preserve">200 - Capital Assets                </v>
          </cell>
          <cell r="G555">
            <v>-26656.35</v>
          </cell>
          <cell r="H555">
            <v>-24293.31</v>
          </cell>
          <cell r="I555">
            <v>0</v>
          </cell>
          <cell r="K555">
            <v>0</v>
          </cell>
          <cell r="M555">
            <v>-5346806.07</v>
          </cell>
          <cell r="N555">
            <v>-5031278.54</v>
          </cell>
          <cell r="O555">
            <v>0</v>
          </cell>
          <cell r="Q555">
            <v>0</v>
          </cell>
          <cell r="T555">
            <v>-5107253.91</v>
          </cell>
          <cell r="U555">
            <v>0</v>
          </cell>
          <cell r="W555">
            <v>0</v>
          </cell>
          <cell r="Y555">
            <v>-239552.16</v>
          </cell>
          <cell r="AA555">
            <v>0</v>
          </cell>
          <cell r="AG555">
            <v>0</v>
          </cell>
          <cell r="AI555">
            <v>0</v>
          </cell>
          <cell r="AL555">
            <v>2820</v>
          </cell>
        </row>
        <row r="556">
          <cell r="A556" t="str">
            <v>2830</v>
          </cell>
          <cell r="B556" t="str">
            <v xml:space="preserve">200 - Capital Assets                </v>
          </cell>
          <cell r="G556">
            <v>-45494.46</v>
          </cell>
          <cell r="H556">
            <v>-39797.22</v>
          </cell>
          <cell r="I556">
            <v>0</v>
          </cell>
          <cell r="K556">
            <v>0</v>
          </cell>
          <cell r="M556">
            <v>-2471095.08</v>
          </cell>
          <cell r="N556">
            <v>-1963921.26</v>
          </cell>
          <cell r="O556">
            <v>0</v>
          </cell>
          <cell r="Q556">
            <v>0</v>
          </cell>
          <cell r="T556">
            <v>-2084861.46</v>
          </cell>
          <cell r="U556">
            <v>0</v>
          </cell>
          <cell r="W556">
            <v>0</v>
          </cell>
          <cell r="Y556">
            <v>-386233.62</v>
          </cell>
          <cell r="AA556">
            <v>0</v>
          </cell>
          <cell r="AG556">
            <v>0</v>
          </cell>
          <cell r="AI556">
            <v>0</v>
          </cell>
          <cell r="AL556">
            <v>2830</v>
          </cell>
        </row>
        <row r="557">
          <cell r="A557" t="str">
            <v>2835</v>
          </cell>
          <cell r="B557" t="str">
            <v xml:space="preserve">200 - Capital Assets                </v>
          </cell>
          <cell r="G557">
            <v>-248932.7</v>
          </cell>
          <cell r="H557">
            <v>-244821.7</v>
          </cell>
          <cell r="I557">
            <v>0</v>
          </cell>
          <cell r="K557">
            <v>0</v>
          </cell>
          <cell r="M557">
            <v>-38459782.649999999</v>
          </cell>
          <cell r="N557">
            <v>-37051310.030000001</v>
          </cell>
          <cell r="O557">
            <v>0</v>
          </cell>
          <cell r="Q557">
            <v>0</v>
          </cell>
          <cell r="T557">
            <v>-36252263.859999999</v>
          </cell>
          <cell r="U557">
            <v>0</v>
          </cell>
          <cell r="W557">
            <v>0</v>
          </cell>
          <cell r="Y557">
            <v>-2207518.79</v>
          </cell>
          <cell r="AA557">
            <v>0</v>
          </cell>
          <cell r="AG557">
            <v>0</v>
          </cell>
          <cell r="AI557">
            <v>0</v>
          </cell>
          <cell r="AL557">
            <v>2835</v>
          </cell>
        </row>
        <row r="558">
          <cell r="A558" t="str">
            <v>2840</v>
          </cell>
          <cell r="B558" t="str">
            <v xml:space="preserve">200 - Capital Assets                </v>
          </cell>
          <cell r="G558">
            <v>-73655.42</v>
          </cell>
          <cell r="H558">
            <v>-59920.38</v>
          </cell>
          <cell r="I558">
            <v>0</v>
          </cell>
          <cell r="K558">
            <v>0</v>
          </cell>
          <cell r="M558">
            <v>-4601440.3899999997</v>
          </cell>
          <cell r="N558">
            <v>-3793354.82</v>
          </cell>
          <cell r="O558">
            <v>0</v>
          </cell>
          <cell r="Q558">
            <v>0</v>
          </cell>
          <cell r="T558">
            <v>-3979716.12</v>
          </cell>
          <cell r="U558">
            <v>0</v>
          </cell>
          <cell r="W558">
            <v>0</v>
          </cell>
          <cell r="Y558">
            <v>-621724.27</v>
          </cell>
          <cell r="AA558">
            <v>0</v>
          </cell>
          <cell r="AG558">
            <v>0</v>
          </cell>
          <cell r="AI558">
            <v>0</v>
          </cell>
          <cell r="AL558">
            <v>2840</v>
          </cell>
        </row>
        <row r="559">
          <cell r="A559" t="str">
            <v>2845</v>
          </cell>
          <cell r="B559" t="str">
            <v xml:space="preserve">200 - Capital Assets                </v>
          </cell>
          <cell r="G559">
            <v>-341019.33</v>
          </cell>
          <cell r="H559">
            <v>-327583.51</v>
          </cell>
          <cell r="I559">
            <v>0</v>
          </cell>
          <cell r="K559">
            <v>0</v>
          </cell>
          <cell r="M559">
            <v>-57199565.359999999</v>
          </cell>
          <cell r="N559">
            <v>-53621030</v>
          </cell>
          <cell r="O559">
            <v>0</v>
          </cell>
          <cell r="Q559">
            <v>0</v>
          </cell>
          <cell r="T559">
            <v>-54174646.979999997</v>
          </cell>
          <cell r="U559">
            <v>0</v>
          </cell>
          <cell r="W559">
            <v>0</v>
          </cell>
          <cell r="Y559">
            <v>-3024918.38</v>
          </cell>
          <cell r="AA559">
            <v>0</v>
          </cell>
          <cell r="AG559">
            <v>0</v>
          </cell>
          <cell r="AI559">
            <v>0</v>
          </cell>
          <cell r="AL559">
            <v>2845</v>
          </cell>
        </row>
        <row r="560">
          <cell r="A560" t="str">
            <v>2850</v>
          </cell>
          <cell r="B560" t="str">
            <v xml:space="preserve">200 - Capital Assets                </v>
          </cell>
          <cell r="G560">
            <v>-217890.57</v>
          </cell>
          <cell r="H560">
            <v>-201674.23999999999</v>
          </cell>
          <cell r="I560">
            <v>0</v>
          </cell>
          <cell r="K560">
            <v>0</v>
          </cell>
          <cell r="M560">
            <v>-25754083.359999999</v>
          </cell>
          <cell r="N560">
            <v>-23223215.82</v>
          </cell>
          <cell r="O560">
            <v>0</v>
          </cell>
          <cell r="Q560">
            <v>0</v>
          </cell>
          <cell r="T560">
            <v>-23836679.370000001</v>
          </cell>
          <cell r="U560">
            <v>0</v>
          </cell>
          <cell r="W560">
            <v>0</v>
          </cell>
          <cell r="Y560">
            <v>-1917403.99</v>
          </cell>
          <cell r="AA560">
            <v>0</v>
          </cell>
          <cell r="AG560">
            <v>0</v>
          </cell>
          <cell r="AI560">
            <v>0</v>
          </cell>
          <cell r="AL560">
            <v>2850</v>
          </cell>
        </row>
        <row r="561">
          <cell r="A561" t="str">
            <v>2855</v>
          </cell>
          <cell r="B561" t="str">
            <v xml:space="preserve">200 - Capital Assets                </v>
          </cell>
          <cell r="G561">
            <v>-33754.83</v>
          </cell>
          <cell r="H561">
            <v>-28939.53</v>
          </cell>
          <cell r="I561">
            <v>0</v>
          </cell>
          <cell r="K561">
            <v>0</v>
          </cell>
          <cell r="M561">
            <v>-1773947.74</v>
          </cell>
          <cell r="N561">
            <v>-1400666.45</v>
          </cell>
          <cell r="O561">
            <v>0</v>
          </cell>
          <cell r="Q561">
            <v>0</v>
          </cell>
          <cell r="T561">
            <v>-1488932.64</v>
          </cell>
          <cell r="U561">
            <v>0</v>
          </cell>
          <cell r="W561">
            <v>0</v>
          </cell>
          <cell r="Y561">
            <v>-285015.09999999998</v>
          </cell>
          <cell r="AA561">
            <v>0</v>
          </cell>
          <cell r="AG561">
            <v>0</v>
          </cell>
          <cell r="AI561">
            <v>0</v>
          </cell>
          <cell r="AL561">
            <v>2855</v>
          </cell>
        </row>
        <row r="562">
          <cell r="A562" t="str">
            <v>2860</v>
          </cell>
          <cell r="B562" t="str">
            <v xml:space="preserve">200 - Capital Assets                </v>
          </cell>
          <cell r="G562">
            <v>-59650.36</v>
          </cell>
          <cell r="H562">
            <v>-58360.58</v>
          </cell>
          <cell r="I562">
            <v>0</v>
          </cell>
          <cell r="K562">
            <v>0</v>
          </cell>
          <cell r="M562">
            <v>-10362951.619999999</v>
          </cell>
          <cell r="N562">
            <v>-9655092.5700000003</v>
          </cell>
          <cell r="O562">
            <v>0</v>
          </cell>
          <cell r="Q562">
            <v>0</v>
          </cell>
          <cell r="T562">
            <v>-9830525.5099999998</v>
          </cell>
          <cell r="U562">
            <v>0</v>
          </cell>
          <cell r="W562">
            <v>0</v>
          </cell>
          <cell r="Y562">
            <v>-532426.11</v>
          </cell>
          <cell r="AA562">
            <v>0</v>
          </cell>
          <cell r="AG562">
            <v>0</v>
          </cell>
          <cell r="AI562">
            <v>0</v>
          </cell>
          <cell r="AL562">
            <v>2860</v>
          </cell>
        </row>
        <row r="563">
          <cell r="A563" t="str">
            <v>2905</v>
          </cell>
          <cell r="B563" t="str">
            <v xml:space="preserve">200 - Capital Assets                </v>
          </cell>
          <cell r="G563">
            <v>-33379.11</v>
          </cell>
          <cell r="H563">
            <v>-27789.55</v>
          </cell>
          <cell r="I563">
            <v>0</v>
          </cell>
          <cell r="K563">
            <v>0</v>
          </cell>
          <cell r="M563">
            <v>-5602414</v>
          </cell>
          <cell r="N563">
            <v>-5219857.95</v>
          </cell>
          <cell r="O563">
            <v>0</v>
          </cell>
          <cell r="Q563">
            <v>0</v>
          </cell>
          <cell r="T563">
            <v>-5307918.4800000004</v>
          </cell>
          <cell r="U563">
            <v>0</v>
          </cell>
          <cell r="W563">
            <v>0</v>
          </cell>
          <cell r="Y563">
            <v>-294495.52</v>
          </cell>
          <cell r="AA563">
            <v>0</v>
          </cell>
          <cell r="AG563">
            <v>0</v>
          </cell>
          <cell r="AI563">
            <v>0</v>
          </cell>
          <cell r="AL563">
            <v>2905</v>
          </cell>
        </row>
        <row r="564">
          <cell r="A564" t="str">
            <v>2915</v>
          </cell>
          <cell r="B564" t="str">
            <v xml:space="preserve">200 - Capital Assets                </v>
          </cell>
          <cell r="G564">
            <v>-9097.8700000000008</v>
          </cell>
          <cell r="H564">
            <v>-8133.33</v>
          </cell>
          <cell r="I564">
            <v>0</v>
          </cell>
          <cell r="K564">
            <v>0</v>
          </cell>
          <cell r="M564">
            <v>-585887.31000000006</v>
          </cell>
          <cell r="N564">
            <v>-649067.49</v>
          </cell>
          <cell r="O564">
            <v>0</v>
          </cell>
          <cell r="Q564">
            <v>0</v>
          </cell>
          <cell r="T564">
            <v>-507114.87</v>
          </cell>
          <cell r="U564">
            <v>0</v>
          </cell>
          <cell r="W564">
            <v>0</v>
          </cell>
          <cell r="Y564">
            <v>-78772.44</v>
          </cell>
          <cell r="AA564">
            <v>0</v>
          </cell>
          <cell r="AG564">
            <v>0</v>
          </cell>
          <cell r="AI564">
            <v>0</v>
          </cell>
          <cell r="AL564">
            <v>2915</v>
          </cell>
        </row>
        <row r="565">
          <cell r="A565" t="str">
            <v>2920</v>
          </cell>
          <cell r="B565" t="str">
            <v xml:space="preserve">200 - Capital Assets                </v>
          </cell>
          <cell r="G565">
            <v>-48394.84</v>
          </cell>
          <cell r="H565">
            <v>-57344.15</v>
          </cell>
          <cell r="I565">
            <v>0</v>
          </cell>
          <cell r="K565">
            <v>0</v>
          </cell>
          <cell r="M565">
            <v>-2922686.24</v>
          </cell>
          <cell r="N565">
            <v>-3040319.29</v>
          </cell>
          <cell r="O565">
            <v>0</v>
          </cell>
          <cell r="Q565">
            <v>0</v>
          </cell>
          <cell r="T565">
            <v>-2464813.64</v>
          </cell>
          <cell r="U565">
            <v>0</v>
          </cell>
          <cell r="W565">
            <v>0</v>
          </cell>
          <cell r="Y565">
            <v>-457872.6</v>
          </cell>
          <cell r="AA565">
            <v>0</v>
          </cell>
          <cell r="AG565">
            <v>0</v>
          </cell>
          <cell r="AI565">
            <v>0</v>
          </cell>
          <cell r="AL565">
            <v>2920</v>
          </cell>
        </row>
        <row r="566">
          <cell r="A566" t="str">
            <v>2925</v>
          </cell>
          <cell r="B566" t="str">
            <v xml:space="preserve">200 - Capital Assets                </v>
          </cell>
          <cell r="G566">
            <v>-176567.93</v>
          </cell>
          <cell r="H566">
            <v>-270642.51</v>
          </cell>
          <cell r="I566">
            <v>0</v>
          </cell>
          <cell r="K566">
            <v>0</v>
          </cell>
          <cell r="M566">
            <v>-8116331.6299999999</v>
          </cell>
          <cell r="N566">
            <v>-7431170.8399999999</v>
          </cell>
          <cell r="O566">
            <v>0</v>
          </cell>
          <cell r="Q566">
            <v>0</v>
          </cell>
          <cell r="T566">
            <v>-6607151.0099999998</v>
          </cell>
          <cell r="U566">
            <v>0</v>
          </cell>
          <cell r="W566">
            <v>0</v>
          </cell>
          <cell r="Y566">
            <v>-1509180.62</v>
          </cell>
          <cell r="AA566">
            <v>0</v>
          </cell>
          <cell r="AG566">
            <v>0</v>
          </cell>
          <cell r="AI566">
            <v>0</v>
          </cell>
          <cell r="AL566">
            <v>2925</v>
          </cell>
        </row>
        <row r="567">
          <cell r="A567" t="str">
            <v>2930</v>
          </cell>
          <cell r="B567" t="str">
            <v xml:space="preserve">200 - Capital Assets                </v>
          </cell>
          <cell r="G567">
            <v>-36756.99</v>
          </cell>
          <cell r="H567">
            <v>-22699.8</v>
          </cell>
          <cell r="I567">
            <v>0</v>
          </cell>
          <cell r="K567">
            <v>0</v>
          </cell>
          <cell r="M567">
            <v>-7098054.5999999996</v>
          </cell>
          <cell r="N567">
            <v>-6985866.3099999996</v>
          </cell>
          <cell r="O567">
            <v>0</v>
          </cell>
          <cell r="Q567">
            <v>0</v>
          </cell>
          <cell r="T567">
            <v>-7037862.9800000004</v>
          </cell>
          <cell r="U567">
            <v>0</v>
          </cell>
          <cell r="W567">
            <v>0</v>
          </cell>
          <cell r="Y567">
            <v>-60191.62</v>
          </cell>
          <cell r="AA567">
            <v>0</v>
          </cell>
          <cell r="AG567">
            <v>0</v>
          </cell>
          <cell r="AI567">
            <v>0</v>
          </cell>
          <cell r="AL567">
            <v>2930</v>
          </cell>
        </row>
        <row r="568">
          <cell r="A568" t="str">
            <v>2935</v>
          </cell>
          <cell r="B568" t="str">
            <v xml:space="preserve">200 - Capital Assets                </v>
          </cell>
          <cell r="G568">
            <v>-2465.52</v>
          </cell>
          <cell r="H568">
            <v>-2937.36</v>
          </cell>
          <cell r="I568">
            <v>0</v>
          </cell>
          <cell r="K568">
            <v>0</v>
          </cell>
          <cell r="M568">
            <v>-258717.9</v>
          </cell>
          <cell r="N568">
            <v>-227853.76</v>
          </cell>
          <cell r="O568">
            <v>0</v>
          </cell>
          <cell r="Q568">
            <v>0</v>
          </cell>
          <cell r="T568">
            <v>-236665.97</v>
          </cell>
          <cell r="U568">
            <v>0</v>
          </cell>
          <cell r="W568">
            <v>0</v>
          </cell>
          <cell r="Y568">
            <v>-22051.93</v>
          </cell>
          <cell r="AA568">
            <v>0</v>
          </cell>
          <cell r="AG568">
            <v>0</v>
          </cell>
          <cell r="AI568">
            <v>0</v>
          </cell>
          <cell r="AL568">
            <v>2935</v>
          </cell>
        </row>
        <row r="569">
          <cell r="A569" t="str">
            <v>2940</v>
          </cell>
          <cell r="B569" t="str">
            <v xml:space="preserve">200 - Capital Assets                </v>
          </cell>
          <cell r="G569">
            <v>-8948.65</v>
          </cell>
          <cell r="H569">
            <v>-7840.56</v>
          </cell>
          <cell r="I569">
            <v>0</v>
          </cell>
          <cell r="K569">
            <v>0</v>
          </cell>
          <cell r="M569">
            <v>-547004.18000000005</v>
          </cell>
          <cell r="N569">
            <v>-443759.71</v>
          </cell>
          <cell r="O569">
            <v>0</v>
          </cell>
          <cell r="Q569">
            <v>0</v>
          </cell>
          <cell r="T569">
            <v>-467959.51</v>
          </cell>
          <cell r="U569">
            <v>0</v>
          </cell>
          <cell r="W569">
            <v>0</v>
          </cell>
          <cell r="Y569">
            <v>-79044.67</v>
          </cell>
          <cell r="AA569">
            <v>0</v>
          </cell>
          <cell r="AG569">
            <v>0</v>
          </cell>
          <cell r="AI569">
            <v>0</v>
          </cell>
          <cell r="AL569">
            <v>2940</v>
          </cell>
        </row>
        <row r="570">
          <cell r="A570" t="str">
            <v>2945</v>
          </cell>
          <cell r="B570" t="str">
            <v xml:space="preserve">200 - Capital Assets                </v>
          </cell>
          <cell r="G570">
            <v>-878.7</v>
          </cell>
          <cell r="H570">
            <v>-2495.56</v>
          </cell>
          <cell r="I570">
            <v>0</v>
          </cell>
          <cell r="K570">
            <v>0</v>
          </cell>
          <cell r="M570">
            <v>-276040.44</v>
          </cell>
          <cell r="N570">
            <v>-260553.57</v>
          </cell>
          <cell r="O570">
            <v>0</v>
          </cell>
          <cell r="Q570">
            <v>0</v>
          </cell>
          <cell r="T570">
            <v>-268132.03000000003</v>
          </cell>
          <cell r="U570">
            <v>0</v>
          </cell>
          <cell r="W570">
            <v>0</v>
          </cell>
          <cell r="Y570">
            <v>-7908.41</v>
          </cell>
          <cell r="AA570">
            <v>0</v>
          </cell>
          <cell r="AG570">
            <v>0</v>
          </cell>
          <cell r="AI570">
            <v>0</v>
          </cell>
          <cell r="AL570">
            <v>2945</v>
          </cell>
        </row>
        <row r="571">
          <cell r="A571" t="str">
            <v>2950</v>
          </cell>
          <cell r="B571" t="str">
            <v xml:space="preserve">200 - Capital Assets                </v>
          </cell>
          <cell r="G571">
            <v>10627.55</v>
          </cell>
          <cell r="H571">
            <v>-2481.4899999999998</v>
          </cell>
          <cell r="I571">
            <v>0</v>
          </cell>
          <cell r="K571">
            <v>0</v>
          </cell>
          <cell r="M571">
            <v>-542242.57999999996</v>
          </cell>
          <cell r="N571">
            <v>-521990.62</v>
          </cell>
          <cell r="O571">
            <v>0</v>
          </cell>
          <cell r="Q571">
            <v>0</v>
          </cell>
          <cell r="T571">
            <v>-529631.48</v>
          </cell>
          <cell r="U571">
            <v>0</v>
          </cell>
          <cell r="W571">
            <v>0</v>
          </cell>
          <cell r="Y571">
            <v>-12611.1</v>
          </cell>
          <cell r="AA571">
            <v>0</v>
          </cell>
          <cell r="AG571">
            <v>0</v>
          </cell>
          <cell r="AI571">
            <v>0</v>
          </cell>
          <cell r="AL571">
            <v>2950</v>
          </cell>
        </row>
        <row r="572">
          <cell r="A572" t="str">
            <v>2960</v>
          </cell>
          <cell r="B572" t="str">
            <v xml:space="preserve">200 - Capital Assets                </v>
          </cell>
          <cell r="G572">
            <v>0</v>
          </cell>
          <cell r="H572">
            <v>0</v>
          </cell>
          <cell r="I572">
            <v>0</v>
          </cell>
          <cell r="K572">
            <v>0</v>
          </cell>
          <cell r="M572">
            <v>0</v>
          </cell>
          <cell r="N572">
            <v>-50957.54</v>
          </cell>
          <cell r="O572">
            <v>0</v>
          </cell>
          <cell r="Q572">
            <v>0</v>
          </cell>
          <cell r="T572">
            <v>0</v>
          </cell>
          <cell r="U572">
            <v>0</v>
          </cell>
          <cell r="W572">
            <v>0</v>
          </cell>
          <cell r="Y572">
            <v>0</v>
          </cell>
          <cell r="AA572">
            <v>0</v>
          </cell>
          <cell r="AG572">
            <v>0</v>
          </cell>
          <cell r="AI572">
            <v>0</v>
          </cell>
          <cell r="AL572">
            <v>2960</v>
          </cell>
        </row>
        <row r="573">
          <cell r="A573" t="str">
            <v>2980</v>
          </cell>
          <cell r="B573" t="str">
            <v xml:space="preserve">200 - Capital Assets                </v>
          </cell>
          <cell r="G573">
            <v>-16199.1</v>
          </cell>
          <cell r="H573">
            <v>-21431.47</v>
          </cell>
          <cell r="I573">
            <v>0</v>
          </cell>
          <cell r="K573">
            <v>0</v>
          </cell>
          <cell r="M573">
            <v>-2691332.36</v>
          </cell>
          <cell r="N573">
            <v>-2996020.42</v>
          </cell>
          <cell r="O573">
            <v>0</v>
          </cell>
          <cell r="Q573">
            <v>0</v>
          </cell>
          <cell r="T573">
            <v>-2548467.42</v>
          </cell>
          <cell r="U573">
            <v>0</v>
          </cell>
          <cell r="W573">
            <v>0</v>
          </cell>
          <cell r="Y573">
            <v>-142864.94</v>
          </cell>
          <cell r="AA573">
            <v>0</v>
          </cell>
          <cell r="AG573">
            <v>0</v>
          </cell>
          <cell r="AI573">
            <v>0</v>
          </cell>
          <cell r="AL573">
            <v>2980</v>
          </cell>
        </row>
        <row r="574">
          <cell r="A574" t="str">
            <v>2995</v>
          </cell>
          <cell r="B574" t="str">
            <v xml:space="preserve">200 - Capital Assets                </v>
          </cell>
          <cell r="G574">
            <v>84422.01</v>
          </cell>
          <cell r="H574">
            <v>69145.83</v>
          </cell>
          <cell r="I574">
            <v>0</v>
          </cell>
          <cell r="K574">
            <v>0</v>
          </cell>
          <cell r="M574">
            <v>4425150.99</v>
          </cell>
          <cell r="N574">
            <v>3498825.01</v>
          </cell>
          <cell r="O574">
            <v>0</v>
          </cell>
          <cell r="Q574">
            <v>0</v>
          </cell>
          <cell r="T574">
            <v>3711958.71</v>
          </cell>
          <cell r="U574">
            <v>0</v>
          </cell>
          <cell r="W574">
            <v>0</v>
          </cell>
          <cell r="Y574">
            <v>713192.28</v>
          </cell>
          <cell r="AA574">
            <v>0</v>
          </cell>
          <cell r="AG574">
            <v>0</v>
          </cell>
          <cell r="AI574">
            <v>0</v>
          </cell>
          <cell r="AL574">
            <v>2995</v>
          </cell>
        </row>
        <row r="575">
          <cell r="A575" t="str">
            <v>3010</v>
          </cell>
          <cell r="B575" t="str">
            <v xml:space="preserve">305 - A/P -Trade                    </v>
          </cell>
          <cell r="G575">
            <v>0</v>
          </cell>
          <cell r="H575">
            <v>0</v>
          </cell>
          <cell r="I575">
            <v>0</v>
          </cell>
          <cell r="K575">
            <v>0</v>
          </cell>
          <cell r="M575">
            <v>0</v>
          </cell>
          <cell r="N575">
            <v>0</v>
          </cell>
          <cell r="O575">
            <v>0</v>
          </cell>
          <cell r="Q575">
            <v>-8200000</v>
          </cell>
          <cell r="T575">
            <v>0</v>
          </cell>
          <cell r="U575">
            <v>0</v>
          </cell>
          <cell r="W575">
            <v>-9200000</v>
          </cell>
          <cell r="Y575">
            <v>0</v>
          </cell>
          <cell r="AA575">
            <v>0</v>
          </cell>
          <cell r="AG575">
            <v>0</v>
          </cell>
          <cell r="AI575">
            <v>1603000</v>
          </cell>
          <cell r="AL575">
            <v>3010</v>
          </cell>
        </row>
        <row r="576">
          <cell r="A576" t="str">
            <v>3011</v>
          </cell>
          <cell r="B576" t="str">
            <v xml:space="preserve">305 - A/P -Trade                    </v>
          </cell>
          <cell r="G576">
            <v>-657053.18000000005</v>
          </cell>
          <cell r="H576">
            <v>369928.74</v>
          </cell>
          <cell r="I576">
            <v>0</v>
          </cell>
          <cell r="K576">
            <v>0</v>
          </cell>
          <cell r="M576">
            <v>-1903644.6</v>
          </cell>
          <cell r="N576">
            <v>-1345641.45</v>
          </cell>
          <cell r="O576">
            <v>0</v>
          </cell>
          <cell r="Q576">
            <v>0</v>
          </cell>
          <cell r="T576">
            <v>-2581345.2999999998</v>
          </cell>
          <cell r="U576">
            <v>0</v>
          </cell>
          <cell r="W576">
            <v>0</v>
          </cell>
          <cell r="Y576">
            <v>677700.7</v>
          </cell>
          <cell r="AA576">
            <v>0</v>
          </cell>
          <cell r="AG576">
            <v>0</v>
          </cell>
          <cell r="AI576">
            <v>0</v>
          </cell>
          <cell r="AL576">
            <v>3011</v>
          </cell>
        </row>
        <row r="577">
          <cell r="A577" t="str">
            <v>3013</v>
          </cell>
          <cell r="B577" t="str">
            <v xml:space="preserve">305 - A/P -Trade                    </v>
          </cell>
          <cell r="G577">
            <v>-36991.47</v>
          </cell>
          <cell r="H577">
            <v>25881.99</v>
          </cell>
          <cell r="I577">
            <v>0</v>
          </cell>
          <cell r="K577">
            <v>0</v>
          </cell>
          <cell r="M577">
            <v>-250860</v>
          </cell>
          <cell r="N577">
            <v>-85699.56</v>
          </cell>
          <cell r="O577">
            <v>0</v>
          </cell>
          <cell r="Q577">
            <v>0</v>
          </cell>
          <cell r="T577">
            <v>-90816.54</v>
          </cell>
          <cell r="U577">
            <v>0</v>
          </cell>
          <cell r="W577">
            <v>0</v>
          </cell>
          <cell r="Y577">
            <v>-160043.46</v>
          </cell>
          <cell r="AA577">
            <v>0</v>
          </cell>
          <cell r="AG577">
            <v>0</v>
          </cell>
          <cell r="AI577">
            <v>0</v>
          </cell>
          <cell r="AL577">
            <v>3013</v>
          </cell>
        </row>
        <row r="578">
          <cell r="A578" t="str">
            <v>3014</v>
          </cell>
          <cell r="B578" t="str">
            <v xml:space="preserve">305 - A/P -Trade                    </v>
          </cell>
          <cell r="G578">
            <v>-1609988.45</v>
          </cell>
          <cell r="H578">
            <v>-736158.99</v>
          </cell>
          <cell r="I578">
            <v>0</v>
          </cell>
          <cell r="K578">
            <v>0</v>
          </cell>
          <cell r="M578">
            <v>-4435636.6100000003</v>
          </cell>
          <cell r="N578">
            <v>-2563238.4900000002</v>
          </cell>
          <cell r="O578">
            <v>0</v>
          </cell>
          <cell r="Q578">
            <v>0</v>
          </cell>
          <cell r="T578">
            <v>-3990829.24</v>
          </cell>
          <cell r="U578">
            <v>0</v>
          </cell>
          <cell r="W578">
            <v>0</v>
          </cell>
          <cell r="Y578">
            <v>-444807.37</v>
          </cell>
          <cell r="AA578">
            <v>0</v>
          </cell>
          <cell r="AG578">
            <v>0</v>
          </cell>
          <cell r="AI578">
            <v>0</v>
          </cell>
          <cell r="AL578">
            <v>3014</v>
          </cell>
        </row>
        <row r="579">
          <cell r="A579" t="str">
            <v>3015</v>
          </cell>
          <cell r="B579" t="str">
            <v xml:space="preserve">305 - A/P -Trade                    </v>
          </cell>
          <cell r="G579">
            <v>-6192.48</v>
          </cell>
          <cell r="H579">
            <v>34950.9</v>
          </cell>
          <cell r="I579">
            <v>0</v>
          </cell>
          <cell r="K579">
            <v>0</v>
          </cell>
          <cell r="M579">
            <v>-43695.58</v>
          </cell>
          <cell r="N579">
            <v>-45646.81</v>
          </cell>
          <cell r="O579">
            <v>0</v>
          </cell>
          <cell r="Q579">
            <v>0</v>
          </cell>
          <cell r="T579">
            <v>-267997.61</v>
          </cell>
          <cell r="U579">
            <v>0</v>
          </cell>
          <cell r="W579">
            <v>0</v>
          </cell>
          <cell r="Y579">
            <v>224302.03</v>
          </cell>
          <cell r="AA579">
            <v>0</v>
          </cell>
          <cell r="AG579">
            <v>0</v>
          </cell>
          <cell r="AI579">
            <v>0</v>
          </cell>
          <cell r="AL579">
            <v>3015</v>
          </cell>
        </row>
        <row r="580">
          <cell r="A580" t="str">
            <v>3016</v>
          </cell>
          <cell r="B580" t="str">
            <v xml:space="preserve">302 - Due to IESO                   </v>
          </cell>
          <cell r="G580">
            <v>-4060707.86</v>
          </cell>
          <cell r="H580">
            <v>-596003.87</v>
          </cell>
          <cell r="I580">
            <v>0</v>
          </cell>
          <cell r="K580">
            <v>2730000</v>
          </cell>
          <cell r="M580">
            <v>-32285569.280000001</v>
          </cell>
          <cell r="N580">
            <v>-21752772.030000001</v>
          </cell>
          <cell r="O580">
            <v>0</v>
          </cell>
          <cell r="Q580">
            <v>-20958000</v>
          </cell>
          <cell r="T580">
            <v>-22315006.210000001</v>
          </cell>
          <cell r="U580">
            <v>0</v>
          </cell>
          <cell r="W580">
            <v>-23187000</v>
          </cell>
          <cell r="Y580">
            <v>-9970563.0700000003</v>
          </cell>
          <cell r="AA580">
            <v>0</v>
          </cell>
          <cell r="AG580">
            <v>0</v>
          </cell>
          <cell r="AI580">
            <v>-872000</v>
          </cell>
          <cell r="AL580">
            <v>3016</v>
          </cell>
        </row>
        <row r="581">
          <cell r="A581" t="str">
            <v>3020</v>
          </cell>
          <cell r="B581" t="str">
            <v xml:space="preserve">305 - A/P -Trade                    </v>
          </cell>
          <cell r="G581">
            <v>-240682.35</v>
          </cell>
          <cell r="H581">
            <v>-45535.44</v>
          </cell>
          <cell r="I581">
            <v>0</v>
          </cell>
          <cell r="K581">
            <v>0</v>
          </cell>
          <cell r="M581">
            <v>-2226011.29</v>
          </cell>
          <cell r="N581">
            <v>-2099593.7999999998</v>
          </cell>
          <cell r="O581">
            <v>0</v>
          </cell>
          <cell r="Q581">
            <v>0</v>
          </cell>
          <cell r="T581">
            <v>-1878160.58</v>
          </cell>
          <cell r="U581">
            <v>0</v>
          </cell>
          <cell r="W581">
            <v>0</v>
          </cell>
          <cell r="Y581">
            <v>-347850.71</v>
          </cell>
          <cell r="AA581">
            <v>0</v>
          </cell>
          <cell r="AG581">
            <v>0</v>
          </cell>
          <cell r="AI581">
            <v>0</v>
          </cell>
          <cell r="AL581">
            <v>3020</v>
          </cell>
        </row>
        <row r="582">
          <cell r="A582" t="str">
            <v>3100</v>
          </cell>
          <cell r="B582" t="str">
            <v xml:space="preserve">310 - Due to Related Parties        </v>
          </cell>
          <cell r="G582">
            <v>0</v>
          </cell>
          <cell r="H582">
            <v>0</v>
          </cell>
          <cell r="I582">
            <v>0</v>
          </cell>
          <cell r="K582">
            <v>3097000</v>
          </cell>
          <cell r="M582">
            <v>0</v>
          </cell>
          <cell r="N582">
            <v>0</v>
          </cell>
          <cell r="O582">
            <v>0</v>
          </cell>
          <cell r="Q582">
            <v>-6932000</v>
          </cell>
          <cell r="T582">
            <v>0</v>
          </cell>
          <cell r="U582">
            <v>0</v>
          </cell>
          <cell r="W582">
            <v>-5237000</v>
          </cell>
          <cell r="Y582">
            <v>0</v>
          </cell>
          <cell r="AA582">
            <v>0</v>
          </cell>
          <cell r="AG582">
            <v>0</v>
          </cell>
          <cell r="AI582">
            <v>655000</v>
          </cell>
          <cell r="AL582">
            <v>3100</v>
          </cell>
        </row>
        <row r="583">
          <cell r="A583" t="str">
            <v>3101</v>
          </cell>
          <cell r="B583" t="str">
            <v xml:space="preserve">310 - Due to Related Parties        </v>
          </cell>
          <cell r="G583">
            <v>113036.57</v>
          </cell>
          <cell r="H583">
            <v>1374023.87</v>
          </cell>
          <cell r="I583">
            <v>0</v>
          </cell>
          <cell r="K583">
            <v>0</v>
          </cell>
          <cell r="M583">
            <v>-6061590.9800000004</v>
          </cell>
          <cell r="N583">
            <v>-5583111.2400000002</v>
          </cell>
          <cell r="O583">
            <v>0</v>
          </cell>
          <cell r="Q583">
            <v>0</v>
          </cell>
          <cell r="T583">
            <v>-4727109.51</v>
          </cell>
          <cell r="U583">
            <v>0</v>
          </cell>
          <cell r="W583">
            <v>0</v>
          </cell>
          <cell r="Y583">
            <v>-1334481.47</v>
          </cell>
          <cell r="AA583">
            <v>0</v>
          </cell>
          <cell r="AG583">
            <v>0</v>
          </cell>
          <cell r="AI583">
            <v>0</v>
          </cell>
          <cell r="AL583">
            <v>3101</v>
          </cell>
        </row>
        <row r="584">
          <cell r="A584" t="str">
            <v>3201</v>
          </cell>
          <cell r="B584" t="str">
            <v xml:space="preserve">305 - A/P -Trade                    </v>
          </cell>
          <cell r="G584">
            <v>-134850.66</v>
          </cell>
          <cell r="H584">
            <v>-133623.96</v>
          </cell>
          <cell r="I584">
            <v>0</v>
          </cell>
          <cell r="K584">
            <v>0</v>
          </cell>
          <cell r="M584">
            <v>-207302.33</v>
          </cell>
          <cell r="N584">
            <v>-133623.96</v>
          </cell>
          <cell r="O584">
            <v>0</v>
          </cell>
          <cell r="Q584">
            <v>0</v>
          </cell>
          <cell r="T584">
            <v>-491588.64</v>
          </cell>
          <cell r="U584">
            <v>0</v>
          </cell>
          <cell r="W584">
            <v>0</v>
          </cell>
          <cell r="Y584">
            <v>284286.31</v>
          </cell>
          <cell r="AA584">
            <v>0</v>
          </cell>
          <cell r="AG584">
            <v>0</v>
          </cell>
          <cell r="AI584">
            <v>0</v>
          </cell>
          <cell r="AL584">
            <v>3201</v>
          </cell>
        </row>
        <row r="585">
          <cell r="A585" t="str">
            <v>3202</v>
          </cell>
          <cell r="B585" t="str">
            <v xml:space="preserve">305 - A/P -Trade                    </v>
          </cell>
          <cell r="G585">
            <v>240753.48</v>
          </cell>
          <cell r="H585">
            <v>9889.27</v>
          </cell>
          <cell r="I585">
            <v>0</v>
          </cell>
          <cell r="K585">
            <v>0</v>
          </cell>
          <cell r="M585">
            <v>-13199.07</v>
          </cell>
          <cell r="N585">
            <v>-218344.34</v>
          </cell>
          <cell r="O585">
            <v>0</v>
          </cell>
          <cell r="Q585">
            <v>0</v>
          </cell>
          <cell r="T585">
            <v>-23869.26</v>
          </cell>
          <cell r="U585">
            <v>0</v>
          </cell>
          <cell r="W585">
            <v>0</v>
          </cell>
          <cell r="Y585">
            <v>10670.19</v>
          </cell>
          <cell r="AA585">
            <v>0</v>
          </cell>
          <cell r="AG585">
            <v>0</v>
          </cell>
          <cell r="AI585">
            <v>0</v>
          </cell>
          <cell r="AL585">
            <v>3202</v>
          </cell>
        </row>
        <row r="586">
          <cell r="A586" t="str">
            <v>3203</v>
          </cell>
          <cell r="B586" t="str">
            <v xml:space="preserve">305 - A/P -Trade                    </v>
          </cell>
          <cell r="G586">
            <v>82822.19</v>
          </cell>
          <cell r="H586">
            <v>-5892.87</v>
          </cell>
          <cell r="I586">
            <v>0</v>
          </cell>
          <cell r="K586">
            <v>0</v>
          </cell>
          <cell r="M586">
            <v>0</v>
          </cell>
          <cell r="N586">
            <v>-73337.03</v>
          </cell>
          <cell r="O586">
            <v>0</v>
          </cell>
          <cell r="Q586">
            <v>0</v>
          </cell>
          <cell r="T586">
            <v>0</v>
          </cell>
          <cell r="U586">
            <v>0</v>
          </cell>
          <cell r="W586">
            <v>0</v>
          </cell>
          <cell r="Y586">
            <v>0</v>
          </cell>
          <cell r="AA586">
            <v>0</v>
          </cell>
          <cell r="AG586">
            <v>0</v>
          </cell>
          <cell r="AI586">
            <v>0</v>
          </cell>
          <cell r="AL586">
            <v>3203</v>
          </cell>
        </row>
        <row r="587">
          <cell r="A587" t="str">
            <v>3204</v>
          </cell>
          <cell r="B587" t="str">
            <v xml:space="preserve">305 - A/P -Trade                    </v>
          </cell>
          <cell r="G587">
            <v>-2705.88</v>
          </cell>
          <cell r="H587">
            <v>1848.74</v>
          </cell>
          <cell r="I587">
            <v>0</v>
          </cell>
          <cell r="K587">
            <v>0</v>
          </cell>
          <cell r="M587">
            <v>-260511.49</v>
          </cell>
          <cell r="N587">
            <v>-252332.42</v>
          </cell>
          <cell r="O587">
            <v>0</v>
          </cell>
          <cell r="Q587">
            <v>0</v>
          </cell>
          <cell r="T587">
            <v>-283784.09999999998</v>
          </cell>
          <cell r="U587">
            <v>0</v>
          </cell>
          <cell r="W587">
            <v>0</v>
          </cell>
          <cell r="Y587">
            <v>23272.61</v>
          </cell>
          <cell r="AA587">
            <v>0</v>
          </cell>
          <cell r="AG587">
            <v>0</v>
          </cell>
          <cell r="AI587">
            <v>0</v>
          </cell>
          <cell r="AL587">
            <v>3204</v>
          </cell>
        </row>
        <row r="588">
          <cell r="A588" t="str">
            <v>3205</v>
          </cell>
          <cell r="B588" t="str">
            <v xml:space="preserve">305 - A/P -Trade                    </v>
          </cell>
          <cell r="G588">
            <v>11529.38</v>
          </cell>
          <cell r="H588">
            <v>3405.62</v>
          </cell>
          <cell r="I588">
            <v>0</v>
          </cell>
          <cell r="K588">
            <v>0</v>
          </cell>
          <cell r="M588">
            <v>0</v>
          </cell>
          <cell r="N588">
            <v>-7214.58</v>
          </cell>
          <cell r="O588">
            <v>0</v>
          </cell>
          <cell r="Q588">
            <v>0</v>
          </cell>
          <cell r="T588">
            <v>0</v>
          </cell>
          <cell r="U588">
            <v>0</v>
          </cell>
          <cell r="W588">
            <v>0</v>
          </cell>
          <cell r="Y588">
            <v>0</v>
          </cell>
          <cell r="AA588">
            <v>0</v>
          </cell>
          <cell r="AG588">
            <v>0</v>
          </cell>
          <cell r="AI588">
            <v>0</v>
          </cell>
          <cell r="AL588">
            <v>3205</v>
          </cell>
        </row>
        <row r="589">
          <cell r="A589" t="str">
            <v>3206</v>
          </cell>
          <cell r="B589" t="str">
            <v xml:space="preserve">305 - A/P -Trade                    </v>
          </cell>
          <cell r="G589">
            <v>3933.5</v>
          </cell>
          <cell r="H589">
            <v>1161.77</v>
          </cell>
          <cell r="I589">
            <v>0</v>
          </cell>
          <cell r="K589">
            <v>0</v>
          </cell>
          <cell r="M589">
            <v>0</v>
          </cell>
          <cell r="N589">
            <v>-2549.1799999999998</v>
          </cell>
          <cell r="O589">
            <v>0</v>
          </cell>
          <cell r="Q589">
            <v>0</v>
          </cell>
          <cell r="T589">
            <v>0</v>
          </cell>
          <cell r="U589">
            <v>0</v>
          </cell>
          <cell r="W589">
            <v>0</v>
          </cell>
          <cell r="Y589">
            <v>0</v>
          </cell>
          <cell r="AA589">
            <v>0</v>
          </cell>
          <cell r="AG589">
            <v>0</v>
          </cell>
          <cell r="AI589">
            <v>0</v>
          </cell>
          <cell r="AL589">
            <v>3206</v>
          </cell>
        </row>
        <row r="590">
          <cell r="A590" t="str">
            <v>3209</v>
          </cell>
          <cell r="B590" t="str">
            <v xml:space="preserve">305 - A/P -Trade                    </v>
          </cell>
          <cell r="G590">
            <v>23166.74</v>
          </cell>
          <cell r="H590">
            <v>0</v>
          </cell>
          <cell r="I590">
            <v>0</v>
          </cell>
          <cell r="K590">
            <v>0</v>
          </cell>
          <cell r="M590">
            <v>-1675</v>
          </cell>
          <cell r="N590">
            <v>0</v>
          </cell>
          <cell r="O590">
            <v>0</v>
          </cell>
          <cell r="Q590">
            <v>0</v>
          </cell>
          <cell r="T590">
            <v>-1370</v>
          </cell>
          <cell r="U590">
            <v>0</v>
          </cell>
          <cell r="W590">
            <v>0</v>
          </cell>
          <cell r="Y590">
            <v>-305</v>
          </cell>
          <cell r="AA590">
            <v>0</v>
          </cell>
          <cell r="AG590">
            <v>0</v>
          </cell>
          <cell r="AI590">
            <v>0</v>
          </cell>
          <cell r="AL590">
            <v>3209</v>
          </cell>
        </row>
        <row r="591">
          <cell r="A591" t="str">
            <v>3210</v>
          </cell>
          <cell r="B591" t="str">
            <v xml:space="preserve">305 - A/P -Trade                    </v>
          </cell>
          <cell r="G591">
            <v>354.05</v>
          </cell>
          <cell r="H591">
            <v>0</v>
          </cell>
          <cell r="I591">
            <v>0</v>
          </cell>
          <cell r="K591">
            <v>0</v>
          </cell>
          <cell r="M591">
            <v>-54.75</v>
          </cell>
          <cell r="N591">
            <v>0</v>
          </cell>
          <cell r="O591">
            <v>0</v>
          </cell>
          <cell r="Q591">
            <v>0</v>
          </cell>
          <cell r="T591">
            <v>-64</v>
          </cell>
          <cell r="U591">
            <v>0</v>
          </cell>
          <cell r="W591">
            <v>0</v>
          </cell>
          <cell r="Y591">
            <v>9.25</v>
          </cell>
          <cell r="AA591">
            <v>0</v>
          </cell>
          <cell r="AG591">
            <v>0</v>
          </cell>
          <cell r="AI591">
            <v>0</v>
          </cell>
          <cell r="AL591">
            <v>3210</v>
          </cell>
        </row>
        <row r="592">
          <cell r="A592" t="str">
            <v>3211</v>
          </cell>
          <cell r="B592" t="str">
            <v xml:space="preserve">305 - A/P -Trade                    </v>
          </cell>
          <cell r="G592">
            <v>3220.8</v>
          </cell>
          <cell r="H592">
            <v>0</v>
          </cell>
          <cell r="I592">
            <v>0</v>
          </cell>
          <cell r="K592">
            <v>0</v>
          </cell>
          <cell r="M592">
            <v>0</v>
          </cell>
          <cell r="N592">
            <v>0</v>
          </cell>
          <cell r="O592">
            <v>0</v>
          </cell>
          <cell r="Q592">
            <v>0</v>
          </cell>
          <cell r="T592">
            <v>0</v>
          </cell>
          <cell r="U592">
            <v>0</v>
          </cell>
          <cell r="W592">
            <v>0</v>
          </cell>
          <cell r="Y592">
            <v>0</v>
          </cell>
          <cell r="AA592">
            <v>0</v>
          </cell>
          <cell r="AG592">
            <v>0</v>
          </cell>
          <cell r="AI592">
            <v>0</v>
          </cell>
          <cell r="AL592">
            <v>3211</v>
          </cell>
        </row>
        <row r="593">
          <cell r="A593" t="str">
            <v>3213</v>
          </cell>
          <cell r="B593" t="str">
            <v xml:space="preserve">305 - A/P -Trade                    </v>
          </cell>
          <cell r="G593">
            <v>7365.94</v>
          </cell>
          <cell r="H593">
            <v>-10.89</v>
          </cell>
          <cell r="I593">
            <v>0</v>
          </cell>
          <cell r="K593">
            <v>0</v>
          </cell>
          <cell r="M593">
            <v>-337.56</v>
          </cell>
          <cell r="N593">
            <v>-7088.52</v>
          </cell>
          <cell r="O593">
            <v>0</v>
          </cell>
          <cell r="Q593">
            <v>0</v>
          </cell>
          <cell r="T593">
            <v>-342.16</v>
          </cell>
          <cell r="U593">
            <v>0</v>
          </cell>
          <cell r="W593">
            <v>0</v>
          </cell>
          <cell r="Y593">
            <v>4.5999999999999996</v>
          </cell>
          <cell r="AA593">
            <v>0</v>
          </cell>
          <cell r="AG593">
            <v>0</v>
          </cell>
          <cell r="AI593">
            <v>0</v>
          </cell>
          <cell r="AL593">
            <v>3213</v>
          </cell>
        </row>
        <row r="594">
          <cell r="A594" t="str">
            <v>3217</v>
          </cell>
          <cell r="B594" t="str">
            <v xml:space="preserve">305 - A/P -Trade                    </v>
          </cell>
          <cell r="G594">
            <v>528.53</v>
          </cell>
          <cell r="H594">
            <v>937.71</v>
          </cell>
          <cell r="I594">
            <v>0</v>
          </cell>
          <cell r="K594">
            <v>0</v>
          </cell>
          <cell r="M594">
            <v>-18393.79</v>
          </cell>
          <cell r="N594">
            <v>-16245.92</v>
          </cell>
          <cell r="O594">
            <v>0</v>
          </cell>
          <cell r="Q594">
            <v>0</v>
          </cell>
          <cell r="T594">
            <v>-9821.33</v>
          </cell>
          <cell r="U594">
            <v>0</v>
          </cell>
          <cell r="W594">
            <v>0</v>
          </cell>
          <cell r="Y594">
            <v>-8572.4599999999991</v>
          </cell>
          <cell r="AA594">
            <v>0</v>
          </cell>
          <cell r="AG594">
            <v>0</v>
          </cell>
          <cell r="AI594">
            <v>0</v>
          </cell>
          <cell r="AL594">
            <v>3217</v>
          </cell>
        </row>
        <row r="595">
          <cell r="A595" t="str">
            <v>3230</v>
          </cell>
          <cell r="B595" t="str">
            <v xml:space="preserve">305 - A/P -Trade                    </v>
          </cell>
          <cell r="G595">
            <v>895.95</v>
          </cell>
          <cell r="H595">
            <v>0.09</v>
          </cell>
          <cell r="I595">
            <v>0</v>
          </cell>
          <cell r="K595">
            <v>0</v>
          </cell>
          <cell r="M595">
            <v>895.95</v>
          </cell>
          <cell r="N595">
            <v>0</v>
          </cell>
          <cell r="O595">
            <v>0</v>
          </cell>
          <cell r="Q595">
            <v>0</v>
          </cell>
          <cell r="T595">
            <v>251.82</v>
          </cell>
          <cell r="U595">
            <v>0</v>
          </cell>
          <cell r="W595">
            <v>0</v>
          </cell>
          <cell r="Y595">
            <v>644.13</v>
          </cell>
          <cell r="AA595">
            <v>0</v>
          </cell>
          <cell r="AG595">
            <v>0</v>
          </cell>
          <cell r="AI595">
            <v>0</v>
          </cell>
          <cell r="AL595">
            <v>3230</v>
          </cell>
        </row>
        <row r="596">
          <cell r="A596" t="str">
            <v>3251</v>
          </cell>
          <cell r="B596" t="str">
            <v xml:space="preserve">305 - A/P -Trade                    </v>
          </cell>
          <cell r="G596">
            <v>57260</v>
          </cell>
          <cell r="H596">
            <v>48260</v>
          </cell>
          <cell r="I596">
            <v>0</v>
          </cell>
          <cell r="K596">
            <v>0</v>
          </cell>
          <cell r="M596">
            <v>-97525</v>
          </cell>
          <cell r="N596">
            <v>-80069</v>
          </cell>
          <cell r="O596">
            <v>0</v>
          </cell>
          <cell r="Q596">
            <v>0</v>
          </cell>
          <cell r="T596">
            <v>-166155</v>
          </cell>
          <cell r="U596">
            <v>0</v>
          </cell>
          <cell r="W596">
            <v>0</v>
          </cell>
          <cell r="Y596">
            <v>68630</v>
          </cell>
          <cell r="AA596">
            <v>0</v>
          </cell>
          <cell r="AG596">
            <v>0</v>
          </cell>
          <cell r="AI596">
            <v>0</v>
          </cell>
          <cell r="AL596">
            <v>3251</v>
          </cell>
        </row>
        <row r="597">
          <cell r="A597" t="str">
            <v>3252</v>
          </cell>
          <cell r="B597" t="str">
            <v xml:space="preserve">305 - A/P -Trade                    </v>
          </cell>
          <cell r="G597">
            <v>318050.56</v>
          </cell>
          <cell r="H597">
            <v>266904.23</v>
          </cell>
          <cell r="I597">
            <v>0</v>
          </cell>
          <cell r="K597">
            <v>0</v>
          </cell>
          <cell r="M597">
            <v>-573642.84</v>
          </cell>
          <cell r="N597">
            <v>-532396.39</v>
          </cell>
          <cell r="O597">
            <v>0</v>
          </cell>
          <cell r="Q597">
            <v>0</v>
          </cell>
          <cell r="T597">
            <v>-583444.62</v>
          </cell>
          <cell r="U597">
            <v>0</v>
          </cell>
          <cell r="W597">
            <v>0</v>
          </cell>
          <cell r="Y597">
            <v>9801.7800000000007</v>
          </cell>
          <cell r="AA597">
            <v>0</v>
          </cell>
          <cell r="AG597">
            <v>0</v>
          </cell>
          <cell r="AI597">
            <v>0</v>
          </cell>
          <cell r="AL597">
            <v>3252</v>
          </cell>
        </row>
        <row r="598">
          <cell r="A598" t="str">
            <v>3253</v>
          </cell>
          <cell r="B598" t="str">
            <v xml:space="preserve">305 - A/P -Trade                    </v>
          </cell>
          <cell r="G598">
            <v>-3566.37</v>
          </cell>
          <cell r="H598">
            <v>628.39</v>
          </cell>
          <cell r="I598">
            <v>0</v>
          </cell>
          <cell r="K598">
            <v>0</v>
          </cell>
          <cell r="M598">
            <v>-165543.07</v>
          </cell>
          <cell r="N598">
            <v>-36050.68</v>
          </cell>
          <cell r="O598">
            <v>0</v>
          </cell>
          <cell r="Q598">
            <v>0</v>
          </cell>
          <cell r="T598">
            <v>-40880.639999999999</v>
          </cell>
          <cell r="U598">
            <v>0</v>
          </cell>
          <cell r="W598">
            <v>0</v>
          </cell>
          <cell r="Y598">
            <v>-124662.43</v>
          </cell>
          <cell r="AA598">
            <v>0</v>
          </cell>
          <cell r="AG598">
            <v>0</v>
          </cell>
          <cell r="AI598">
            <v>0</v>
          </cell>
          <cell r="AL598">
            <v>3253</v>
          </cell>
        </row>
        <row r="599">
          <cell r="A599" t="str">
            <v>3301</v>
          </cell>
          <cell r="B599" t="str">
            <v xml:space="preserve">305 - A/P -Trade                    </v>
          </cell>
          <cell r="G599">
            <v>12097.67</v>
          </cell>
          <cell r="H599">
            <v>-6107.8</v>
          </cell>
          <cell r="I599">
            <v>0</v>
          </cell>
          <cell r="K599">
            <v>0</v>
          </cell>
          <cell r="M599">
            <v>-2251.86</v>
          </cell>
          <cell r="N599">
            <v>-7513.58</v>
          </cell>
          <cell r="O599">
            <v>0</v>
          </cell>
          <cell r="Q599">
            <v>0</v>
          </cell>
          <cell r="T599">
            <v>-11682.69</v>
          </cell>
          <cell r="U599">
            <v>0</v>
          </cell>
          <cell r="W599">
            <v>0</v>
          </cell>
          <cell r="Y599">
            <v>9430.83</v>
          </cell>
          <cell r="AA599">
            <v>0</v>
          </cell>
          <cell r="AG599">
            <v>0</v>
          </cell>
          <cell r="AI599">
            <v>0</v>
          </cell>
          <cell r="AL599">
            <v>3301</v>
          </cell>
        </row>
        <row r="600">
          <cell r="A600" t="str">
            <v>3311</v>
          </cell>
          <cell r="B600" t="str">
            <v xml:space="preserve">305 - A/P -Trade                    </v>
          </cell>
          <cell r="G600">
            <v>-13797.28</v>
          </cell>
          <cell r="H600">
            <v>-301119.09999999998</v>
          </cell>
          <cell r="I600">
            <v>0</v>
          </cell>
          <cell r="K600">
            <v>0</v>
          </cell>
          <cell r="M600">
            <v>-644539.93000000005</v>
          </cell>
          <cell r="N600">
            <v>-655730.12</v>
          </cell>
          <cell r="O600">
            <v>0</v>
          </cell>
          <cell r="Q600">
            <v>0</v>
          </cell>
          <cell r="T600">
            <v>-308748.40000000002</v>
          </cell>
          <cell r="U600">
            <v>0</v>
          </cell>
          <cell r="W600">
            <v>0</v>
          </cell>
          <cell r="Y600">
            <v>-335791.53</v>
          </cell>
          <cell r="AA600">
            <v>0</v>
          </cell>
          <cell r="AG600">
            <v>0</v>
          </cell>
          <cell r="AI600">
            <v>0</v>
          </cell>
          <cell r="AL600">
            <v>3311</v>
          </cell>
        </row>
        <row r="601">
          <cell r="A601" t="str">
            <v>3316</v>
          </cell>
          <cell r="B601" t="str">
            <v xml:space="preserve">305 - A/P -Trade                    </v>
          </cell>
          <cell r="G601">
            <v>-3</v>
          </cell>
          <cell r="H601">
            <v>5.25</v>
          </cell>
          <cell r="I601">
            <v>0</v>
          </cell>
          <cell r="K601">
            <v>0</v>
          </cell>
          <cell r="M601">
            <v>-7.35</v>
          </cell>
          <cell r="N601">
            <v>-5.25</v>
          </cell>
          <cell r="O601">
            <v>0</v>
          </cell>
          <cell r="Q601">
            <v>0</v>
          </cell>
          <cell r="T601">
            <v>-5.25</v>
          </cell>
          <cell r="U601">
            <v>0</v>
          </cell>
          <cell r="W601">
            <v>0</v>
          </cell>
          <cell r="Y601">
            <v>-2.1</v>
          </cell>
          <cell r="AA601">
            <v>0</v>
          </cell>
          <cell r="AG601">
            <v>0</v>
          </cell>
          <cell r="AI601">
            <v>0</v>
          </cell>
          <cell r="AL601">
            <v>3316</v>
          </cell>
        </row>
        <row r="602">
          <cell r="A602" t="str">
            <v>3351</v>
          </cell>
          <cell r="B602" t="str">
            <v xml:space="preserve">305 - A/P -Trade                    </v>
          </cell>
          <cell r="G602">
            <v>12288.09</v>
          </cell>
          <cell r="H602">
            <v>11019.28</v>
          </cell>
          <cell r="I602">
            <v>0</v>
          </cell>
          <cell r="K602">
            <v>0</v>
          </cell>
          <cell r="M602">
            <v>-12950</v>
          </cell>
          <cell r="N602">
            <v>-12950</v>
          </cell>
          <cell r="O602">
            <v>0</v>
          </cell>
          <cell r="Q602">
            <v>0</v>
          </cell>
          <cell r="T602">
            <v>-12950</v>
          </cell>
          <cell r="U602">
            <v>0</v>
          </cell>
          <cell r="W602">
            <v>0</v>
          </cell>
          <cell r="Y602">
            <v>0</v>
          </cell>
          <cell r="AA602">
            <v>0</v>
          </cell>
          <cell r="AG602">
            <v>0</v>
          </cell>
          <cell r="AI602">
            <v>0</v>
          </cell>
          <cell r="AL602">
            <v>3351</v>
          </cell>
        </row>
        <row r="603">
          <cell r="A603" t="str">
            <v>3360</v>
          </cell>
          <cell r="B603" t="str">
            <v xml:space="preserve">315 - Income Taxes Payable          </v>
          </cell>
          <cell r="G603">
            <v>0</v>
          </cell>
          <cell r="H603">
            <v>0</v>
          </cell>
          <cell r="I603">
            <v>0</v>
          </cell>
          <cell r="K603">
            <v>0</v>
          </cell>
          <cell r="M603">
            <v>0</v>
          </cell>
          <cell r="N603">
            <v>0</v>
          </cell>
          <cell r="O603">
            <v>0</v>
          </cell>
          <cell r="Q603">
            <v>0</v>
          </cell>
          <cell r="T603">
            <v>0</v>
          </cell>
          <cell r="U603">
            <v>0</v>
          </cell>
          <cell r="W603">
            <v>0</v>
          </cell>
          <cell r="Y603">
            <v>0</v>
          </cell>
          <cell r="AA603">
            <v>0</v>
          </cell>
          <cell r="AG603">
            <v>0</v>
          </cell>
          <cell r="AI603">
            <v>0</v>
          </cell>
          <cell r="AL603">
            <v>3360</v>
          </cell>
        </row>
        <row r="604">
          <cell r="A604" t="str">
            <v>3361</v>
          </cell>
          <cell r="B604" t="str">
            <v xml:space="preserve">315 - Income Taxes Payable          </v>
          </cell>
          <cell r="G604">
            <v>0</v>
          </cell>
          <cell r="H604">
            <v>-130101</v>
          </cell>
          <cell r="I604">
            <v>0</v>
          </cell>
          <cell r="K604">
            <v>0</v>
          </cell>
          <cell r="M604">
            <v>0</v>
          </cell>
          <cell r="N604">
            <v>-343954.04</v>
          </cell>
          <cell r="O604">
            <v>0</v>
          </cell>
          <cell r="Q604">
            <v>0</v>
          </cell>
          <cell r="T604">
            <v>0</v>
          </cell>
          <cell r="U604">
            <v>0</v>
          </cell>
          <cell r="W604">
            <v>0</v>
          </cell>
          <cell r="Y604">
            <v>0</v>
          </cell>
          <cell r="AA604">
            <v>0</v>
          </cell>
          <cell r="AG604">
            <v>0</v>
          </cell>
          <cell r="AI604">
            <v>0</v>
          </cell>
          <cell r="AL604">
            <v>3361</v>
          </cell>
        </row>
        <row r="605">
          <cell r="A605" t="str">
            <v>3362</v>
          </cell>
          <cell r="B605" t="str">
            <v xml:space="preserve">330 - Future Income Taxes           </v>
          </cell>
          <cell r="G605">
            <v>0</v>
          </cell>
          <cell r="H605">
            <v>0</v>
          </cell>
          <cell r="I605">
            <v>0</v>
          </cell>
          <cell r="K605">
            <v>0</v>
          </cell>
          <cell r="M605">
            <v>0</v>
          </cell>
          <cell r="N605">
            <v>0</v>
          </cell>
          <cell r="O605">
            <v>0</v>
          </cell>
          <cell r="Q605">
            <v>0</v>
          </cell>
          <cell r="T605">
            <v>0</v>
          </cell>
          <cell r="U605">
            <v>0</v>
          </cell>
          <cell r="W605">
            <v>0</v>
          </cell>
          <cell r="Y605">
            <v>0</v>
          </cell>
          <cell r="AA605">
            <v>0</v>
          </cell>
          <cell r="AG605">
            <v>0</v>
          </cell>
          <cell r="AI605">
            <v>0</v>
          </cell>
          <cell r="AL605">
            <v>3362</v>
          </cell>
        </row>
        <row r="606">
          <cell r="A606" t="str">
            <v>3400</v>
          </cell>
          <cell r="B606" t="str">
            <v xml:space="preserve">325 - Customer &amp; Other Deposits     </v>
          </cell>
          <cell r="G606">
            <v>0</v>
          </cell>
          <cell r="H606">
            <v>0</v>
          </cell>
          <cell r="I606">
            <v>0</v>
          </cell>
          <cell r="K606">
            <v>0</v>
          </cell>
          <cell r="M606">
            <v>0</v>
          </cell>
          <cell r="N606">
            <v>0</v>
          </cell>
          <cell r="O606">
            <v>0</v>
          </cell>
          <cell r="Q606">
            <v>-2500000</v>
          </cell>
          <cell r="T606">
            <v>0</v>
          </cell>
          <cell r="U606">
            <v>0</v>
          </cell>
          <cell r="W606">
            <v>-2500000</v>
          </cell>
          <cell r="Y606">
            <v>0</v>
          </cell>
          <cell r="AA606">
            <v>0</v>
          </cell>
          <cell r="AG606">
            <v>0</v>
          </cell>
          <cell r="AI606">
            <v>-143000</v>
          </cell>
          <cell r="AL606">
            <v>3400</v>
          </cell>
        </row>
        <row r="607">
          <cell r="A607" t="str">
            <v>3402</v>
          </cell>
          <cell r="B607" t="str">
            <v xml:space="preserve">325 - Customer &amp; Other Deposits     </v>
          </cell>
          <cell r="G607">
            <v>859.65</v>
          </cell>
          <cell r="H607">
            <v>0</v>
          </cell>
          <cell r="I607">
            <v>0</v>
          </cell>
          <cell r="K607">
            <v>0</v>
          </cell>
          <cell r="M607">
            <v>-174341.58</v>
          </cell>
          <cell r="N607">
            <v>-90250</v>
          </cell>
          <cell r="O607">
            <v>0</v>
          </cell>
          <cell r="Q607">
            <v>0</v>
          </cell>
          <cell r="T607">
            <v>-156140</v>
          </cell>
          <cell r="U607">
            <v>0</v>
          </cell>
          <cell r="W607">
            <v>0</v>
          </cell>
          <cell r="Y607">
            <v>-18201.580000000002</v>
          </cell>
          <cell r="AA607">
            <v>0</v>
          </cell>
          <cell r="AG607">
            <v>0</v>
          </cell>
          <cell r="AI607">
            <v>0</v>
          </cell>
          <cell r="AL607">
            <v>3402</v>
          </cell>
        </row>
        <row r="608">
          <cell r="A608" t="str">
            <v>3403</v>
          </cell>
          <cell r="B608" t="str">
            <v xml:space="preserve">325 - Customer &amp; Other Deposits     </v>
          </cell>
          <cell r="G608">
            <v>174.46</v>
          </cell>
          <cell r="H608">
            <v>0</v>
          </cell>
          <cell r="I608">
            <v>0</v>
          </cell>
          <cell r="K608">
            <v>0</v>
          </cell>
          <cell r="M608">
            <v>471.58</v>
          </cell>
          <cell r="N608">
            <v>0</v>
          </cell>
          <cell r="O608">
            <v>0</v>
          </cell>
          <cell r="Q608">
            <v>0</v>
          </cell>
          <cell r="T608">
            <v>0</v>
          </cell>
          <cell r="U608">
            <v>0</v>
          </cell>
          <cell r="W608">
            <v>0</v>
          </cell>
          <cell r="Y608">
            <v>471.58</v>
          </cell>
          <cell r="AA608">
            <v>0</v>
          </cell>
          <cell r="AG608">
            <v>0</v>
          </cell>
          <cell r="AI608">
            <v>0</v>
          </cell>
          <cell r="AL608">
            <v>3403</v>
          </cell>
        </row>
        <row r="609">
          <cell r="A609" t="str">
            <v>3406</v>
          </cell>
          <cell r="B609" t="str">
            <v xml:space="preserve">325 - Customer &amp; Other Deposits     </v>
          </cell>
          <cell r="G609">
            <v>82539</v>
          </cell>
          <cell r="H609">
            <v>155740</v>
          </cell>
          <cell r="I609">
            <v>0</v>
          </cell>
          <cell r="K609">
            <v>0</v>
          </cell>
          <cell r="M609">
            <v>-1673930.88</v>
          </cell>
          <cell r="N609">
            <v>-2304550.88</v>
          </cell>
          <cell r="O609">
            <v>0</v>
          </cell>
          <cell r="Q609">
            <v>0</v>
          </cell>
          <cell r="T609">
            <v>-2057442.88</v>
          </cell>
          <cell r="U609">
            <v>0</v>
          </cell>
          <cell r="W609">
            <v>0</v>
          </cell>
          <cell r="Y609">
            <v>383512</v>
          </cell>
          <cell r="AA609">
            <v>0</v>
          </cell>
          <cell r="AG609">
            <v>0</v>
          </cell>
          <cell r="AI609">
            <v>0</v>
          </cell>
          <cell r="AL609">
            <v>3406</v>
          </cell>
        </row>
        <row r="610">
          <cell r="A610" t="str">
            <v>3407</v>
          </cell>
          <cell r="B610" t="str">
            <v xml:space="preserve">325 - Customer &amp; Other Deposits     </v>
          </cell>
          <cell r="G610">
            <v>-24.5</v>
          </cell>
          <cell r="H610">
            <v>-165.91</v>
          </cell>
          <cell r="I610">
            <v>0</v>
          </cell>
          <cell r="K610">
            <v>0</v>
          </cell>
          <cell r="M610">
            <v>-119948.98</v>
          </cell>
          <cell r="N610">
            <v>-151545.76</v>
          </cell>
          <cell r="O610">
            <v>0</v>
          </cell>
          <cell r="Q610">
            <v>0</v>
          </cell>
          <cell r="T610">
            <v>-143703.99</v>
          </cell>
          <cell r="U610">
            <v>0</v>
          </cell>
          <cell r="W610">
            <v>0</v>
          </cell>
          <cell r="Y610">
            <v>23755.01</v>
          </cell>
          <cell r="AA610">
            <v>0</v>
          </cell>
          <cell r="AG610">
            <v>0</v>
          </cell>
          <cell r="AI610">
            <v>0</v>
          </cell>
          <cell r="AL610">
            <v>3407</v>
          </cell>
        </row>
        <row r="611">
          <cell r="A611" t="str">
            <v>3408</v>
          </cell>
          <cell r="B611" t="str">
            <v xml:space="preserve">325 - Customer &amp; Other Deposits     </v>
          </cell>
          <cell r="G611">
            <v>393.43</v>
          </cell>
          <cell r="H611">
            <v>0</v>
          </cell>
          <cell r="I611">
            <v>0</v>
          </cell>
          <cell r="K611">
            <v>0</v>
          </cell>
          <cell r="M611">
            <v>-34055.85</v>
          </cell>
          <cell r="N611">
            <v>0</v>
          </cell>
          <cell r="O611">
            <v>0</v>
          </cell>
          <cell r="Q611">
            <v>0</v>
          </cell>
          <cell r="T611">
            <v>0</v>
          </cell>
          <cell r="U611">
            <v>0</v>
          </cell>
          <cell r="W611">
            <v>0</v>
          </cell>
          <cell r="Y611">
            <v>-34055.85</v>
          </cell>
          <cell r="AA611">
            <v>0</v>
          </cell>
          <cell r="AG611">
            <v>0</v>
          </cell>
          <cell r="AI611">
            <v>0</v>
          </cell>
          <cell r="AL611">
            <v>3408</v>
          </cell>
        </row>
        <row r="612">
          <cell r="A612" t="str">
            <v>3415</v>
          </cell>
          <cell r="B612" t="str">
            <v xml:space="preserve">312 - Regulatory Liabilities        </v>
          </cell>
          <cell r="G612">
            <v>0</v>
          </cell>
          <cell r="H612">
            <v>0</v>
          </cell>
          <cell r="I612">
            <v>0</v>
          </cell>
          <cell r="K612">
            <v>0</v>
          </cell>
          <cell r="M612">
            <v>-5556.43</v>
          </cell>
          <cell r="N612">
            <v>0.11</v>
          </cell>
          <cell r="O612">
            <v>0</v>
          </cell>
          <cell r="Q612">
            <v>0</v>
          </cell>
          <cell r="T612">
            <v>0</v>
          </cell>
          <cell r="U612">
            <v>0</v>
          </cell>
          <cell r="W612">
            <v>0</v>
          </cell>
          <cell r="Y612">
            <v>-5556.43</v>
          </cell>
          <cell r="AA612">
            <v>0</v>
          </cell>
          <cell r="AG612">
            <v>0</v>
          </cell>
          <cell r="AI612">
            <v>0</v>
          </cell>
          <cell r="AL612">
            <v>3415</v>
          </cell>
        </row>
        <row r="613">
          <cell r="A613" t="str">
            <v>3421</v>
          </cell>
          <cell r="B613" t="str">
            <v xml:space="preserve">305 - A/P -Trade                    </v>
          </cell>
          <cell r="G613">
            <v>0</v>
          </cell>
          <cell r="H613">
            <v>0</v>
          </cell>
          <cell r="I613">
            <v>0</v>
          </cell>
          <cell r="K613">
            <v>0</v>
          </cell>
          <cell r="M613">
            <v>-2558.64</v>
          </cell>
          <cell r="N613">
            <v>-3271.35</v>
          </cell>
          <cell r="O613">
            <v>0</v>
          </cell>
          <cell r="Q613">
            <v>0</v>
          </cell>
          <cell r="T613">
            <v>-2558.64</v>
          </cell>
          <cell r="U613">
            <v>0</v>
          </cell>
          <cell r="W613">
            <v>0</v>
          </cell>
          <cell r="Y613">
            <v>0</v>
          </cell>
          <cell r="AA613">
            <v>0</v>
          </cell>
          <cell r="AG613">
            <v>0</v>
          </cell>
          <cell r="AI613">
            <v>0</v>
          </cell>
          <cell r="AL613">
            <v>3421</v>
          </cell>
        </row>
        <row r="614">
          <cell r="A614" t="str">
            <v>3422</v>
          </cell>
          <cell r="B614" t="str">
            <v xml:space="preserve">305 - A/P -Trade                    </v>
          </cell>
          <cell r="G614">
            <v>5409.5</v>
          </cell>
          <cell r="H614">
            <v>1510.33</v>
          </cell>
          <cell r="I614">
            <v>0</v>
          </cell>
          <cell r="K614">
            <v>0</v>
          </cell>
          <cell r="M614">
            <v>-11352.78</v>
          </cell>
          <cell r="N614">
            <v>-24386.080000000002</v>
          </cell>
          <cell r="O614">
            <v>0</v>
          </cell>
          <cell r="Q614">
            <v>0</v>
          </cell>
          <cell r="T614">
            <v>-14386.08</v>
          </cell>
          <cell r="U614">
            <v>0</v>
          </cell>
          <cell r="W614">
            <v>0</v>
          </cell>
          <cell r="Y614">
            <v>3033.3</v>
          </cell>
          <cell r="AA614">
            <v>0</v>
          </cell>
          <cell r="AG614">
            <v>0</v>
          </cell>
          <cell r="AI614">
            <v>0</v>
          </cell>
          <cell r="AL614">
            <v>3422</v>
          </cell>
        </row>
        <row r="615">
          <cell r="A615" t="str">
            <v>3424</v>
          </cell>
          <cell r="B615" t="str">
            <v xml:space="preserve">305 - A/P -Trade                    </v>
          </cell>
          <cell r="G615">
            <v>-10181.629999999999</v>
          </cell>
          <cell r="H615">
            <v>-45779.76</v>
          </cell>
          <cell r="I615">
            <v>0</v>
          </cell>
          <cell r="K615">
            <v>0</v>
          </cell>
          <cell r="M615">
            <v>-26077.200000000001</v>
          </cell>
          <cell r="N615">
            <v>-66725.960000000006</v>
          </cell>
          <cell r="O615">
            <v>0</v>
          </cell>
          <cell r="Q615">
            <v>0</v>
          </cell>
          <cell r="T615">
            <v>-41270.74</v>
          </cell>
          <cell r="U615">
            <v>0</v>
          </cell>
          <cell r="W615">
            <v>0</v>
          </cell>
          <cell r="Y615">
            <v>15193.54</v>
          </cell>
          <cell r="AA615">
            <v>0</v>
          </cell>
          <cell r="AG615">
            <v>0</v>
          </cell>
          <cell r="AI615">
            <v>0</v>
          </cell>
          <cell r="AL615">
            <v>3424</v>
          </cell>
        </row>
        <row r="616">
          <cell r="A616" t="str">
            <v>3425</v>
          </cell>
          <cell r="B616" t="str">
            <v xml:space="preserve">305 - A/P -Trade                    </v>
          </cell>
          <cell r="G616">
            <v>0</v>
          </cell>
          <cell r="H616">
            <v>0</v>
          </cell>
          <cell r="I616">
            <v>0</v>
          </cell>
          <cell r="K616">
            <v>0</v>
          </cell>
          <cell r="M616">
            <v>0</v>
          </cell>
          <cell r="N616">
            <v>0</v>
          </cell>
          <cell r="O616">
            <v>0</v>
          </cell>
          <cell r="Q616">
            <v>0</v>
          </cell>
          <cell r="T616">
            <v>0</v>
          </cell>
          <cell r="U616">
            <v>0</v>
          </cell>
          <cell r="W616">
            <v>0</v>
          </cell>
          <cell r="Y616">
            <v>0</v>
          </cell>
          <cell r="AA616">
            <v>0</v>
          </cell>
          <cell r="AG616">
            <v>0</v>
          </cell>
          <cell r="AI616">
            <v>0</v>
          </cell>
          <cell r="AL616">
            <v>3425</v>
          </cell>
        </row>
        <row r="617">
          <cell r="A617" t="str">
            <v>3428</v>
          </cell>
          <cell r="B617" t="str">
            <v xml:space="preserve">312 - Regulatory Liabilities        </v>
          </cell>
          <cell r="G617">
            <v>5490435.0800000001</v>
          </cell>
          <cell r="H617">
            <v>-722603.14</v>
          </cell>
          <cell r="I617">
            <v>0</v>
          </cell>
          <cell r="K617">
            <v>0</v>
          </cell>
          <cell r="M617">
            <v>-4840747.0599999996</v>
          </cell>
          <cell r="N617">
            <v>-1241788.95</v>
          </cell>
          <cell r="O617">
            <v>0</v>
          </cell>
          <cell r="Q617">
            <v>-5020000</v>
          </cell>
          <cell r="T617">
            <v>-4289600.04</v>
          </cell>
          <cell r="U617">
            <v>0</v>
          </cell>
          <cell r="W617">
            <v>-5020000</v>
          </cell>
          <cell r="Y617">
            <v>-551147.02</v>
          </cell>
          <cell r="AA617">
            <v>0</v>
          </cell>
          <cell r="AG617">
            <v>0</v>
          </cell>
          <cell r="AI617">
            <v>-730000</v>
          </cell>
          <cell r="AL617">
            <v>3428</v>
          </cell>
        </row>
        <row r="618">
          <cell r="A618" t="str">
            <v>3429</v>
          </cell>
          <cell r="B618" t="str">
            <v xml:space="preserve">305 - A/P -Trade                    </v>
          </cell>
          <cell r="G618">
            <v>0</v>
          </cell>
          <cell r="H618">
            <v>-360.2</v>
          </cell>
          <cell r="I618">
            <v>0</v>
          </cell>
          <cell r="K618">
            <v>0</v>
          </cell>
          <cell r="M618">
            <v>0</v>
          </cell>
          <cell r="N618">
            <v>-2488.27</v>
          </cell>
          <cell r="O618">
            <v>0</v>
          </cell>
          <cell r="Q618">
            <v>0</v>
          </cell>
          <cell r="T618">
            <v>-725.3</v>
          </cell>
          <cell r="U618">
            <v>0</v>
          </cell>
          <cell r="W618">
            <v>0</v>
          </cell>
          <cell r="Y618">
            <v>725.3</v>
          </cell>
          <cell r="AA618">
            <v>0</v>
          </cell>
          <cell r="AG618">
            <v>0</v>
          </cell>
          <cell r="AI618">
            <v>0</v>
          </cell>
          <cell r="AL618">
            <v>3429</v>
          </cell>
        </row>
        <row r="619">
          <cell r="A619" t="str">
            <v>3431</v>
          </cell>
          <cell r="B619" t="str">
            <v xml:space="preserve">310 - Due to Related Parties        </v>
          </cell>
          <cell r="G619">
            <v>1903521.78</v>
          </cell>
          <cell r="H619">
            <v>689422.79</v>
          </cell>
          <cell r="I619">
            <v>0</v>
          </cell>
          <cell r="K619">
            <v>0</v>
          </cell>
          <cell r="M619">
            <v>-1107181.06</v>
          </cell>
          <cell r="N619">
            <v>-1238138.22</v>
          </cell>
          <cell r="O619">
            <v>0</v>
          </cell>
          <cell r="Q619">
            <v>0</v>
          </cell>
          <cell r="T619">
            <v>-1164906.8700000001</v>
          </cell>
          <cell r="U619">
            <v>0</v>
          </cell>
          <cell r="W619">
            <v>0</v>
          </cell>
          <cell r="Y619">
            <v>57725.81</v>
          </cell>
          <cell r="AA619">
            <v>0</v>
          </cell>
          <cell r="AG619">
            <v>0</v>
          </cell>
          <cell r="AI619">
            <v>0</v>
          </cell>
          <cell r="AL619">
            <v>3431</v>
          </cell>
        </row>
        <row r="620">
          <cell r="A620" t="str">
            <v>3433</v>
          </cell>
          <cell r="B620" t="str">
            <v xml:space="preserve">320 - Dividends Payable             </v>
          </cell>
          <cell r="G620">
            <v>-17000000</v>
          </cell>
          <cell r="H620">
            <v>500000</v>
          </cell>
          <cell r="I620">
            <v>0</v>
          </cell>
          <cell r="K620">
            <v>500000</v>
          </cell>
          <cell r="M620">
            <v>-18000000</v>
          </cell>
          <cell r="N620">
            <v>-500000</v>
          </cell>
          <cell r="O620">
            <v>0</v>
          </cell>
          <cell r="Q620">
            <v>-500000</v>
          </cell>
          <cell r="T620">
            <v>0</v>
          </cell>
          <cell r="U620">
            <v>0</v>
          </cell>
          <cell r="W620">
            <v>0</v>
          </cell>
          <cell r="Y620">
            <v>-18000000</v>
          </cell>
          <cell r="AA620">
            <v>0</v>
          </cell>
          <cell r="AG620">
            <v>0</v>
          </cell>
          <cell r="AI620">
            <v>0</v>
          </cell>
          <cell r="AL620">
            <v>3433</v>
          </cell>
        </row>
        <row r="621">
          <cell r="A621" t="str">
            <v>3511</v>
          </cell>
          <cell r="B621" t="str">
            <v xml:space="preserve">350 - Regulatory Liabilities - LT   </v>
          </cell>
          <cell r="G621">
            <v>4053624.89</v>
          </cell>
          <cell r="H621">
            <v>412409.66</v>
          </cell>
          <cell r="I621">
            <v>0</v>
          </cell>
          <cell r="K621">
            <v>712000</v>
          </cell>
          <cell r="M621">
            <v>-2787301.13</v>
          </cell>
          <cell r="N621">
            <v>-8807682.4000000004</v>
          </cell>
          <cell r="O621">
            <v>0</v>
          </cell>
          <cell r="Q621">
            <v>-4957000</v>
          </cell>
          <cell r="T621">
            <v>-7210611.3899999997</v>
          </cell>
          <cell r="U621">
            <v>0</v>
          </cell>
          <cell r="W621">
            <v>-5101000</v>
          </cell>
          <cell r="Y621">
            <v>4423310.26</v>
          </cell>
          <cell r="AA621">
            <v>0</v>
          </cell>
          <cell r="AG621">
            <v>0</v>
          </cell>
          <cell r="AI621">
            <v>2110000</v>
          </cell>
          <cell r="AL621">
            <v>3511</v>
          </cell>
        </row>
        <row r="622">
          <cell r="A622" t="str">
            <v>3550</v>
          </cell>
          <cell r="B622" t="str">
            <v xml:space="preserve">355 - Customer Deposits Payable     </v>
          </cell>
          <cell r="G622">
            <v>0</v>
          </cell>
          <cell r="H622">
            <v>0</v>
          </cell>
          <cell r="I622">
            <v>0</v>
          </cell>
          <cell r="K622">
            <v>0</v>
          </cell>
          <cell r="M622">
            <v>0</v>
          </cell>
          <cell r="N622">
            <v>0</v>
          </cell>
          <cell r="O622">
            <v>0</v>
          </cell>
          <cell r="Q622">
            <v>-8870000</v>
          </cell>
          <cell r="T622">
            <v>0</v>
          </cell>
          <cell r="U622">
            <v>0</v>
          </cell>
          <cell r="W622">
            <v>-8870000</v>
          </cell>
          <cell r="Y622">
            <v>0</v>
          </cell>
          <cell r="AA622">
            <v>0</v>
          </cell>
          <cell r="AG622">
            <v>0</v>
          </cell>
          <cell r="AI622">
            <v>-147000</v>
          </cell>
          <cell r="AL622">
            <v>3550</v>
          </cell>
        </row>
        <row r="623">
          <cell r="A623" t="str">
            <v>3552</v>
          </cell>
          <cell r="B623" t="str">
            <v xml:space="preserve">355 - Customer Deposits Payable     </v>
          </cell>
          <cell r="G623">
            <v>-68546.850000000006</v>
          </cell>
          <cell r="H623">
            <v>50007.67</v>
          </cell>
          <cell r="I623">
            <v>0</v>
          </cell>
          <cell r="K623">
            <v>0</v>
          </cell>
          <cell r="M623">
            <v>-5863383.8499999996</v>
          </cell>
          <cell r="N623">
            <v>-6102654.6500000004</v>
          </cell>
          <cell r="O623">
            <v>0</v>
          </cell>
          <cell r="Q623">
            <v>0</v>
          </cell>
          <cell r="T623">
            <v>-6154091.0800000001</v>
          </cell>
          <cell r="U623">
            <v>0</v>
          </cell>
          <cell r="W623">
            <v>0</v>
          </cell>
          <cell r="Y623">
            <v>290707.23</v>
          </cell>
          <cell r="AA623">
            <v>0</v>
          </cell>
          <cell r="AG623">
            <v>0</v>
          </cell>
          <cell r="AI623">
            <v>0</v>
          </cell>
          <cell r="AL623">
            <v>3552</v>
          </cell>
        </row>
        <row r="624">
          <cell r="A624" t="str">
            <v>3553</v>
          </cell>
          <cell r="B624" t="str">
            <v xml:space="preserve">355 - Customer Deposits Payable     </v>
          </cell>
          <cell r="G624">
            <v>0</v>
          </cell>
          <cell r="H624">
            <v>0</v>
          </cell>
          <cell r="I624">
            <v>0</v>
          </cell>
          <cell r="K624">
            <v>0</v>
          </cell>
          <cell r="M624">
            <v>0</v>
          </cell>
          <cell r="N624">
            <v>0</v>
          </cell>
          <cell r="O624">
            <v>0</v>
          </cell>
          <cell r="Q624">
            <v>0</v>
          </cell>
          <cell r="T624">
            <v>0</v>
          </cell>
          <cell r="U624">
            <v>0</v>
          </cell>
          <cell r="W624">
            <v>0</v>
          </cell>
          <cell r="Y624">
            <v>0</v>
          </cell>
          <cell r="AA624">
            <v>0</v>
          </cell>
          <cell r="AG624">
            <v>0</v>
          </cell>
          <cell r="AI624">
            <v>0</v>
          </cell>
          <cell r="AL624">
            <v>3553</v>
          </cell>
        </row>
        <row r="625">
          <cell r="A625" t="str">
            <v>3554</v>
          </cell>
          <cell r="B625" t="str">
            <v xml:space="preserve">355 - Customer Deposits Payable     </v>
          </cell>
          <cell r="G625">
            <v>0</v>
          </cell>
          <cell r="H625">
            <v>-5000</v>
          </cell>
          <cell r="I625">
            <v>0</v>
          </cell>
          <cell r="K625">
            <v>0</v>
          </cell>
          <cell r="M625">
            <v>-39500</v>
          </cell>
          <cell r="N625">
            <v>-125000</v>
          </cell>
          <cell r="O625">
            <v>0</v>
          </cell>
          <cell r="Q625">
            <v>0</v>
          </cell>
          <cell r="T625">
            <v>0</v>
          </cell>
          <cell r="U625">
            <v>0</v>
          </cell>
          <cell r="W625">
            <v>0</v>
          </cell>
          <cell r="Y625">
            <v>-39500</v>
          </cell>
          <cell r="AA625">
            <v>0</v>
          </cell>
          <cell r="AG625">
            <v>0</v>
          </cell>
          <cell r="AI625">
            <v>0</v>
          </cell>
          <cell r="AL625">
            <v>3554</v>
          </cell>
        </row>
        <row r="626">
          <cell r="A626" t="str">
            <v>3560</v>
          </cell>
          <cell r="B626" t="str">
            <v xml:space="preserve">355 - Customer Deposits Payable     </v>
          </cell>
          <cell r="G626">
            <v>0</v>
          </cell>
          <cell r="H626">
            <v>0</v>
          </cell>
          <cell r="I626">
            <v>0</v>
          </cell>
          <cell r="K626">
            <v>0</v>
          </cell>
          <cell r="M626">
            <v>-4637</v>
          </cell>
          <cell r="N626">
            <v>-46020</v>
          </cell>
          <cell r="O626">
            <v>0</v>
          </cell>
          <cell r="Q626">
            <v>0</v>
          </cell>
          <cell r="T626">
            <v>-4637</v>
          </cell>
          <cell r="U626">
            <v>0</v>
          </cell>
          <cell r="W626">
            <v>0</v>
          </cell>
          <cell r="Y626">
            <v>0</v>
          </cell>
          <cell r="AA626">
            <v>0</v>
          </cell>
          <cell r="AG626">
            <v>0</v>
          </cell>
          <cell r="AI626">
            <v>0</v>
          </cell>
          <cell r="AL626">
            <v>3560</v>
          </cell>
        </row>
        <row r="627">
          <cell r="A627" t="str">
            <v>3561</v>
          </cell>
          <cell r="B627" t="str">
            <v xml:space="preserve">355 - Customer Deposits Payable     </v>
          </cell>
          <cell r="G627">
            <v>1329958.6599999999</v>
          </cell>
          <cell r="H627">
            <v>-104735.29</v>
          </cell>
          <cell r="I627">
            <v>0</v>
          </cell>
          <cell r="K627">
            <v>0</v>
          </cell>
          <cell r="M627">
            <v>-1423682.24</v>
          </cell>
          <cell r="N627">
            <v>-3163395.99</v>
          </cell>
          <cell r="O627">
            <v>0</v>
          </cell>
          <cell r="Q627">
            <v>0</v>
          </cell>
          <cell r="T627">
            <v>-2563920.46</v>
          </cell>
          <cell r="U627">
            <v>0</v>
          </cell>
          <cell r="W627">
            <v>0</v>
          </cell>
          <cell r="Y627">
            <v>1140238.22</v>
          </cell>
          <cell r="AA627">
            <v>0</v>
          </cell>
          <cell r="AG627">
            <v>0</v>
          </cell>
          <cell r="AI627">
            <v>0</v>
          </cell>
          <cell r="AL627">
            <v>3561</v>
          </cell>
        </row>
        <row r="628">
          <cell r="A628" t="str">
            <v>3702</v>
          </cell>
          <cell r="B628" t="str">
            <v xml:space="preserve">365 - Post Retirement Provision     </v>
          </cell>
          <cell r="G628">
            <v>-37500</v>
          </cell>
          <cell r="H628">
            <v>-33333</v>
          </cell>
          <cell r="I628">
            <v>0</v>
          </cell>
          <cell r="K628">
            <v>-42000</v>
          </cell>
          <cell r="M628">
            <v>-9374900</v>
          </cell>
          <cell r="N628">
            <v>-8930593</v>
          </cell>
          <cell r="O628">
            <v>0</v>
          </cell>
          <cell r="Q628">
            <v>-9409000</v>
          </cell>
          <cell r="T628">
            <v>-9037400</v>
          </cell>
          <cell r="U628">
            <v>0</v>
          </cell>
          <cell r="W628">
            <v>-9532000</v>
          </cell>
          <cell r="Y628">
            <v>-337500</v>
          </cell>
          <cell r="AA628">
            <v>0</v>
          </cell>
          <cell r="AG628">
            <v>0</v>
          </cell>
          <cell r="AI628">
            <v>-495000</v>
          </cell>
          <cell r="AL628">
            <v>3702</v>
          </cell>
        </row>
        <row r="629">
          <cell r="A629" t="str">
            <v>3703</v>
          </cell>
          <cell r="B629" t="str">
            <v xml:space="preserve">360 - Dividends Payable LT          </v>
          </cell>
          <cell r="G629">
            <v>-2500000</v>
          </cell>
          <cell r="H629">
            <v>0</v>
          </cell>
          <cell r="I629">
            <v>0</v>
          </cell>
          <cell r="K629">
            <v>0</v>
          </cell>
          <cell r="M629">
            <v>-2500000</v>
          </cell>
          <cell r="N629">
            <v>0</v>
          </cell>
          <cell r="O629">
            <v>0</v>
          </cell>
          <cell r="Q629">
            <v>0</v>
          </cell>
          <cell r="T629">
            <v>0</v>
          </cell>
          <cell r="U629">
            <v>0</v>
          </cell>
          <cell r="W629">
            <v>0</v>
          </cell>
          <cell r="Y629">
            <v>-2500000</v>
          </cell>
          <cell r="AA629">
            <v>0</v>
          </cell>
          <cell r="AG629">
            <v>0</v>
          </cell>
          <cell r="AI629">
            <v>0</v>
          </cell>
          <cell r="AL629">
            <v>3703</v>
          </cell>
        </row>
        <row r="630">
          <cell r="A630" t="str">
            <v>3706</v>
          </cell>
          <cell r="B630" t="str">
            <v xml:space="preserve">370 - LT Debt due to Shareholder    </v>
          </cell>
          <cell r="G630">
            <v>0</v>
          </cell>
          <cell r="H630">
            <v>0</v>
          </cell>
          <cell r="I630">
            <v>0</v>
          </cell>
          <cell r="K630">
            <v>0</v>
          </cell>
          <cell r="M630">
            <v>-70000000</v>
          </cell>
          <cell r="N630">
            <v>-70000000</v>
          </cell>
          <cell r="O630">
            <v>0</v>
          </cell>
          <cell r="Q630">
            <v>-70000000.010000005</v>
          </cell>
          <cell r="T630">
            <v>-70000000</v>
          </cell>
          <cell r="U630">
            <v>0</v>
          </cell>
          <cell r="W630">
            <v>-70000000.010000005</v>
          </cell>
          <cell r="Y630">
            <v>0</v>
          </cell>
          <cell r="AA630">
            <v>0</v>
          </cell>
          <cell r="AG630">
            <v>0</v>
          </cell>
          <cell r="AI630">
            <v>-0.01</v>
          </cell>
          <cell r="AL630">
            <v>3706</v>
          </cell>
        </row>
        <row r="631">
          <cell r="A631" t="str">
            <v>4101</v>
          </cell>
          <cell r="B631" t="str">
            <v xml:space="preserve">405 - Share Capital                 </v>
          </cell>
          <cell r="G631">
            <v>0</v>
          </cell>
          <cell r="H631">
            <v>0</v>
          </cell>
          <cell r="I631">
            <v>0</v>
          </cell>
          <cell r="K631">
            <v>0</v>
          </cell>
          <cell r="M631">
            <v>-56862551.82</v>
          </cell>
          <cell r="N631">
            <v>-56862551.82</v>
          </cell>
          <cell r="O631">
            <v>0</v>
          </cell>
          <cell r="Q631">
            <v>-96115999.989999995</v>
          </cell>
          <cell r="T631">
            <v>-56862551.82</v>
          </cell>
          <cell r="U631">
            <v>0</v>
          </cell>
          <cell r="W631">
            <v>-96115999.989999995</v>
          </cell>
          <cell r="Y631">
            <v>0</v>
          </cell>
          <cell r="AA631">
            <v>0</v>
          </cell>
          <cell r="AG631">
            <v>0</v>
          </cell>
          <cell r="AI631">
            <v>0.01</v>
          </cell>
          <cell r="AL631">
            <v>4101</v>
          </cell>
        </row>
        <row r="632">
          <cell r="A632" t="str">
            <v>4102</v>
          </cell>
          <cell r="B632" t="str">
            <v xml:space="preserve">405 - Share Capital                 </v>
          </cell>
          <cell r="G632">
            <v>0</v>
          </cell>
          <cell r="H632">
            <v>0</v>
          </cell>
          <cell r="I632">
            <v>0</v>
          </cell>
          <cell r="K632">
            <v>0</v>
          </cell>
          <cell r="M632">
            <v>-7184392.7199999997</v>
          </cell>
          <cell r="N632">
            <v>-7184392.7199999997</v>
          </cell>
          <cell r="O632">
            <v>0</v>
          </cell>
          <cell r="Q632">
            <v>0</v>
          </cell>
          <cell r="T632">
            <v>-7184392.7199999997</v>
          </cell>
          <cell r="U632">
            <v>0</v>
          </cell>
          <cell r="W632">
            <v>0</v>
          </cell>
          <cell r="Y632">
            <v>0</v>
          </cell>
          <cell r="AA632">
            <v>0</v>
          </cell>
          <cell r="AG632">
            <v>0</v>
          </cell>
          <cell r="AI632">
            <v>0</v>
          </cell>
          <cell r="AL632">
            <v>4102</v>
          </cell>
        </row>
        <row r="633">
          <cell r="A633" t="str">
            <v>4103</v>
          </cell>
          <cell r="B633" t="str">
            <v xml:space="preserve">405 - Share Capital                 </v>
          </cell>
          <cell r="G633">
            <v>0</v>
          </cell>
          <cell r="H633">
            <v>0</v>
          </cell>
          <cell r="I633">
            <v>0</v>
          </cell>
          <cell r="K633">
            <v>0</v>
          </cell>
          <cell r="M633">
            <v>-32069892.23</v>
          </cell>
          <cell r="N633">
            <v>-32069892.23</v>
          </cell>
          <cell r="O633">
            <v>0</v>
          </cell>
          <cell r="Q633">
            <v>0</v>
          </cell>
          <cell r="T633">
            <v>-32069892.23</v>
          </cell>
          <cell r="U633">
            <v>0</v>
          </cell>
          <cell r="W633">
            <v>0</v>
          </cell>
          <cell r="Y633">
            <v>0</v>
          </cell>
          <cell r="AA633">
            <v>0</v>
          </cell>
          <cell r="AG633">
            <v>0</v>
          </cell>
          <cell r="AI633">
            <v>0</v>
          </cell>
          <cell r="AL633">
            <v>4103</v>
          </cell>
        </row>
        <row r="634">
          <cell r="A634" t="str">
            <v>4201</v>
          </cell>
          <cell r="B634" t="str">
            <v xml:space="preserve">407 - Retained Earnings             </v>
          </cell>
          <cell r="G634">
            <v>0</v>
          </cell>
          <cell r="H634">
            <v>0</v>
          </cell>
          <cell r="I634">
            <v>0</v>
          </cell>
          <cell r="K634">
            <v>0</v>
          </cell>
          <cell r="M634">
            <v>-46327912.229999997</v>
          </cell>
          <cell r="N634">
            <v>-39535009.57</v>
          </cell>
          <cell r="O634">
            <v>0</v>
          </cell>
          <cell r="Q634">
            <v>-46328000.009999998</v>
          </cell>
          <cell r="T634">
            <v>-39535009.57</v>
          </cell>
          <cell r="U634">
            <v>0</v>
          </cell>
          <cell r="W634">
            <v>-46328000.009999998</v>
          </cell>
          <cell r="Y634">
            <v>0</v>
          </cell>
          <cell r="AA634">
            <v>0</v>
          </cell>
          <cell r="AG634">
            <v>0</v>
          </cell>
          <cell r="AI634">
            <v>-0.01</v>
          </cell>
          <cell r="AL634">
            <v>4201</v>
          </cell>
        </row>
        <row r="635">
          <cell r="A635" t="str">
            <v>4203</v>
          </cell>
          <cell r="B635" t="str">
            <v xml:space="preserve">407 - Retained Earnings             </v>
          </cell>
          <cell r="G635">
            <v>20000000</v>
          </cell>
          <cell r="H635">
            <v>0</v>
          </cell>
          <cell r="I635">
            <v>0</v>
          </cell>
          <cell r="K635">
            <v>0</v>
          </cell>
          <cell r="M635">
            <v>30000000</v>
          </cell>
          <cell r="N635">
            <v>8000000</v>
          </cell>
          <cell r="O635">
            <v>0</v>
          </cell>
          <cell r="Q635">
            <v>10000000</v>
          </cell>
          <cell r="T635">
            <v>8000000</v>
          </cell>
          <cell r="U635">
            <v>0</v>
          </cell>
          <cell r="W635">
            <v>10000000</v>
          </cell>
          <cell r="Y635">
            <v>22000000</v>
          </cell>
          <cell r="AA635">
            <v>0</v>
          </cell>
          <cell r="AG635">
            <v>0</v>
          </cell>
          <cell r="AI635">
            <v>2000000</v>
          </cell>
          <cell r="AL635">
            <v>4203</v>
          </cell>
        </row>
        <row r="636">
          <cell r="A636" t="str">
            <v>5120</v>
          </cell>
          <cell r="B636" t="str">
            <v xml:space="preserve">407 - Retained Earnings             </v>
          </cell>
          <cell r="C636" t="str">
            <v xml:space="preserve">DR - Distribution Revenue          </v>
          </cell>
          <cell r="G636">
            <v>-5191803.5</v>
          </cell>
          <cell r="H636">
            <v>-4866809.4000000004</v>
          </cell>
          <cell r="I636">
            <v>0</v>
          </cell>
          <cell r="K636">
            <v>0</v>
          </cell>
          <cell r="M636">
            <v>-42685011.299999997</v>
          </cell>
          <cell r="N636">
            <v>-39624071.969999999</v>
          </cell>
          <cell r="O636">
            <v>0</v>
          </cell>
          <cell r="Q636">
            <v>0</v>
          </cell>
          <cell r="T636">
            <v>-51363344.369999997</v>
          </cell>
          <cell r="U636">
            <v>0</v>
          </cell>
          <cell r="W636">
            <v>0</v>
          </cell>
          <cell r="Y636">
            <v>-42685011.299999997</v>
          </cell>
          <cell r="AA636">
            <v>0</v>
          </cell>
          <cell r="AG636">
            <v>0</v>
          </cell>
          <cell r="AI636">
            <v>0</v>
          </cell>
          <cell r="AL636">
            <v>5120</v>
          </cell>
        </row>
        <row r="637">
          <cell r="A637" t="str">
            <v>5122</v>
          </cell>
          <cell r="B637" t="str">
            <v xml:space="preserve">407 - Retained Earnings             </v>
          </cell>
          <cell r="C637" t="str">
            <v xml:space="preserve">DR - Distribution Revenue          </v>
          </cell>
          <cell r="G637">
            <v>-441086.98</v>
          </cell>
          <cell r="H637">
            <v>-329067.96000000002</v>
          </cell>
          <cell r="I637">
            <v>0</v>
          </cell>
          <cell r="K637">
            <v>0</v>
          </cell>
          <cell r="M637">
            <v>-2800909.08</v>
          </cell>
          <cell r="N637">
            <v>-3152230.85</v>
          </cell>
          <cell r="O637">
            <v>0</v>
          </cell>
          <cell r="Q637">
            <v>0</v>
          </cell>
          <cell r="T637">
            <v>-4269403.16</v>
          </cell>
          <cell r="U637">
            <v>0</v>
          </cell>
          <cell r="W637">
            <v>0</v>
          </cell>
          <cell r="Y637">
            <v>-2800909.08</v>
          </cell>
          <cell r="AA637">
            <v>0</v>
          </cell>
          <cell r="AG637">
            <v>0</v>
          </cell>
          <cell r="AI637">
            <v>0</v>
          </cell>
          <cell r="AL637">
            <v>5122</v>
          </cell>
        </row>
        <row r="638">
          <cell r="A638" t="str">
            <v>5124</v>
          </cell>
          <cell r="B638" t="str">
            <v xml:space="preserve">407 - Retained Earnings             </v>
          </cell>
          <cell r="C638" t="str">
            <v xml:space="preserve">DR - Distribution Revenue          </v>
          </cell>
          <cell r="G638">
            <v>0</v>
          </cell>
          <cell r="H638">
            <v>0</v>
          </cell>
          <cell r="I638">
            <v>0</v>
          </cell>
          <cell r="K638">
            <v>0</v>
          </cell>
          <cell r="M638">
            <v>0</v>
          </cell>
          <cell r="N638">
            <v>-61103.32</v>
          </cell>
          <cell r="O638">
            <v>0</v>
          </cell>
          <cell r="Q638">
            <v>0</v>
          </cell>
          <cell r="T638">
            <v>-61103.32</v>
          </cell>
          <cell r="U638">
            <v>0</v>
          </cell>
          <cell r="W638">
            <v>0</v>
          </cell>
          <cell r="Y638">
            <v>0</v>
          </cell>
          <cell r="AA638">
            <v>0</v>
          </cell>
          <cell r="AG638">
            <v>0</v>
          </cell>
          <cell r="AI638">
            <v>0</v>
          </cell>
          <cell r="AL638">
            <v>5124</v>
          </cell>
        </row>
        <row r="639">
          <cell r="A639" t="str">
            <v>5126</v>
          </cell>
          <cell r="B639" t="str">
            <v xml:space="preserve">407 - Retained Earnings             </v>
          </cell>
          <cell r="C639" t="str">
            <v xml:space="preserve">DR - Distribution Revenue          </v>
          </cell>
          <cell r="G639">
            <v>-3787.07</v>
          </cell>
          <cell r="H639">
            <v>-3574.93</v>
          </cell>
          <cell r="I639">
            <v>0</v>
          </cell>
          <cell r="K639">
            <v>0</v>
          </cell>
          <cell r="M639">
            <v>-34032.01</v>
          </cell>
          <cell r="N639">
            <v>-31515.88</v>
          </cell>
          <cell r="O639">
            <v>0</v>
          </cell>
          <cell r="Q639">
            <v>0</v>
          </cell>
          <cell r="T639">
            <v>-41781.160000000003</v>
          </cell>
          <cell r="U639">
            <v>0</v>
          </cell>
          <cell r="W639">
            <v>0</v>
          </cell>
          <cell r="Y639">
            <v>-34032.01</v>
          </cell>
          <cell r="AA639">
            <v>0</v>
          </cell>
          <cell r="AG639">
            <v>0</v>
          </cell>
          <cell r="AI639">
            <v>0</v>
          </cell>
          <cell r="AL639">
            <v>5126</v>
          </cell>
        </row>
        <row r="640">
          <cell r="A640" t="str">
            <v>5127</v>
          </cell>
          <cell r="B640" t="str">
            <v xml:space="preserve">407 - Retained Earnings             </v>
          </cell>
          <cell r="C640" t="str">
            <v xml:space="preserve">DR - Distribution Revenue          </v>
          </cell>
          <cell r="G640">
            <v>-1813348.99</v>
          </cell>
          <cell r="H640">
            <v>-1780841.42</v>
          </cell>
          <cell r="I640">
            <v>0</v>
          </cell>
          <cell r="K640">
            <v>0</v>
          </cell>
          <cell r="M640">
            <v>-16263013.289999999</v>
          </cell>
          <cell r="N640">
            <v>-15567901.66</v>
          </cell>
          <cell r="O640">
            <v>0</v>
          </cell>
          <cell r="Q640">
            <v>0</v>
          </cell>
          <cell r="T640">
            <v>-20372656.710000001</v>
          </cell>
          <cell r="U640">
            <v>0</v>
          </cell>
          <cell r="W640">
            <v>0</v>
          </cell>
          <cell r="Y640">
            <v>-16263013.289999999</v>
          </cell>
          <cell r="AA640">
            <v>0</v>
          </cell>
          <cell r="AG640">
            <v>0</v>
          </cell>
          <cell r="AI640">
            <v>0</v>
          </cell>
          <cell r="AL640">
            <v>5127</v>
          </cell>
        </row>
        <row r="641">
          <cell r="A641" t="str">
            <v>5128</v>
          </cell>
          <cell r="B641" t="str">
            <v xml:space="preserve">407 - Retained Earnings             </v>
          </cell>
          <cell r="C641" t="str">
            <v xml:space="preserve">DR - Distribution Revenue          </v>
          </cell>
          <cell r="G641">
            <v>-7370167.2300000004</v>
          </cell>
          <cell r="H641">
            <v>-5861974.0700000003</v>
          </cell>
          <cell r="I641">
            <v>0</v>
          </cell>
          <cell r="K641">
            <v>0</v>
          </cell>
          <cell r="M641">
            <v>-49263659.229999997</v>
          </cell>
          <cell r="N641">
            <v>-52244344.710000001</v>
          </cell>
          <cell r="O641">
            <v>0</v>
          </cell>
          <cell r="Q641">
            <v>0</v>
          </cell>
          <cell r="T641">
            <v>-68490236.810000002</v>
          </cell>
          <cell r="U641">
            <v>0</v>
          </cell>
          <cell r="W641">
            <v>0</v>
          </cell>
          <cell r="Y641">
            <v>-49263659.229999997</v>
          </cell>
          <cell r="AA641">
            <v>0</v>
          </cell>
          <cell r="AG641">
            <v>0</v>
          </cell>
          <cell r="AI641">
            <v>0</v>
          </cell>
          <cell r="AL641">
            <v>5128</v>
          </cell>
        </row>
        <row r="642">
          <cell r="A642" t="str">
            <v>5129</v>
          </cell>
          <cell r="B642" t="str">
            <v xml:space="preserve">407 - Retained Earnings             </v>
          </cell>
          <cell r="C642" t="str">
            <v xml:space="preserve">DR - Distribution Revenue          </v>
          </cell>
          <cell r="G642">
            <v>-244779.78</v>
          </cell>
          <cell r="H642">
            <v>-142494.21</v>
          </cell>
          <cell r="I642">
            <v>0</v>
          </cell>
          <cell r="K642">
            <v>0</v>
          </cell>
          <cell r="M642">
            <v>-1436888.11</v>
          </cell>
          <cell r="N642">
            <v>-1148019.18</v>
          </cell>
          <cell r="O642">
            <v>0</v>
          </cell>
          <cell r="Q642">
            <v>0</v>
          </cell>
          <cell r="T642">
            <v>-1490195.46</v>
          </cell>
          <cell r="U642">
            <v>0</v>
          </cell>
          <cell r="W642">
            <v>0</v>
          </cell>
          <cell r="Y642">
            <v>-1436888.11</v>
          </cell>
          <cell r="AA642">
            <v>0</v>
          </cell>
          <cell r="AG642">
            <v>0</v>
          </cell>
          <cell r="AI642">
            <v>0</v>
          </cell>
          <cell r="AL642">
            <v>5129</v>
          </cell>
        </row>
        <row r="643">
          <cell r="A643" t="str">
            <v>5130</v>
          </cell>
          <cell r="B643" t="str">
            <v xml:space="preserve">407 - Retained Earnings             </v>
          </cell>
          <cell r="C643" t="str">
            <v xml:space="preserve">DR - Distribution Revenue          </v>
          </cell>
          <cell r="G643">
            <v>-28075.33</v>
          </cell>
          <cell r="H643">
            <v>-25621.38</v>
          </cell>
          <cell r="I643">
            <v>0</v>
          </cell>
          <cell r="K643">
            <v>0</v>
          </cell>
          <cell r="M643">
            <v>-246806.94</v>
          </cell>
          <cell r="N643">
            <v>-222407</v>
          </cell>
          <cell r="O643">
            <v>0</v>
          </cell>
          <cell r="Q643">
            <v>0</v>
          </cell>
          <cell r="T643">
            <v>-297178.46999999997</v>
          </cell>
          <cell r="U643">
            <v>0</v>
          </cell>
          <cell r="W643">
            <v>0</v>
          </cell>
          <cell r="Y643">
            <v>-246806.94</v>
          </cell>
          <cell r="AA643">
            <v>0</v>
          </cell>
          <cell r="AG643">
            <v>0</v>
          </cell>
          <cell r="AI643">
            <v>0</v>
          </cell>
          <cell r="AL643">
            <v>5130</v>
          </cell>
        </row>
        <row r="644">
          <cell r="A644" t="str">
            <v>5140</v>
          </cell>
          <cell r="B644" t="str">
            <v xml:space="preserve">407 - Retained Earnings             </v>
          </cell>
          <cell r="C644" t="str">
            <v xml:space="preserve">DR - Distribution Revenue          </v>
          </cell>
          <cell r="G644">
            <v>-1179611.03</v>
          </cell>
          <cell r="H644">
            <v>-1090009.55</v>
          </cell>
          <cell r="I644">
            <v>0</v>
          </cell>
          <cell r="K644">
            <v>0</v>
          </cell>
          <cell r="M644">
            <v>-8213329.0999999996</v>
          </cell>
          <cell r="N644">
            <v>-8696354.9800000004</v>
          </cell>
          <cell r="O644">
            <v>0</v>
          </cell>
          <cell r="Q644">
            <v>0</v>
          </cell>
          <cell r="T644">
            <v>-11119482.369999999</v>
          </cell>
          <cell r="U644">
            <v>0</v>
          </cell>
          <cell r="W644">
            <v>0</v>
          </cell>
          <cell r="Y644">
            <v>-8213329.0999999996</v>
          </cell>
          <cell r="AA644">
            <v>0</v>
          </cell>
          <cell r="AG644">
            <v>0</v>
          </cell>
          <cell r="AI644">
            <v>0</v>
          </cell>
          <cell r="AL644">
            <v>5140</v>
          </cell>
        </row>
        <row r="645">
          <cell r="A645" t="str">
            <v>5142</v>
          </cell>
          <cell r="B645" t="str">
            <v xml:space="preserve">407 - Retained Earnings             </v>
          </cell>
          <cell r="C645" t="str">
            <v xml:space="preserve">DR - Distribution Revenue          </v>
          </cell>
          <cell r="G645">
            <v>-1629541.75</v>
          </cell>
          <cell r="H645">
            <v>-606280.01</v>
          </cell>
          <cell r="I645">
            <v>0</v>
          </cell>
          <cell r="K645">
            <v>0</v>
          </cell>
          <cell r="M645">
            <v>-4290641.62</v>
          </cell>
          <cell r="N645">
            <v>-4935463.32</v>
          </cell>
          <cell r="O645">
            <v>0</v>
          </cell>
          <cell r="Q645">
            <v>0</v>
          </cell>
          <cell r="T645">
            <v>-6604645.5899999999</v>
          </cell>
          <cell r="U645">
            <v>0</v>
          </cell>
          <cell r="W645">
            <v>0</v>
          </cell>
          <cell r="Y645">
            <v>-4290641.62</v>
          </cell>
          <cell r="AA645">
            <v>0</v>
          </cell>
          <cell r="AG645">
            <v>0</v>
          </cell>
          <cell r="AI645">
            <v>0</v>
          </cell>
          <cell r="AL645">
            <v>5142</v>
          </cell>
        </row>
        <row r="646">
          <cell r="A646" t="str">
            <v>5144</v>
          </cell>
          <cell r="B646" t="str">
            <v xml:space="preserve">407 - Retained Earnings             </v>
          </cell>
          <cell r="C646" t="str">
            <v xml:space="preserve">DR - Distribution Revenue          </v>
          </cell>
          <cell r="G646">
            <v>-360888.65</v>
          </cell>
          <cell r="H646">
            <v>-60329.72</v>
          </cell>
          <cell r="I646">
            <v>0</v>
          </cell>
          <cell r="K646">
            <v>0</v>
          </cell>
          <cell r="M646">
            <v>-765514.72</v>
          </cell>
          <cell r="N646">
            <v>-656325.14</v>
          </cell>
          <cell r="O646">
            <v>0</v>
          </cell>
          <cell r="Q646">
            <v>0</v>
          </cell>
          <cell r="T646">
            <v>-937827.12</v>
          </cell>
          <cell r="U646">
            <v>0</v>
          </cell>
          <cell r="W646">
            <v>0</v>
          </cell>
          <cell r="Y646">
            <v>-765514.72</v>
          </cell>
          <cell r="AA646">
            <v>0</v>
          </cell>
          <cell r="AG646">
            <v>0</v>
          </cell>
          <cell r="AI646">
            <v>0</v>
          </cell>
          <cell r="AL646">
            <v>5144</v>
          </cell>
        </row>
        <row r="647">
          <cell r="A647" t="str">
            <v>5145</v>
          </cell>
          <cell r="B647" t="str">
            <v xml:space="preserve">407 - Retained Earnings             </v>
          </cell>
          <cell r="C647" t="str">
            <v xml:space="preserve">DR - Distribution Revenue          </v>
          </cell>
          <cell r="G647">
            <v>-156898.85999999999</v>
          </cell>
          <cell r="H647">
            <v>-99916.61</v>
          </cell>
          <cell r="I647">
            <v>0</v>
          </cell>
          <cell r="K647">
            <v>0</v>
          </cell>
          <cell r="M647">
            <v>-605075</v>
          </cell>
          <cell r="N647">
            <v>-623882.22</v>
          </cell>
          <cell r="O647">
            <v>0</v>
          </cell>
          <cell r="Q647">
            <v>0</v>
          </cell>
          <cell r="T647">
            <v>-793718.81</v>
          </cell>
          <cell r="U647">
            <v>0</v>
          </cell>
          <cell r="W647">
            <v>0</v>
          </cell>
          <cell r="Y647">
            <v>-605075</v>
          </cell>
          <cell r="AA647">
            <v>0</v>
          </cell>
          <cell r="AG647">
            <v>0</v>
          </cell>
          <cell r="AI647">
            <v>0</v>
          </cell>
          <cell r="AL647">
            <v>5145</v>
          </cell>
        </row>
        <row r="648">
          <cell r="A648" t="str">
            <v>5146</v>
          </cell>
          <cell r="B648" t="str">
            <v xml:space="preserve">407 - Retained Earnings             </v>
          </cell>
          <cell r="C648" t="str">
            <v xml:space="preserve">DR - Distribution Revenue          </v>
          </cell>
          <cell r="G648">
            <v>-488.45</v>
          </cell>
          <cell r="H648">
            <v>-478.06</v>
          </cell>
          <cell r="I648">
            <v>0</v>
          </cell>
          <cell r="K648">
            <v>0</v>
          </cell>
          <cell r="M648">
            <v>-3878.88</v>
          </cell>
          <cell r="N648">
            <v>-3962.75</v>
          </cell>
          <cell r="O648">
            <v>0</v>
          </cell>
          <cell r="Q648">
            <v>0</v>
          </cell>
          <cell r="T648">
            <v>-5271.6</v>
          </cell>
          <cell r="U648">
            <v>0</v>
          </cell>
          <cell r="W648">
            <v>0</v>
          </cell>
          <cell r="Y648">
            <v>-3878.88</v>
          </cell>
          <cell r="AA648">
            <v>0</v>
          </cell>
          <cell r="AG648">
            <v>0</v>
          </cell>
          <cell r="AI648">
            <v>0</v>
          </cell>
          <cell r="AL648">
            <v>5146</v>
          </cell>
        </row>
        <row r="649">
          <cell r="A649" t="str">
            <v>5147</v>
          </cell>
          <cell r="B649" t="str">
            <v xml:space="preserve">407 - Retained Earnings             </v>
          </cell>
          <cell r="C649" t="str">
            <v xml:space="preserve">DR - Distribution Revenue          </v>
          </cell>
          <cell r="G649">
            <v>-479422.6</v>
          </cell>
          <cell r="H649">
            <v>-429700.84</v>
          </cell>
          <cell r="I649">
            <v>0</v>
          </cell>
          <cell r="K649">
            <v>0</v>
          </cell>
          <cell r="M649">
            <v>-3424183.02</v>
          </cell>
          <cell r="N649">
            <v>-3497232.58</v>
          </cell>
          <cell r="O649">
            <v>0</v>
          </cell>
          <cell r="Q649">
            <v>0</v>
          </cell>
          <cell r="T649">
            <v>-4587168.5199999996</v>
          </cell>
          <cell r="U649">
            <v>0</v>
          </cell>
          <cell r="W649">
            <v>0</v>
          </cell>
          <cell r="Y649">
            <v>-3424183.02</v>
          </cell>
          <cell r="AA649">
            <v>0</v>
          </cell>
          <cell r="AG649">
            <v>0</v>
          </cell>
          <cell r="AI649">
            <v>0</v>
          </cell>
          <cell r="AL649">
            <v>5147</v>
          </cell>
        </row>
        <row r="650">
          <cell r="A650" t="str">
            <v>5148</v>
          </cell>
          <cell r="B650" t="str">
            <v xml:space="preserve">407 - Retained Earnings             </v>
          </cell>
          <cell r="C650" t="str">
            <v xml:space="preserve">DR - Distribution Revenue          </v>
          </cell>
          <cell r="G650">
            <v>-2611870.15</v>
          </cell>
          <cell r="H650">
            <v>-1922579.8</v>
          </cell>
          <cell r="I650">
            <v>0</v>
          </cell>
          <cell r="K650">
            <v>0</v>
          </cell>
          <cell r="M650">
            <v>-16933562.199999999</v>
          </cell>
          <cell r="N650">
            <v>-17763668.059999999</v>
          </cell>
          <cell r="O650">
            <v>0</v>
          </cell>
          <cell r="Q650">
            <v>0</v>
          </cell>
          <cell r="T650">
            <v>-23358465.850000001</v>
          </cell>
          <cell r="U650">
            <v>0</v>
          </cell>
          <cell r="W650">
            <v>0</v>
          </cell>
          <cell r="Y650">
            <v>-16933562.199999999</v>
          </cell>
          <cell r="AA650">
            <v>0</v>
          </cell>
          <cell r="AG650">
            <v>0</v>
          </cell>
          <cell r="AI650">
            <v>0</v>
          </cell>
          <cell r="AL650">
            <v>5148</v>
          </cell>
        </row>
        <row r="651">
          <cell r="A651" t="str">
            <v>5149</v>
          </cell>
          <cell r="B651" t="str">
            <v xml:space="preserve">407 - Retained Earnings             </v>
          </cell>
          <cell r="C651" t="str">
            <v xml:space="preserve">DR - Distribution Revenue          </v>
          </cell>
          <cell r="G651">
            <v>21511958.120000001</v>
          </cell>
          <cell r="H651">
            <v>17275987.989999998</v>
          </cell>
          <cell r="I651">
            <v>0</v>
          </cell>
          <cell r="K651">
            <v>0</v>
          </cell>
          <cell r="M651">
            <v>146967822.47</v>
          </cell>
          <cell r="N651">
            <v>148230027.88</v>
          </cell>
          <cell r="O651">
            <v>0</v>
          </cell>
          <cell r="Q651">
            <v>0</v>
          </cell>
          <cell r="T651">
            <v>193794497.44999999</v>
          </cell>
          <cell r="U651">
            <v>0</v>
          </cell>
          <cell r="W651">
            <v>0</v>
          </cell>
          <cell r="Y651">
            <v>146967822.47</v>
          </cell>
          <cell r="AA651">
            <v>0</v>
          </cell>
          <cell r="AG651">
            <v>0</v>
          </cell>
          <cell r="AI651">
            <v>0</v>
          </cell>
          <cell r="AL651">
            <v>5149</v>
          </cell>
        </row>
        <row r="652">
          <cell r="A652" t="str">
            <v>5150</v>
          </cell>
          <cell r="B652" t="str">
            <v xml:space="preserve">407 - Retained Earnings             </v>
          </cell>
          <cell r="C652" t="str">
            <v xml:space="preserve">DR - Distribution Revenue          </v>
          </cell>
          <cell r="G652">
            <v>-187.83</v>
          </cell>
          <cell r="H652">
            <v>-150.85</v>
          </cell>
          <cell r="I652">
            <v>0</v>
          </cell>
          <cell r="K652">
            <v>0</v>
          </cell>
          <cell r="M652">
            <v>-1318.71</v>
          </cell>
          <cell r="N652">
            <v>-1544.71</v>
          </cell>
          <cell r="O652">
            <v>0</v>
          </cell>
          <cell r="Q652">
            <v>0</v>
          </cell>
          <cell r="T652">
            <v>-2018.53</v>
          </cell>
          <cell r="U652">
            <v>0</v>
          </cell>
          <cell r="W652">
            <v>0</v>
          </cell>
          <cell r="Y652">
            <v>-1318.71</v>
          </cell>
          <cell r="AA652">
            <v>0</v>
          </cell>
          <cell r="AG652">
            <v>0</v>
          </cell>
          <cell r="AI652">
            <v>0</v>
          </cell>
          <cell r="AL652">
            <v>5150</v>
          </cell>
        </row>
        <row r="653">
          <cell r="A653" t="str">
            <v>5161</v>
          </cell>
          <cell r="B653" t="str">
            <v xml:space="preserve">407 - Retained Earnings             </v>
          </cell>
          <cell r="C653" t="str">
            <v xml:space="preserve">ORV - Other Revenue                 </v>
          </cell>
          <cell r="G653">
            <v>-3044.07</v>
          </cell>
          <cell r="H653">
            <v>-2986.5</v>
          </cell>
          <cell r="I653">
            <v>-3100</v>
          </cell>
          <cell r="K653">
            <v>0</v>
          </cell>
          <cell r="M653">
            <v>-26814.880000000001</v>
          </cell>
          <cell r="N653">
            <v>-26662.73</v>
          </cell>
          <cell r="O653">
            <v>-27200</v>
          </cell>
          <cell r="Q653">
            <v>0</v>
          </cell>
          <cell r="T653">
            <v>-35561.910000000003</v>
          </cell>
          <cell r="U653">
            <v>-36300</v>
          </cell>
          <cell r="W653">
            <v>0</v>
          </cell>
          <cell r="Y653">
            <v>-26814.880000000001</v>
          </cell>
          <cell r="AA653">
            <v>-27200</v>
          </cell>
          <cell r="AG653">
            <v>-36300</v>
          </cell>
          <cell r="AI653">
            <v>0</v>
          </cell>
          <cell r="AL653">
            <v>5161</v>
          </cell>
        </row>
        <row r="654">
          <cell r="A654" t="str">
            <v>5162</v>
          </cell>
          <cell r="B654" t="str">
            <v xml:space="preserve">407 - Retained Earnings             </v>
          </cell>
          <cell r="C654" t="str">
            <v xml:space="preserve">ORV - Other Revenue                 </v>
          </cell>
          <cell r="G654">
            <v>-19803.900000000001</v>
          </cell>
          <cell r="H654">
            <v>-19063.099999999999</v>
          </cell>
          <cell r="I654">
            <v>-21300</v>
          </cell>
          <cell r="K654">
            <v>0</v>
          </cell>
          <cell r="M654">
            <v>-174066.8</v>
          </cell>
          <cell r="N654">
            <v>-172570.8</v>
          </cell>
          <cell r="O654">
            <v>-191200</v>
          </cell>
          <cell r="Q654">
            <v>0</v>
          </cell>
          <cell r="T654">
            <v>-225378.9</v>
          </cell>
          <cell r="U654">
            <v>-255000</v>
          </cell>
          <cell r="W654">
            <v>0</v>
          </cell>
          <cell r="Y654">
            <v>-174066.8</v>
          </cell>
          <cell r="AA654">
            <v>-191200</v>
          </cell>
          <cell r="AG654">
            <v>-255000</v>
          </cell>
          <cell r="AI654">
            <v>0</v>
          </cell>
          <cell r="AL654">
            <v>5162</v>
          </cell>
        </row>
        <row r="655">
          <cell r="A655" t="str">
            <v>5163</v>
          </cell>
          <cell r="B655" t="str">
            <v xml:space="preserve">407 - Retained Earnings             </v>
          </cell>
          <cell r="C655" t="str">
            <v xml:space="preserve">ORV - Other Revenue                 </v>
          </cell>
          <cell r="G655">
            <v>-285.25</v>
          </cell>
          <cell r="H655">
            <v>-672.25</v>
          </cell>
          <cell r="I655">
            <v>-1700</v>
          </cell>
          <cell r="K655">
            <v>0</v>
          </cell>
          <cell r="M655">
            <v>-2719</v>
          </cell>
          <cell r="N655">
            <v>-8219.5</v>
          </cell>
          <cell r="O655">
            <v>-15100</v>
          </cell>
          <cell r="Q655">
            <v>0</v>
          </cell>
          <cell r="T655">
            <v>-10013.5</v>
          </cell>
          <cell r="U655">
            <v>-20000</v>
          </cell>
          <cell r="W655">
            <v>0</v>
          </cell>
          <cell r="Y655">
            <v>-2719</v>
          </cell>
          <cell r="AA655">
            <v>-15100</v>
          </cell>
          <cell r="AG655">
            <v>-20000</v>
          </cell>
          <cell r="AI655">
            <v>0</v>
          </cell>
          <cell r="AL655">
            <v>5163</v>
          </cell>
        </row>
        <row r="656">
          <cell r="A656" t="str">
            <v>5167</v>
          </cell>
          <cell r="B656" t="str">
            <v xml:space="preserve">407 - Retained Earnings             </v>
          </cell>
          <cell r="C656" t="str">
            <v xml:space="preserve">ORV - Other Revenue                 </v>
          </cell>
          <cell r="G656">
            <v>-29923.11</v>
          </cell>
          <cell r="H656">
            <v>-31511.5</v>
          </cell>
          <cell r="I656">
            <v>-29200</v>
          </cell>
          <cell r="K656">
            <v>0</v>
          </cell>
          <cell r="M656">
            <v>-277460.33</v>
          </cell>
          <cell r="N656">
            <v>-276977</v>
          </cell>
          <cell r="O656">
            <v>-262500</v>
          </cell>
          <cell r="Q656">
            <v>0</v>
          </cell>
          <cell r="T656">
            <v>-367298.75</v>
          </cell>
          <cell r="U656">
            <v>-350000</v>
          </cell>
          <cell r="W656">
            <v>0</v>
          </cell>
          <cell r="Y656">
            <v>-277460.33</v>
          </cell>
          <cell r="AA656">
            <v>-262500</v>
          </cell>
          <cell r="AG656">
            <v>-350000</v>
          </cell>
          <cell r="AI656">
            <v>0</v>
          </cell>
          <cell r="AL656">
            <v>5167</v>
          </cell>
        </row>
        <row r="657">
          <cell r="A657" t="str">
            <v>5169</v>
          </cell>
          <cell r="B657" t="str">
            <v xml:space="preserve">407 - Retained Earnings             </v>
          </cell>
          <cell r="C657" t="str">
            <v xml:space="preserve">ORV - Other Revenue                 </v>
          </cell>
          <cell r="G657">
            <v>-60</v>
          </cell>
          <cell r="H657">
            <v>-959.66</v>
          </cell>
          <cell r="I657">
            <v>-200</v>
          </cell>
          <cell r="K657">
            <v>0</v>
          </cell>
          <cell r="M657">
            <v>-2823.32</v>
          </cell>
          <cell r="N657">
            <v>-5939.66</v>
          </cell>
          <cell r="O657">
            <v>-1600</v>
          </cell>
          <cell r="Q657">
            <v>0</v>
          </cell>
          <cell r="T657">
            <v>-9001.92</v>
          </cell>
          <cell r="U657">
            <v>-2000</v>
          </cell>
          <cell r="W657">
            <v>0</v>
          </cell>
          <cell r="Y657">
            <v>-2823.32</v>
          </cell>
          <cell r="AA657">
            <v>-1600</v>
          </cell>
          <cell r="AG657">
            <v>-2000</v>
          </cell>
          <cell r="AI657">
            <v>0</v>
          </cell>
          <cell r="AL657">
            <v>5169</v>
          </cell>
        </row>
        <row r="658">
          <cell r="A658" t="str">
            <v>5170</v>
          </cell>
          <cell r="B658" t="str">
            <v xml:space="preserve">407 - Retained Earnings             </v>
          </cell>
          <cell r="C658" t="str">
            <v xml:space="preserve">DR - Distribution Revenue          </v>
          </cell>
          <cell r="G658">
            <v>0</v>
          </cell>
          <cell r="H658">
            <v>0</v>
          </cell>
          <cell r="I658">
            <v>0</v>
          </cell>
          <cell r="K658">
            <v>0</v>
          </cell>
          <cell r="M658">
            <v>0.03</v>
          </cell>
          <cell r="N658">
            <v>-0.17</v>
          </cell>
          <cell r="O658">
            <v>0</v>
          </cell>
          <cell r="Q658">
            <v>0</v>
          </cell>
          <cell r="T658">
            <v>-0.17</v>
          </cell>
          <cell r="U658">
            <v>0</v>
          </cell>
          <cell r="W658">
            <v>0</v>
          </cell>
          <cell r="Y658">
            <v>0.03</v>
          </cell>
          <cell r="AA658">
            <v>0</v>
          </cell>
          <cell r="AG658">
            <v>0</v>
          </cell>
          <cell r="AI658">
            <v>0</v>
          </cell>
          <cell r="AL658">
            <v>5170</v>
          </cell>
        </row>
        <row r="659">
          <cell r="A659" t="str">
            <v>5171</v>
          </cell>
          <cell r="B659" t="str">
            <v xml:space="preserve">407 - Retained Earnings             </v>
          </cell>
          <cell r="C659" t="str">
            <v xml:space="preserve">DR - Distribution Revenue          </v>
          </cell>
          <cell r="G659">
            <v>0</v>
          </cell>
          <cell r="H659">
            <v>0</v>
          </cell>
          <cell r="I659">
            <v>0</v>
          </cell>
          <cell r="K659">
            <v>0</v>
          </cell>
          <cell r="M659">
            <v>-0.01</v>
          </cell>
          <cell r="N659">
            <v>-0.04</v>
          </cell>
          <cell r="O659">
            <v>0</v>
          </cell>
          <cell r="Q659">
            <v>0</v>
          </cell>
          <cell r="T659">
            <v>-0.04</v>
          </cell>
          <cell r="U659">
            <v>0</v>
          </cell>
          <cell r="W659">
            <v>0</v>
          </cell>
          <cell r="Y659">
            <v>-0.01</v>
          </cell>
          <cell r="AA659">
            <v>0</v>
          </cell>
          <cell r="AG659">
            <v>0</v>
          </cell>
          <cell r="AI659">
            <v>0</v>
          </cell>
          <cell r="AL659">
            <v>5171</v>
          </cell>
        </row>
        <row r="660">
          <cell r="A660" t="str">
            <v>5180</v>
          </cell>
          <cell r="B660" t="str">
            <v xml:space="preserve">407 - Retained Earnings             </v>
          </cell>
          <cell r="C660" t="str">
            <v xml:space="preserve">DR - Distribution Revenue          </v>
          </cell>
          <cell r="G660">
            <v>-4122749.97</v>
          </cell>
          <cell r="H660">
            <v>-4290684.1399999997</v>
          </cell>
          <cell r="I660">
            <v>-4938000</v>
          </cell>
          <cell r="K660">
            <v>0</v>
          </cell>
          <cell r="M660">
            <v>-38423136.920000002</v>
          </cell>
          <cell r="N660">
            <v>-39332440.329999998</v>
          </cell>
          <cell r="O660">
            <v>-39668000</v>
          </cell>
          <cell r="Q660">
            <v>0</v>
          </cell>
          <cell r="T660">
            <v>-52335378.229999997</v>
          </cell>
          <cell r="U660">
            <v>-54632000</v>
          </cell>
          <cell r="W660">
            <v>0</v>
          </cell>
          <cell r="Y660">
            <v>-38423136.920000002</v>
          </cell>
          <cell r="AA660">
            <v>-39668000</v>
          </cell>
          <cell r="AG660">
            <v>-54632000</v>
          </cell>
          <cell r="AI660">
            <v>0</v>
          </cell>
          <cell r="AL660">
            <v>5180</v>
          </cell>
        </row>
        <row r="661">
          <cell r="A661" t="str">
            <v>5180</v>
          </cell>
          <cell r="B661" t="str">
            <v xml:space="preserve">407 - Retained Earnings             </v>
          </cell>
          <cell r="C661" t="str">
            <v xml:space="preserve">RGA - Regulatory Adjustments        </v>
          </cell>
          <cell r="G661">
            <v>-674.35</v>
          </cell>
          <cell r="H661">
            <v>0</v>
          </cell>
          <cell r="I661">
            <v>0</v>
          </cell>
          <cell r="K661">
            <v>0</v>
          </cell>
          <cell r="M661">
            <v>-1653663.47</v>
          </cell>
          <cell r="N661">
            <v>0</v>
          </cell>
          <cell r="O661">
            <v>-1700000</v>
          </cell>
          <cell r="Q661">
            <v>0</v>
          </cell>
          <cell r="T661">
            <v>0</v>
          </cell>
          <cell r="U661">
            <v>-1700000</v>
          </cell>
          <cell r="W661">
            <v>0</v>
          </cell>
          <cell r="Y661">
            <v>-1653663.47</v>
          </cell>
          <cell r="AA661">
            <v>-1700000</v>
          </cell>
          <cell r="AG661">
            <v>-1700000</v>
          </cell>
          <cell r="AI661">
            <v>0</v>
          </cell>
          <cell r="AL661">
            <v>5180</v>
          </cell>
        </row>
        <row r="662">
          <cell r="A662" t="str">
            <v>5185</v>
          </cell>
          <cell r="B662" t="str">
            <v xml:space="preserve">407 - Retained Earnings             </v>
          </cell>
          <cell r="C662" t="str">
            <v xml:space="preserve">DR - Distribution Revenue          </v>
          </cell>
          <cell r="G662">
            <v>0</v>
          </cell>
          <cell r="H662">
            <v>0</v>
          </cell>
          <cell r="I662">
            <v>0</v>
          </cell>
          <cell r="K662">
            <v>0</v>
          </cell>
          <cell r="M662">
            <v>0</v>
          </cell>
          <cell r="N662">
            <v>0</v>
          </cell>
          <cell r="O662">
            <v>0</v>
          </cell>
          <cell r="Q662">
            <v>0</v>
          </cell>
          <cell r="T662">
            <v>0</v>
          </cell>
          <cell r="U662">
            <v>0</v>
          </cell>
          <cell r="W662">
            <v>0</v>
          </cell>
          <cell r="Y662">
            <v>0</v>
          </cell>
          <cell r="AA662">
            <v>0</v>
          </cell>
          <cell r="AG662">
            <v>0</v>
          </cell>
          <cell r="AI662">
            <v>0</v>
          </cell>
          <cell r="AL662">
            <v>5185</v>
          </cell>
        </row>
        <row r="663">
          <cell r="A663" t="str">
            <v>5190</v>
          </cell>
          <cell r="B663" t="str">
            <v xml:space="preserve">407 - Retained Earnings             </v>
          </cell>
          <cell r="C663" t="str">
            <v xml:space="preserve">DR - Distribution Revenue          </v>
          </cell>
          <cell r="G663">
            <v>0</v>
          </cell>
          <cell r="H663">
            <v>0</v>
          </cell>
          <cell r="I663">
            <v>0</v>
          </cell>
          <cell r="K663">
            <v>0</v>
          </cell>
          <cell r="M663">
            <v>0</v>
          </cell>
          <cell r="N663">
            <v>0</v>
          </cell>
          <cell r="O663">
            <v>0</v>
          </cell>
          <cell r="Q663">
            <v>0</v>
          </cell>
          <cell r="T663">
            <v>0</v>
          </cell>
          <cell r="U663">
            <v>0</v>
          </cell>
          <cell r="W663">
            <v>0</v>
          </cell>
          <cell r="Y663">
            <v>0</v>
          </cell>
          <cell r="AA663">
            <v>0</v>
          </cell>
          <cell r="AG663">
            <v>0</v>
          </cell>
          <cell r="AI663">
            <v>0</v>
          </cell>
          <cell r="AL663">
            <v>5190</v>
          </cell>
        </row>
        <row r="664">
          <cell r="A664" t="str">
            <v>5191</v>
          </cell>
          <cell r="B664" t="str">
            <v xml:space="preserve">407 - Retained Earnings             </v>
          </cell>
          <cell r="C664" t="str">
            <v xml:space="preserve">DR - Distribution Revenue          </v>
          </cell>
          <cell r="G664">
            <v>0</v>
          </cell>
          <cell r="H664">
            <v>-56159.23</v>
          </cell>
          <cell r="I664">
            <v>0</v>
          </cell>
          <cell r="K664">
            <v>0</v>
          </cell>
          <cell r="M664">
            <v>0</v>
          </cell>
          <cell r="N664">
            <v>0</v>
          </cell>
          <cell r="O664">
            <v>0</v>
          </cell>
          <cell r="Q664">
            <v>0</v>
          </cell>
          <cell r="T664">
            <v>0</v>
          </cell>
          <cell r="U664">
            <v>0</v>
          </cell>
          <cell r="W664">
            <v>0</v>
          </cell>
          <cell r="Y664">
            <v>0</v>
          </cell>
          <cell r="AA664">
            <v>0</v>
          </cell>
          <cell r="AG664">
            <v>0</v>
          </cell>
          <cell r="AI664">
            <v>0</v>
          </cell>
          <cell r="AL664">
            <v>5191</v>
          </cell>
        </row>
        <row r="665">
          <cell r="A665" t="str">
            <v>5204</v>
          </cell>
          <cell r="B665" t="str">
            <v xml:space="preserve">407 - Retained Earnings             </v>
          </cell>
          <cell r="C665" t="str">
            <v xml:space="preserve">ORV - Other Revenue                 </v>
          </cell>
          <cell r="G665">
            <v>0</v>
          </cell>
          <cell r="H665">
            <v>-480</v>
          </cell>
          <cell r="I665">
            <v>-500</v>
          </cell>
          <cell r="K665">
            <v>0</v>
          </cell>
          <cell r="M665">
            <v>-2439.13</v>
          </cell>
          <cell r="N665">
            <v>-4310.08</v>
          </cell>
          <cell r="O665">
            <v>-3700</v>
          </cell>
          <cell r="Q665">
            <v>0</v>
          </cell>
          <cell r="T665">
            <v>-5936.84</v>
          </cell>
          <cell r="U665">
            <v>-5000</v>
          </cell>
          <cell r="W665">
            <v>0</v>
          </cell>
          <cell r="Y665">
            <v>-2439.13</v>
          </cell>
          <cell r="AA665">
            <v>-3700</v>
          </cell>
          <cell r="AG665">
            <v>-5000</v>
          </cell>
          <cell r="AI665">
            <v>0</v>
          </cell>
          <cell r="AL665">
            <v>5204</v>
          </cell>
        </row>
        <row r="666">
          <cell r="A666" t="str">
            <v>5302</v>
          </cell>
          <cell r="B666" t="str">
            <v xml:space="preserve">407 - Retained Earnings             </v>
          </cell>
          <cell r="C666" t="str">
            <v xml:space="preserve">ORV - Other Revenue                 </v>
          </cell>
          <cell r="G666">
            <v>0</v>
          </cell>
          <cell r="H666">
            <v>-9890</v>
          </cell>
          <cell r="I666">
            <v>0</v>
          </cell>
          <cell r="K666">
            <v>0</v>
          </cell>
          <cell r="M666">
            <v>-8117</v>
          </cell>
          <cell r="N666">
            <v>-124903.03</v>
          </cell>
          <cell r="O666">
            <v>-82600</v>
          </cell>
          <cell r="Q666">
            <v>0</v>
          </cell>
          <cell r="T666">
            <v>-166146.03</v>
          </cell>
          <cell r="U666">
            <v>-85000</v>
          </cell>
          <cell r="W666">
            <v>0</v>
          </cell>
          <cell r="Y666">
            <v>-8117</v>
          </cell>
          <cell r="AA666">
            <v>-82600</v>
          </cell>
          <cell r="AG666">
            <v>-85000</v>
          </cell>
          <cell r="AI666">
            <v>0</v>
          </cell>
          <cell r="AL666">
            <v>5302</v>
          </cell>
        </row>
        <row r="667">
          <cell r="A667" t="str">
            <v>5303</v>
          </cell>
          <cell r="B667" t="str">
            <v xml:space="preserve">407 - Retained Earnings             </v>
          </cell>
          <cell r="C667" t="str">
            <v xml:space="preserve">ORV - Other Revenue                 </v>
          </cell>
          <cell r="G667">
            <v>-7155.56</v>
          </cell>
          <cell r="H667">
            <v>-65370.33</v>
          </cell>
          <cell r="I667">
            <v>0</v>
          </cell>
          <cell r="K667">
            <v>0</v>
          </cell>
          <cell r="M667">
            <v>-116844.33</v>
          </cell>
          <cell r="N667">
            <v>-639439.18000000005</v>
          </cell>
          <cell r="O667">
            <v>-354800</v>
          </cell>
          <cell r="Q667">
            <v>0</v>
          </cell>
          <cell r="T667">
            <v>-791264.01</v>
          </cell>
          <cell r="U667">
            <v>-365000</v>
          </cell>
          <cell r="W667">
            <v>0</v>
          </cell>
          <cell r="Y667">
            <v>-116844.33</v>
          </cell>
          <cell r="AA667">
            <v>-354800</v>
          </cell>
          <cell r="AG667">
            <v>-365000</v>
          </cell>
          <cell r="AI667">
            <v>0</v>
          </cell>
          <cell r="AL667">
            <v>5303</v>
          </cell>
        </row>
        <row r="668">
          <cell r="A668" t="str">
            <v>5304</v>
          </cell>
          <cell r="B668" t="str">
            <v xml:space="preserve">407 - Retained Earnings             </v>
          </cell>
          <cell r="C668" t="str">
            <v xml:space="preserve">ORV - Other Revenue                 </v>
          </cell>
          <cell r="G668">
            <v>-15.55</v>
          </cell>
          <cell r="H668">
            <v>-80.459999999999994</v>
          </cell>
          <cell r="I668">
            <v>0</v>
          </cell>
          <cell r="K668">
            <v>0</v>
          </cell>
          <cell r="M668">
            <v>-158.59</v>
          </cell>
          <cell r="N668">
            <v>-316.11</v>
          </cell>
          <cell r="O668">
            <v>0</v>
          </cell>
          <cell r="Q668">
            <v>0</v>
          </cell>
          <cell r="T668">
            <v>-395.9</v>
          </cell>
          <cell r="U668">
            <v>0</v>
          </cell>
          <cell r="W668">
            <v>0</v>
          </cell>
          <cell r="Y668">
            <v>-158.59</v>
          </cell>
          <cell r="AA668">
            <v>0</v>
          </cell>
          <cell r="AG668">
            <v>0</v>
          </cell>
          <cell r="AI668">
            <v>0</v>
          </cell>
          <cell r="AL668">
            <v>5304</v>
          </cell>
        </row>
        <row r="669">
          <cell r="A669" t="str">
            <v>5305</v>
          </cell>
          <cell r="B669" t="str">
            <v xml:space="preserve">407 - Retained Earnings             </v>
          </cell>
          <cell r="C669" t="str">
            <v xml:space="preserve">ORV - Other Revenue                 </v>
          </cell>
          <cell r="G669">
            <v>-902.71</v>
          </cell>
          <cell r="H669">
            <v>-3182.53</v>
          </cell>
          <cell r="I669">
            <v>-2500</v>
          </cell>
          <cell r="K669">
            <v>0</v>
          </cell>
          <cell r="M669">
            <v>-15017.71</v>
          </cell>
          <cell r="N669">
            <v>-25343.03</v>
          </cell>
          <cell r="O669">
            <v>-22500</v>
          </cell>
          <cell r="Q669">
            <v>0</v>
          </cell>
          <cell r="T669">
            <v>-30834.18</v>
          </cell>
          <cell r="U669">
            <v>-30000</v>
          </cell>
          <cell r="W669">
            <v>0</v>
          </cell>
          <cell r="Y669">
            <v>-15017.71</v>
          </cell>
          <cell r="AA669">
            <v>-22500</v>
          </cell>
          <cell r="AG669">
            <v>-30000</v>
          </cell>
          <cell r="AI669">
            <v>0</v>
          </cell>
          <cell r="AL669">
            <v>5305</v>
          </cell>
        </row>
        <row r="670">
          <cell r="A670" t="str">
            <v>5306</v>
          </cell>
          <cell r="B670" t="str">
            <v xml:space="preserve">407 - Retained Earnings             </v>
          </cell>
          <cell r="C670" t="str">
            <v xml:space="preserve">ORV - Other Revenue                 </v>
          </cell>
          <cell r="G670">
            <v>0</v>
          </cell>
          <cell r="H670">
            <v>0</v>
          </cell>
          <cell r="I670">
            <v>-100</v>
          </cell>
          <cell r="K670">
            <v>0</v>
          </cell>
          <cell r="M670">
            <v>-237.74</v>
          </cell>
          <cell r="N670">
            <v>-18058.09</v>
          </cell>
          <cell r="O670">
            <v>-400</v>
          </cell>
          <cell r="Q670">
            <v>0</v>
          </cell>
          <cell r="T670">
            <v>-23058.09</v>
          </cell>
          <cell r="U670">
            <v>-500</v>
          </cell>
          <cell r="W670">
            <v>0</v>
          </cell>
          <cell r="Y670">
            <v>-237.74</v>
          </cell>
          <cell r="AA670">
            <v>-400</v>
          </cell>
          <cell r="AG670">
            <v>-500</v>
          </cell>
          <cell r="AI670">
            <v>0</v>
          </cell>
          <cell r="AL670">
            <v>5306</v>
          </cell>
        </row>
        <row r="671">
          <cell r="A671" t="str">
            <v>5307</v>
          </cell>
          <cell r="B671" t="str">
            <v xml:space="preserve">407 - Retained Earnings             </v>
          </cell>
          <cell r="C671" t="str">
            <v xml:space="preserve">ORV - Other Revenue                 </v>
          </cell>
          <cell r="G671">
            <v>0</v>
          </cell>
          <cell r="H671">
            <v>0</v>
          </cell>
          <cell r="I671">
            <v>0</v>
          </cell>
          <cell r="K671">
            <v>0</v>
          </cell>
          <cell r="M671">
            <v>-13485.18</v>
          </cell>
          <cell r="N671">
            <v>-11660.06</v>
          </cell>
          <cell r="O671">
            <v>0</v>
          </cell>
          <cell r="Q671">
            <v>0</v>
          </cell>
          <cell r="T671">
            <v>-11660.06</v>
          </cell>
          <cell r="U671">
            <v>0</v>
          </cell>
          <cell r="W671">
            <v>0</v>
          </cell>
          <cell r="Y671">
            <v>-13485.18</v>
          </cell>
          <cell r="AA671">
            <v>0</v>
          </cell>
          <cell r="AG671">
            <v>0</v>
          </cell>
          <cell r="AI671">
            <v>0</v>
          </cell>
          <cell r="AL671">
            <v>5307</v>
          </cell>
        </row>
        <row r="672">
          <cell r="A672" t="str">
            <v>5308</v>
          </cell>
          <cell r="B672" t="str">
            <v xml:space="preserve">407 - Retained Earnings             </v>
          </cell>
          <cell r="C672" t="str">
            <v xml:space="preserve">ORV - Other Revenue                 </v>
          </cell>
          <cell r="G672">
            <v>7508.16</v>
          </cell>
          <cell r="H672">
            <v>28143.01</v>
          </cell>
          <cell r="I672">
            <v>1600</v>
          </cell>
          <cell r="K672">
            <v>0</v>
          </cell>
          <cell r="M672">
            <v>125981.94</v>
          </cell>
          <cell r="N672">
            <v>294934.08</v>
          </cell>
          <cell r="O672">
            <v>14400</v>
          </cell>
          <cell r="Q672">
            <v>0</v>
          </cell>
          <cell r="T672">
            <v>406340.44</v>
          </cell>
          <cell r="U672">
            <v>19000</v>
          </cell>
          <cell r="W672">
            <v>0</v>
          </cell>
          <cell r="Y672">
            <v>125981.94</v>
          </cell>
          <cell r="AA672">
            <v>14400</v>
          </cell>
          <cell r="AG672">
            <v>19000</v>
          </cell>
          <cell r="AI672">
            <v>0</v>
          </cell>
          <cell r="AL672">
            <v>5308</v>
          </cell>
        </row>
        <row r="673">
          <cell r="A673" t="str">
            <v>5351</v>
          </cell>
          <cell r="B673" t="str">
            <v xml:space="preserve">407 - Retained Earnings             </v>
          </cell>
          <cell r="C673" t="str">
            <v xml:space="preserve">ORV - Other Revenue                 </v>
          </cell>
          <cell r="G673">
            <v>-129741.25</v>
          </cell>
          <cell r="H673">
            <v>-75932.320000000007</v>
          </cell>
          <cell r="I673">
            <v>-81000</v>
          </cell>
          <cell r="K673">
            <v>0</v>
          </cell>
          <cell r="M673">
            <v>-795106.46</v>
          </cell>
          <cell r="N673">
            <v>-742600.01</v>
          </cell>
          <cell r="O673">
            <v>-760000</v>
          </cell>
          <cell r="Q673">
            <v>0</v>
          </cell>
          <cell r="T673">
            <v>-962408.52</v>
          </cell>
          <cell r="U673">
            <v>-1000000</v>
          </cell>
          <cell r="W673">
            <v>0</v>
          </cell>
          <cell r="Y673">
            <v>-795106.46</v>
          </cell>
          <cell r="AA673">
            <v>-760000</v>
          </cell>
          <cell r="AG673">
            <v>-1000000</v>
          </cell>
          <cell r="AI673">
            <v>0</v>
          </cell>
          <cell r="AL673">
            <v>5351</v>
          </cell>
        </row>
        <row r="674">
          <cell r="A674" t="str">
            <v>5352</v>
          </cell>
          <cell r="B674" t="str">
            <v xml:space="preserve">407 - Retained Earnings             </v>
          </cell>
          <cell r="C674" t="str">
            <v xml:space="preserve">ORV - Other Revenue                 </v>
          </cell>
          <cell r="G674">
            <v>-1082.25</v>
          </cell>
          <cell r="H674">
            <v>-2947.87</v>
          </cell>
          <cell r="I674">
            <v>-900</v>
          </cell>
          <cell r="K674">
            <v>0</v>
          </cell>
          <cell r="M674">
            <v>-5653.03</v>
          </cell>
          <cell r="N674">
            <v>-9484.52</v>
          </cell>
          <cell r="O674">
            <v>-7500</v>
          </cell>
          <cell r="Q674">
            <v>0</v>
          </cell>
          <cell r="T674">
            <v>-11678.76</v>
          </cell>
          <cell r="U674">
            <v>-10000</v>
          </cell>
          <cell r="W674">
            <v>0</v>
          </cell>
          <cell r="Y674">
            <v>-5653.03</v>
          </cell>
          <cell r="AA674">
            <v>-7500</v>
          </cell>
          <cell r="AG674">
            <v>-10000</v>
          </cell>
          <cell r="AI674">
            <v>0</v>
          </cell>
          <cell r="AL674">
            <v>5352</v>
          </cell>
        </row>
        <row r="675">
          <cell r="A675" t="str">
            <v>5355</v>
          </cell>
          <cell r="B675" t="str">
            <v xml:space="preserve">407 - Retained Earnings             </v>
          </cell>
          <cell r="C675" t="str">
            <v xml:space="preserve">ORV - Other Revenue                 </v>
          </cell>
          <cell r="G675">
            <v>-40514.25</v>
          </cell>
          <cell r="H675">
            <v>-47455</v>
          </cell>
          <cell r="I675">
            <v>-42900</v>
          </cell>
          <cell r="K675">
            <v>0</v>
          </cell>
          <cell r="M675">
            <v>-383736.31</v>
          </cell>
          <cell r="N675">
            <v>-419350.54</v>
          </cell>
          <cell r="O675">
            <v>-432300</v>
          </cell>
          <cell r="Q675">
            <v>0</v>
          </cell>
          <cell r="T675">
            <v>-533859.43999999994</v>
          </cell>
          <cell r="U675">
            <v>-550000</v>
          </cell>
          <cell r="W675">
            <v>0</v>
          </cell>
          <cell r="Y675">
            <v>-383736.31</v>
          </cell>
          <cell r="AA675">
            <v>-432300</v>
          </cell>
          <cell r="AG675">
            <v>-550000</v>
          </cell>
          <cell r="AI675">
            <v>0</v>
          </cell>
          <cell r="AL675">
            <v>5355</v>
          </cell>
        </row>
        <row r="676">
          <cell r="A676" t="str">
            <v>5356</v>
          </cell>
          <cell r="B676" t="str">
            <v xml:space="preserve">407 - Retained Earnings             </v>
          </cell>
          <cell r="C676" t="str">
            <v xml:space="preserve">ORV - Other Revenue                 </v>
          </cell>
          <cell r="G676">
            <v>-63179.86</v>
          </cell>
          <cell r="H676">
            <v>-68970</v>
          </cell>
          <cell r="I676">
            <v>-62000</v>
          </cell>
          <cell r="K676">
            <v>0</v>
          </cell>
          <cell r="M676">
            <v>-370799.79</v>
          </cell>
          <cell r="N676">
            <v>-510778.5</v>
          </cell>
          <cell r="O676">
            <v>-521400</v>
          </cell>
          <cell r="Q676">
            <v>0</v>
          </cell>
          <cell r="T676">
            <v>-641698.5</v>
          </cell>
          <cell r="U676">
            <v>-660000</v>
          </cell>
          <cell r="W676">
            <v>0</v>
          </cell>
          <cell r="Y676">
            <v>-370799.79</v>
          </cell>
          <cell r="AA676">
            <v>-521400</v>
          </cell>
          <cell r="AG676">
            <v>-660000</v>
          </cell>
          <cell r="AI676">
            <v>0</v>
          </cell>
          <cell r="AL676">
            <v>5356</v>
          </cell>
        </row>
        <row r="677">
          <cell r="A677" t="str">
            <v>5357</v>
          </cell>
          <cell r="B677" t="str">
            <v xml:space="preserve">407 - Retained Earnings             </v>
          </cell>
          <cell r="C677" t="str">
            <v xml:space="preserve">ORV - Other Revenue                 </v>
          </cell>
          <cell r="G677">
            <v>-1861</v>
          </cell>
          <cell r="H677">
            <v>-5042</v>
          </cell>
          <cell r="I677">
            <v>-3500</v>
          </cell>
          <cell r="K677">
            <v>0</v>
          </cell>
          <cell r="M677">
            <v>-22015.22</v>
          </cell>
          <cell r="N677">
            <v>-34087.83</v>
          </cell>
          <cell r="O677">
            <v>-33000</v>
          </cell>
          <cell r="Q677">
            <v>0</v>
          </cell>
          <cell r="T677">
            <v>-42104.63</v>
          </cell>
          <cell r="U677">
            <v>-43000</v>
          </cell>
          <cell r="W677">
            <v>0</v>
          </cell>
          <cell r="Y677">
            <v>-22015.22</v>
          </cell>
          <cell r="AA677">
            <v>-33000</v>
          </cell>
          <cell r="AG677">
            <v>-43000</v>
          </cell>
          <cell r="AI677">
            <v>0</v>
          </cell>
          <cell r="AL677">
            <v>5357</v>
          </cell>
        </row>
        <row r="678">
          <cell r="A678" t="str">
            <v>5361</v>
          </cell>
          <cell r="B678" t="str">
            <v xml:space="preserve">407 - Retained Earnings             </v>
          </cell>
          <cell r="C678" t="str">
            <v xml:space="preserve">ORV - Other Revenue                 </v>
          </cell>
          <cell r="G678">
            <v>0</v>
          </cell>
          <cell r="H678">
            <v>-1235.72</v>
          </cell>
          <cell r="I678">
            <v>0</v>
          </cell>
          <cell r="K678">
            <v>0</v>
          </cell>
          <cell r="M678">
            <v>-2981.75</v>
          </cell>
          <cell r="N678">
            <v>-4026.8</v>
          </cell>
          <cell r="O678">
            <v>0</v>
          </cell>
          <cell r="Q678">
            <v>0</v>
          </cell>
          <cell r="T678">
            <v>-6607.14</v>
          </cell>
          <cell r="U678">
            <v>0</v>
          </cell>
          <cell r="W678">
            <v>0</v>
          </cell>
          <cell r="Y678">
            <v>-2981.75</v>
          </cell>
          <cell r="AA678">
            <v>0</v>
          </cell>
          <cell r="AG678">
            <v>0</v>
          </cell>
          <cell r="AI678">
            <v>0</v>
          </cell>
          <cell r="AL678">
            <v>5361</v>
          </cell>
        </row>
        <row r="679">
          <cell r="A679" t="str">
            <v>5401</v>
          </cell>
          <cell r="B679" t="str">
            <v xml:space="preserve">407 - Retained Earnings             </v>
          </cell>
          <cell r="C679" t="str">
            <v xml:space="preserve">ORV - Other Revenue                 </v>
          </cell>
          <cell r="G679">
            <v>-11544.58</v>
          </cell>
          <cell r="H679">
            <v>-11544.58</v>
          </cell>
          <cell r="I679">
            <v>-11900</v>
          </cell>
          <cell r="K679">
            <v>0</v>
          </cell>
          <cell r="M679">
            <v>-270842.84000000003</v>
          </cell>
          <cell r="N679">
            <v>-267679.34999999998</v>
          </cell>
          <cell r="O679">
            <v>-271500</v>
          </cell>
          <cell r="Q679">
            <v>0</v>
          </cell>
          <cell r="T679">
            <v>-355791.42</v>
          </cell>
          <cell r="U679">
            <v>-362000</v>
          </cell>
          <cell r="W679">
            <v>0</v>
          </cell>
          <cell r="Y679">
            <v>-270842.84000000003</v>
          </cell>
          <cell r="AA679">
            <v>-271500</v>
          </cell>
          <cell r="AG679">
            <v>-362000</v>
          </cell>
          <cell r="AI679">
            <v>0</v>
          </cell>
          <cell r="AL679">
            <v>5401</v>
          </cell>
        </row>
        <row r="680">
          <cell r="A680" t="str">
            <v>5404</v>
          </cell>
          <cell r="B680" t="str">
            <v xml:space="preserve">407 - Retained Earnings             </v>
          </cell>
          <cell r="C680" t="str">
            <v xml:space="preserve">ORV - Other Revenue                 </v>
          </cell>
          <cell r="G680">
            <v>-974.63</v>
          </cell>
          <cell r="H680">
            <v>-940.13</v>
          </cell>
          <cell r="I680">
            <v>-1200</v>
          </cell>
          <cell r="K680">
            <v>0</v>
          </cell>
          <cell r="M680">
            <v>-15016.17</v>
          </cell>
          <cell r="N680">
            <v>-14486.66</v>
          </cell>
          <cell r="O680">
            <v>-13900</v>
          </cell>
          <cell r="Q680">
            <v>0</v>
          </cell>
          <cell r="T680">
            <v>-17307.05</v>
          </cell>
          <cell r="U680">
            <v>-17500</v>
          </cell>
          <cell r="W680">
            <v>0</v>
          </cell>
          <cell r="Y680">
            <v>-15016.17</v>
          </cell>
          <cell r="AA680">
            <v>-13900</v>
          </cell>
          <cell r="AG680">
            <v>-17500</v>
          </cell>
          <cell r="AI680">
            <v>0</v>
          </cell>
          <cell r="AL680">
            <v>5404</v>
          </cell>
        </row>
        <row r="681">
          <cell r="A681" t="str">
            <v>5407</v>
          </cell>
          <cell r="B681" t="str">
            <v xml:space="preserve">407 - Retained Earnings             </v>
          </cell>
          <cell r="C681" t="str">
            <v xml:space="preserve">ORV - Other Revenue                 </v>
          </cell>
          <cell r="G681">
            <v>-14.18</v>
          </cell>
          <cell r="H681">
            <v>-13.71</v>
          </cell>
          <cell r="I681">
            <v>0</v>
          </cell>
          <cell r="K681">
            <v>0</v>
          </cell>
          <cell r="M681">
            <v>-127.62</v>
          </cell>
          <cell r="N681">
            <v>-123.39</v>
          </cell>
          <cell r="O681">
            <v>0</v>
          </cell>
          <cell r="Q681">
            <v>0</v>
          </cell>
          <cell r="T681">
            <v>-164.52</v>
          </cell>
          <cell r="U681">
            <v>0</v>
          </cell>
          <cell r="W681">
            <v>0</v>
          </cell>
          <cell r="Y681">
            <v>-127.62</v>
          </cell>
          <cell r="AA681">
            <v>0</v>
          </cell>
          <cell r="AG681">
            <v>0</v>
          </cell>
          <cell r="AI681">
            <v>0</v>
          </cell>
          <cell r="AL681">
            <v>5407</v>
          </cell>
        </row>
        <row r="682">
          <cell r="A682" t="str">
            <v>5451</v>
          </cell>
          <cell r="B682" t="str">
            <v xml:space="preserve">407 - Retained Earnings             </v>
          </cell>
          <cell r="C682" t="str">
            <v xml:space="preserve">ORV - Other Revenue                 </v>
          </cell>
          <cell r="G682">
            <v>-18058</v>
          </cell>
          <cell r="H682">
            <v>-6390.26</v>
          </cell>
          <cell r="I682">
            <v>-7900</v>
          </cell>
          <cell r="K682">
            <v>0</v>
          </cell>
          <cell r="M682">
            <v>-83487.47</v>
          </cell>
          <cell r="N682">
            <v>-132690.09</v>
          </cell>
          <cell r="O682">
            <v>-123000</v>
          </cell>
          <cell r="Q682">
            <v>0</v>
          </cell>
          <cell r="T682">
            <v>-148587.42000000001</v>
          </cell>
          <cell r="U682">
            <v>-175000</v>
          </cell>
          <cell r="W682">
            <v>0</v>
          </cell>
          <cell r="Y682">
            <v>-83487.47</v>
          </cell>
          <cell r="AA682">
            <v>-123000</v>
          </cell>
          <cell r="AG682">
            <v>-175000</v>
          </cell>
          <cell r="AI682">
            <v>0</v>
          </cell>
          <cell r="AL682">
            <v>5451</v>
          </cell>
        </row>
        <row r="683">
          <cell r="A683" t="str">
            <v>5452</v>
          </cell>
          <cell r="B683" t="str">
            <v xml:space="preserve">407 - Retained Earnings             </v>
          </cell>
          <cell r="C683" t="str">
            <v xml:space="preserve">ORV - Other Revenue                 </v>
          </cell>
          <cell r="G683">
            <v>0</v>
          </cell>
          <cell r="H683">
            <v>0</v>
          </cell>
          <cell r="I683">
            <v>-1400</v>
          </cell>
          <cell r="K683">
            <v>0</v>
          </cell>
          <cell r="M683">
            <v>-3075</v>
          </cell>
          <cell r="N683">
            <v>-3150</v>
          </cell>
          <cell r="O683">
            <v>-2400</v>
          </cell>
          <cell r="Q683">
            <v>0</v>
          </cell>
          <cell r="T683">
            <v>-3225</v>
          </cell>
          <cell r="U683">
            <v>-3000</v>
          </cell>
          <cell r="W683">
            <v>0</v>
          </cell>
          <cell r="Y683">
            <v>-3075</v>
          </cell>
          <cell r="AA683">
            <v>-2400</v>
          </cell>
          <cell r="AG683">
            <v>-3000</v>
          </cell>
          <cell r="AI683">
            <v>0</v>
          </cell>
          <cell r="AL683">
            <v>5452</v>
          </cell>
        </row>
        <row r="684">
          <cell r="A684" t="str">
            <v>5453</v>
          </cell>
          <cell r="B684" t="str">
            <v xml:space="preserve">407 - Retained Earnings             </v>
          </cell>
          <cell r="C684" t="str">
            <v xml:space="preserve">ORV - Other Revenue                 </v>
          </cell>
          <cell r="G684">
            <v>-36481.89</v>
          </cell>
          <cell r="H684">
            <v>-15366.8</v>
          </cell>
          <cell r="I684">
            <v>0</v>
          </cell>
          <cell r="K684">
            <v>0</v>
          </cell>
          <cell r="M684">
            <v>-64260.76</v>
          </cell>
          <cell r="N684">
            <v>-55817.49</v>
          </cell>
          <cell r="O684">
            <v>-24700</v>
          </cell>
          <cell r="Q684">
            <v>0</v>
          </cell>
          <cell r="T684">
            <v>-87475.64</v>
          </cell>
          <cell r="U684">
            <v>-98600</v>
          </cell>
          <cell r="W684">
            <v>0</v>
          </cell>
          <cell r="Y684">
            <v>-64260.76</v>
          </cell>
          <cell r="AA684">
            <v>-24700</v>
          </cell>
          <cell r="AG684">
            <v>-98600</v>
          </cell>
          <cell r="AI684">
            <v>0</v>
          </cell>
          <cell r="AL684">
            <v>5453</v>
          </cell>
        </row>
        <row r="685">
          <cell r="A685" t="str">
            <v>5454</v>
          </cell>
          <cell r="B685" t="str">
            <v xml:space="preserve">407 - Retained Earnings             </v>
          </cell>
          <cell r="C685" t="str">
            <v xml:space="preserve">ORV - Other Revenue                 </v>
          </cell>
          <cell r="G685">
            <v>-50.51</v>
          </cell>
          <cell r="H685">
            <v>-98.59</v>
          </cell>
          <cell r="I685">
            <v>-1000</v>
          </cell>
          <cell r="K685">
            <v>0</v>
          </cell>
          <cell r="M685">
            <v>-1177.73</v>
          </cell>
          <cell r="N685">
            <v>-2516.2600000000002</v>
          </cell>
          <cell r="O685">
            <v>-8200</v>
          </cell>
          <cell r="Q685">
            <v>0</v>
          </cell>
          <cell r="T685">
            <v>-3628.35</v>
          </cell>
          <cell r="U685">
            <v>-11000</v>
          </cell>
          <cell r="W685">
            <v>0</v>
          </cell>
          <cell r="Y685">
            <v>-1177.73</v>
          </cell>
          <cell r="AA685">
            <v>-8200</v>
          </cell>
          <cell r="AG685">
            <v>-11000</v>
          </cell>
          <cell r="AI685">
            <v>0</v>
          </cell>
          <cell r="AL685">
            <v>5454</v>
          </cell>
        </row>
        <row r="686">
          <cell r="A686" t="str">
            <v>5455</v>
          </cell>
          <cell r="B686" t="str">
            <v xml:space="preserve">407 - Retained Earnings             </v>
          </cell>
          <cell r="C686" t="str">
            <v xml:space="preserve">ORV - Other Revenue                 </v>
          </cell>
          <cell r="G686">
            <v>-18800</v>
          </cell>
          <cell r="H686">
            <v>1252.75</v>
          </cell>
          <cell r="I686">
            <v>-3400</v>
          </cell>
          <cell r="K686">
            <v>0</v>
          </cell>
          <cell r="M686">
            <v>-19488.080000000002</v>
          </cell>
          <cell r="N686">
            <v>-56594.93</v>
          </cell>
          <cell r="O686">
            <v>-30000</v>
          </cell>
          <cell r="Q686">
            <v>0</v>
          </cell>
          <cell r="T686">
            <v>-76541.56</v>
          </cell>
          <cell r="U686">
            <v>-40000</v>
          </cell>
          <cell r="W686">
            <v>0</v>
          </cell>
          <cell r="Y686">
            <v>-19488.080000000002</v>
          </cell>
          <cell r="AA686">
            <v>-30000</v>
          </cell>
          <cell r="AG686">
            <v>-40000</v>
          </cell>
          <cell r="AI686">
            <v>0</v>
          </cell>
          <cell r="AL686">
            <v>5455</v>
          </cell>
        </row>
        <row r="687">
          <cell r="A687" t="str">
            <v>5456</v>
          </cell>
          <cell r="B687" t="str">
            <v xml:space="preserve">407 - Retained Earnings             </v>
          </cell>
          <cell r="C687" t="str">
            <v xml:space="preserve">ORV - Other Revenue                 </v>
          </cell>
          <cell r="G687">
            <v>0</v>
          </cell>
          <cell r="H687">
            <v>-273268.53000000003</v>
          </cell>
          <cell r="I687">
            <v>0</v>
          </cell>
          <cell r="K687">
            <v>0</v>
          </cell>
          <cell r="M687">
            <v>-1626336.94</v>
          </cell>
          <cell r="N687">
            <v>-282638.53000000003</v>
          </cell>
          <cell r="O687">
            <v>0</v>
          </cell>
          <cell r="Q687">
            <v>0</v>
          </cell>
          <cell r="T687">
            <v>-914049.68</v>
          </cell>
          <cell r="U687">
            <v>0</v>
          </cell>
          <cell r="W687">
            <v>0</v>
          </cell>
          <cell r="Y687">
            <v>-1626336.94</v>
          </cell>
          <cell r="AA687">
            <v>0</v>
          </cell>
          <cell r="AG687">
            <v>0</v>
          </cell>
          <cell r="AI687">
            <v>0</v>
          </cell>
          <cell r="AL687">
            <v>5456</v>
          </cell>
        </row>
        <row r="688">
          <cell r="A688" t="str">
            <v>6004</v>
          </cell>
          <cell r="B688" t="str">
            <v xml:space="preserve">407 - Retained Earnings             </v>
          </cell>
          <cell r="C688" t="str">
            <v xml:space="preserve">DR - Distribution Revenue          </v>
          </cell>
          <cell r="G688">
            <v>9322768.5299999993</v>
          </cell>
          <cell r="H688">
            <v>15927273.76</v>
          </cell>
          <cell r="I688">
            <v>0</v>
          </cell>
          <cell r="K688">
            <v>0</v>
          </cell>
          <cell r="M688">
            <v>111268271.93000001</v>
          </cell>
          <cell r="N688">
            <v>139115090.63</v>
          </cell>
          <cell r="O688">
            <v>0</v>
          </cell>
          <cell r="Q688">
            <v>0</v>
          </cell>
          <cell r="T688">
            <v>183375110.50999999</v>
          </cell>
          <cell r="U688">
            <v>0</v>
          </cell>
          <cell r="W688">
            <v>0</v>
          </cell>
          <cell r="Y688">
            <v>111268271.93000001</v>
          </cell>
          <cell r="AA688">
            <v>0</v>
          </cell>
          <cell r="AG688">
            <v>0</v>
          </cell>
          <cell r="AI688">
            <v>0</v>
          </cell>
          <cell r="AL688">
            <v>6004</v>
          </cell>
        </row>
        <row r="689">
          <cell r="A689" t="str">
            <v>6005</v>
          </cell>
          <cell r="B689" t="str">
            <v xml:space="preserve">407 - Retained Earnings             </v>
          </cell>
          <cell r="C689" t="str">
            <v xml:space="preserve">DR - Distribution Revenue          </v>
          </cell>
          <cell r="G689">
            <v>-3378330.04</v>
          </cell>
          <cell r="H689">
            <v>639970.43999999994</v>
          </cell>
          <cell r="I689">
            <v>0</v>
          </cell>
          <cell r="K689">
            <v>0</v>
          </cell>
          <cell r="M689">
            <v>17609270.460000001</v>
          </cell>
          <cell r="N689">
            <v>7230253.5</v>
          </cell>
          <cell r="O689">
            <v>0</v>
          </cell>
          <cell r="Q689">
            <v>0</v>
          </cell>
          <cell r="T689">
            <v>10940506.98</v>
          </cell>
          <cell r="U689">
            <v>0</v>
          </cell>
          <cell r="W689">
            <v>0</v>
          </cell>
          <cell r="Y689">
            <v>17609270.460000001</v>
          </cell>
          <cell r="AA689">
            <v>0</v>
          </cell>
          <cell r="AG689">
            <v>0</v>
          </cell>
          <cell r="AI689">
            <v>0</v>
          </cell>
          <cell r="AL689">
            <v>6005</v>
          </cell>
        </row>
        <row r="690">
          <cell r="A690" t="str">
            <v>6006</v>
          </cell>
          <cell r="B690" t="str">
            <v xml:space="preserve">407 - Retained Earnings             </v>
          </cell>
          <cell r="C690" t="str">
            <v xml:space="preserve">DR - Distribution Revenue          </v>
          </cell>
          <cell r="G690">
            <v>1627981.19</v>
          </cell>
          <cell r="H690">
            <v>1961694.75</v>
          </cell>
          <cell r="I690">
            <v>0</v>
          </cell>
          <cell r="K690">
            <v>0</v>
          </cell>
          <cell r="M690">
            <v>15710702.380000001</v>
          </cell>
          <cell r="N690">
            <v>15148907.32</v>
          </cell>
          <cell r="O690">
            <v>0</v>
          </cell>
          <cell r="Q690">
            <v>0</v>
          </cell>
          <cell r="T690">
            <v>19511348.789999999</v>
          </cell>
          <cell r="U690">
            <v>0</v>
          </cell>
          <cell r="W690">
            <v>0</v>
          </cell>
          <cell r="Y690">
            <v>15710702.380000001</v>
          </cell>
          <cell r="AA690">
            <v>0</v>
          </cell>
          <cell r="AG690">
            <v>0</v>
          </cell>
          <cell r="AI690">
            <v>0</v>
          </cell>
          <cell r="AL690">
            <v>6006</v>
          </cell>
        </row>
        <row r="691">
          <cell r="A691" t="str">
            <v>6008</v>
          </cell>
          <cell r="B691" t="str">
            <v xml:space="preserve">407 - Retained Earnings             </v>
          </cell>
          <cell r="C691" t="str">
            <v xml:space="preserve">DR - Distribution Revenue          </v>
          </cell>
          <cell r="G691">
            <v>1326282.31</v>
          </cell>
          <cell r="H691">
            <v>1415872.46</v>
          </cell>
          <cell r="I691">
            <v>0</v>
          </cell>
          <cell r="K691">
            <v>0</v>
          </cell>
          <cell r="M691">
            <v>12266628.84</v>
          </cell>
          <cell r="N691">
            <v>11521434.68</v>
          </cell>
          <cell r="O691">
            <v>0</v>
          </cell>
          <cell r="Q691">
            <v>0</v>
          </cell>
          <cell r="T691">
            <v>14987000.49</v>
          </cell>
          <cell r="U691">
            <v>0</v>
          </cell>
          <cell r="W691">
            <v>0</v>
          </cell>
          <cell r="Y691">
            <v>12266628.84</v>
          </cell>
          <cell r="AA691">
            <v>0</v>
          </cell>
          <cell r="AG691">
            <v>0</v>
          </cell>
          <cell r="AI691">
            <v>0</v>
          </cell>
          <cell r="AL691">
            <v>6008</v>
          </cell>
        </row>
        <row r="692">
          <cell r="A692" t="str">
            <v>6009</v>
          </cell>
          <cell r="B692" t="str">
            <v xml:space="preserve">407 - Retained Earnings             </v>
          </cell>
          <cell r="C692" t="str">
            <v xml:space="preserve">DR - Distribution Revenue          </v>
          </cell>
          <cell r="G692">
            <v>1238182.45</v>
          </cell>
          <cell r="H692">
            <v>1444643.72</v>
          </cell>
          <cell r="I692">
            <v>0</v>
          </cell>
          <cell r="K692">
            <v>0</v>
          </cell>
          <cell r="M692">
            <v>11493176.369999999</v>
          </cell>
          <cell r="N692">
            <v>11442318.73</v>
          </cell>
          <cell r="O692">
            <v>0</v>
          </cell>
          <cell r="Q692">
            <v>0</v>
          </cell>
          <cell r="T692">
            <v>14845423.09</v>
          </cell>
          <cell r="U692">
            <v>0</v>
          </cell>
          <cell r="W692">
            <v>0</v>
          </cell>
          <cell r="Y692">
            <v>11493176.369999999</v>
          </cell>
          <cell r="AA692">
            <v>0</v>
          </cell>
          <cell r="AG692">
            <v>0</v>
          </cell>
          <cell r="AI692">
            <v>0</v>
          </cell>
          <cell r="AL692">
            <v>6009</v>
          </cell>
        </row>
        <row r="693">
          <cell r="A693" t="str">
            <v>6011</v>
          </cell>
          <cell r="B693" t="str">
            <v xml:space="preserve">407 - Retained Earnings             </v>
          </cell>
          <cell r="C693" t="str">
            <v xml:space="preserve">DR - Distribution Revenue          </v>
          </cell>
          <cell r="G693">
            <v>-10136884.439999999</v>
          </cell>
          <cell r="H693">
            <v>-21389455.129999999</v>
          </cell>
          <cell r="I693">
            <v>0</v>
          </cell>
          <cell r="K693">
            <v>0</v>
          </cell>
          <cell r="M693">
            <v>-168348049.97999999</v>
          </cell>
          <cell r="N693">
            <v>-184458004.86000001</v>
          </cell>
          <cell r="O693">
            <v>0</v>
          </cell>
          <cell r="Q693">
            <v>0</v>
          </cell>
          <cell r="T693">
            <v>-243659389.86000001</v>
          </cell>
          <cell r="U693">
            <v>0</v>
          </cell>
          <cell r="W693">
            <v>0</v>
          </cell>
          <cell r="Y693">
            <v>-168348049.97999999</v>
          </cell>
          <cell r="AA693">
            <v>0</v>
          </cell>
          <cell r="AG693">
            <v>0</v>
          </cell>
          <cell r="AI693">
            <v>0</v>
          </cell>
          <cell r="AL693">
            <v>6011</v>
          </cell>
        </row>
        <row r="694">
          <cell r="A694" t="str">
            <v>7002</v>
          </cell>
          <cell r="B694" t="str">
            <v xml:space="preserve">407 - Retained Earnings             </v>
          </cell>
          <cell r="C694" t="str">
            <v xml:space="preserve">ORV - Other Revenue                 </v>
          </cell>
          <cell r="G694">
            <v>0</v>
          </cell>
          <cell r="H694">
            <v>0</v>
          </cell>
          <cell r="I694">
            <v>0</v>
          </cell>
          <cell r="K694">
            <v>0</v>
          </cell>
          <cell r="M694">
            <v>87909.4</v>
          </cell>
          <cell r="N694">
            <v>56310.99</v>
          </cell>
          <cell r="O694">
            <v>0</v>
          </cell>
          <cell r="Q694">
            <v>0</v>
          </cell>
          <cell r="T694">
            <v>-31598.41</v>
          </cell>
          <cell r="U694">
            <v>0</v>
          </cell>
          <cell r="W694">
            <v>0</v>
          </cell>
          <cell r="Y694">
            <v>87909.4</v>
          </cell>
          <cell r="AA694">
            <v>0</v>
          </cell>
          <cell r="AG694">
            <v>0</v>
          </cell>
          <cell r="AI694">
            <v>0</v>
          </cell>
          <cell r="AL694">
            <v>7002</v>
          </cell>
        </row>
        <row r="695">
          <cell r="A695" t="str">
            <v>7102</v>
          </cell>
          <cell r="B695" t="str">
            <v xml:space="preserve">407 - Retained Earnings             </v>
          </cell>
          <cell r="C695" t="str">
            <v xml:space="preserve">LAB - Labour and Benefits           </v>
          </cell>
          <cell r="D695" t="str">
            <v>EO</v>
          </cell>
          <cell r="G695">
            <v>77919.679999999993</v>
          </cell>
          <cell r="H695">
            <v>103900.09</v>
          </cell>
          <cell r="I695">
            <v>87900</v>
          </cell>
          <cell r="K695">
            <v>0</v>
          </cell>
          <cell r="M695">
            <v>827962.17</v>
          </cell>
          <cell r="N695">
            <v>840903.25</v>
          </cell>
          <cell r="O695">
            <v>830900</v>
          </cell>
          <cell r="Q695">
            <v>0</v>
          </cell>
          <cell r="T695">
            <v>1106333.96</v>
          </cell>
          <cell r="U695">
            <v>1064500</v>
          </cell>
          <cell r="W695">
            <v>0</v>
          </cell>
          <cell r="Y695">
            <v>827962.17</v>
          </cell>
          <cell r="AA695">
            <v>830900</v>
          </cell>
          <cell r="AG695">
            <v>1064500</v>
          </cell>
          <cell r="AI695">
            <v>0</v>
          </cell>
          <cell r="AL695">
            <v>7102</v>
          </cell>
        </row>
        <row r="696">
          <cell r="A696" t="str">
            <v>7102</v>
          </cell>
          <cell r="B696" t="str">
            <v xml:space="preserve">407 - Retained Earnings             </v>
          </cell>
          <cell r="C696" t="str">
            <v xml:space="preserve">LAB - Labour and Benefits           </v>
          </cell>
          <cell r="D696" t="str">
            <v>EO</v>
          </cell>
          <cell r="G696">
            <v>27801.86</v>
          </cell>
          <cell r="H696">
            <v>44332.52</v>
          </cell>
          <cell r="I696">
            <v>50800</v>
          </cell>
          <cell r="K696">
            <v>0</v>
          </cell>
          <cell r="M696">
            <v>347357.43</v>
          </cell>
          <cell r="N696">
            <v>408951.62</v>
          </cell>
          <cell r="O696">
            <v>458300</v>
          </cell>
          <cell r="Q696">
            <v>0</v>
          </cell>
          <cell r="T696">
            <v>521675.76</v>
          </cell>
          <cell r="U696">
            <v>595900</v>
          </cell>
          <cell r="W696">
            <v>0</v>
          </cell>
          <cell r="Y696">
            <v>347357.43</v>
          </cell>
          <cell r="AA696">
            <v>458300</v>
          </cell>
          <cell r="AG696">
            <v>595900</v>
          </cell>
          <cell r="AI696">
            <v>0</v>
          </cell>
          <cell r="AL696">
            <v>7102</v>
          </cell>
        </row>
        <row r="697">
          <cell r="A697" t="str">
            <v>7102</v>
          </cell>
          <cell r="B697" t="str">
            <v xml:space="preserve">407 - Retained Earnings             </v>
          </cell>
          <cell r="C697" t="str">
            <v xml:space="preserve">ORV - Other Revenue                 </v>
          </cell>
          <cell r="G697">
            <v>16022.34</v>
          </cell>
          <cell r="H697">
            <v>25965.09</v>
          </cell>
          <cell r="I697">
            <v>0</v>
          </cell>
          <cell r="K697">
            <v>0</v>
          </cell>
          <cell r="M697">
            <v>147718.42000000001</v>
          </cell>
          <cell r="N697">
            <v>190585.05</v>
          </cell>
          <cell r="O697">
            <v>0</v>
          </cell>
          <cell r="Q697">
            <v>0</v>
          </cell>
          <cell r="T697">
            <v>244103.05</v>
          </cell>
          <cell r="U697">
            <v>0</v>
          </cell>
          <cell r="W697">
            <v>0</v>
          </cell>
          <cell r="Y697">
            <v>147718.42000000001</v>
          </cell>
          <cell r="AA697">
            <v>0</v>
          </cell>
          <cell r="AG697">
            <v>0</v>
          </cell>
          <cell r="AI697">
            <v>0</v>
          </cell>
          <cell r="AL697">
            <v>7102</v>
          </cell>
        </row>
        <row r="698">
          <cell r="A698" t="str">
            <v>7103</v>
          </cell>
          <cell r="B698" t="str">
            <v xml:space="preserve">407 - Retained Earnings             </v>
          </cell>
          <cell r="C698" t="str">
            <v xml:space="preserve">LAB - Labour and Benefits           </v>
          </cell>
          <cell r="D698" t="str">
            <v>EO</v>
          </cell>
          <cell r="G698">
            <v>4653.49</v>
          </cell>
          <cell r="H698">
            <v>4811.4799999999996</v>
          </cell>
          <cell r="I698">
            <v>0</v>
          </cell>
          <cell r="K698">
            <v>0</v>
          </cell>
          <cell r="M698">
            <v>17178.48</v>
          </cell>
          <cell r="N698">
            <v>18589.189999999999</v>
          </cell>
          <cell r="O698">
            <v>0</v>
          </cell>
          <cell r="Q698">
            <v>0</v>
          </cell>
          <cell r="T698">
            <v>27224.94</v>
          </cell>
          <cell r="U698">
            <v>0</v>
          </cell>
          <cell r="W698">
            <v>0</v>
          </cell>
          <cell r="Y698">
            <v>17178.48</v>
          </cell>
          <cell r="AA698">
            <v>0</v>
          </cell>
          <cell r="AG698">
            <v>0</v>
          </cell>
          <cell r="AI698">
            <v>0</v>
          </cell>
          <cell r="AL698">
            <v>7103</v>
          </cell>
        </row>
        <row r="699">
          <cell r="A699" t="str">
            <v>7103</v>
          </cell>
          <cell r="B699" t="str">
            <v xml:space="preserve">407 - Retained Earnings             </v>
          </cell>
          <cell r="C699" t="str">
            <v xml:space="preserve">LAB - Labour and Benefits           </v>
          </cell>
          <cell r="D699" t="str">
            <v>EO</v>
          </cell>
          <cell r="G699">
            <v>2145.5</v>
          </cell>
          <cell r="H699">
            <v>1168</v>
          </cell>
          <cell r="I699">
            <v>0</v>
          </cell>
          <cell r="K699">
            <v>0</v>
          </cell>
          <cell r="M699">
            <v>15405.43</v>
          </cell>
          <cell r="N699">
            <v>11103.14</v>
          </cell>
          <cell r="O699">
            <v>0</v>
          </cell>
          <cell r="Q699">
            <v>0</v>
          </cell>
          <cell r="T699">
            <v>14057.53</v>
          </cell>
          <cell r="U699">
            <v>0</v>
          </cell>
          <cell r="W699">
            <v>0</v>
          </cell>
          <cell r="Y699">
            <v>15405.43</v>
          </cell>
          <cell r="AA699">
            <v>0</v>
          </cell>
          <cell r="AG699">
            <v>0</v>
          </cell>
          <cell r="AI699">
            <v>0</v>
          </cell>
          <cell r="AL699">
            <v>7103</v>
          </cell>
        </row>
        <row r="700">
          <cell r="A700" t="str">
            <v>7103</v>
          </cell>
          <cell r="B700" t="str">
            <v xml:space="preserve">407 - Retained Earnings             </v>
          </cell>
          <cell r="C700" t="str">
            <v xml:space="preserve">ORV - Other Revenue                 </v>
          </cell>
          <cell r="G700">
            <v>3462.48</v>
          </cell>
          <cell r="H700">
            <v>2616.81</v>
          </cell>
          <cell r="I700">
            <v>0</v>
          </cell>
          <cell r="K700">
            <v>0</v>
          </cell>
          <cell r="M700">
            <v>34554.720000000001</v>
          </cell>
          <cell r="N700">
            <v>37633.21</v>
          </cell>
          <cell r="O700">
            <v>0</v>
          </cell>
          <cell r="Q700">
            <v>0</v>
          </cell>
          <cell r="T700">
            <v>45240.28</v>
          </cell>
          <cell r="U700">
            <v>0</v>
          </cell>
          <cell r="W700">
            <v>0</v>
          </cell>
          <cell r="Y700">
            <v>34554.720000000001</v>
          </cell>
          <cell r="AA700">
            <v>0</v>
          </cell>
          <cell r="AG700">
            <v>0</v>
          </cell>
          <cell r="AI700">
            <v>0</v>
          </cell>
          <cell r="AL700">
            <v>7103</v>
          </cell>
        </row>
        <row r="701">
          <cell r="A701" t="str">
            <v>7104</v>
          </cell>
          <cell r="B701" t="str">
            <v xml:space="preserve">407 - Retained Earnings             </v>
          </cell>
          <cell r="C701" t="str">
            <v xml:space="preserve">LAB - Labour and Benefits           </v>
          </cell>
          <cell r="D701" t="str">
            <v>EO</v>
          </cell>
          <cell r="G701">
            <v>1837.64</v>
          </cell>
          <cell r="H701">
            <v>1965.63</v>
          </cell>
          <cell r="I701">
            <v>3800</v>
          </cell>
          <cell r="K701">
            <v>0</v>
          </cell>
          <cell r="M701">
            <v>17008.63</v>
          </cell>
          <cell r="N701">
            <v>20325.22</v>
          </cell>
          <cell r="O701">
            <v>35100</v>
          </cell>
          <cell r="Q701">
            <v>0</v>
          </cell>
          <cell r="T701">
            <v>30723.24</v>
          </cell>
          <cell r="U701">
            <v>44700</v>
          </cell>
          <cell r="W701">
            <v>0</v>
          </cell>
          <cell r="Y701">
            <v>17008.63</v>
          </cell>
          <cell r="AA701">
            <v>35100</v>
          </cell>
          <cell r="AG701">
            <v>44700</v>
          </cell>
          <cell r="AI701">
            <v>0</v>
          </cell>
          <cell r="AL701">
            <v>7104</v>
          </cell>
        </row>
        <row r="702">
          <cell r="A702" t="str">
            <v>7104</v>
          </cell>
          <cell r="B702" t="str">
            <v xml:space="preserve">407 - Retained Earnings             </v>
          </cell>
          <cell r="C702" t="str">
            <v xml:space="preserve">LAB - Labour and Benefits           </v>
          </cell>
          <cell r="D702" t="str">
            <v>EO</v>
          </cell>
          <cell r="G702">
            <v>308.45999999999998</v>
          </cell>
          <cell r="H702">
            <v>966.4</v>
          </cell>
          <cell r="I702">
            <v>1900</v>
          </cell>
          <cell r="K702">
            <v>0</v>
          </cell>
          <cell r="M702">
            <v>3578.59</v>
          </cell>
          <cell r="N702">
            <v>4812.17</v>
          </cell>
          <cell r="O702">
            <v>18100</v>
          </cell>
          <cell r="Q702">
            <v>0</v>
          </cell>
          <cell r="T702">
            <v>12793.1</v>
          </cell>
          <cell r="U702">
            <v>23500</v>
          </cell>
          <cell r="W702">
            <v>0</v>
          </cell>
          <cell r="Y702">
            <v>3578.59</v>
          </cell>
          <cell r="AA702">
            <v>18100</v>
          </cell>
          <cell r="AG702">
            <v>23500</v>
          </cell>
          <cell r="AI702">
            <v>0</v>
          </cell>
          <cell r="AL702">
            <v>7104</v>
          </cell>
        </row>
        <row r="703">
          <cell r="A703" t="str">
            <v>7104</v>
          </cell>
          <cell r="B703" t="str">
            <v xml:space="preserve">407 - Retained Earnings             </v>
          </cell>
          <cell r="C703" t="str">
            <v xml:space="preserve">ORV - Other Revenue                 </v>
          </cell>
          <cell r="G703">
            <v>5103.95</v>
          </cell>
          <cell r="H703">
            <v>11075.58</v>
          </cell>
          <cell r="I703">
            <v>0</v>
          </cell>
          <cell r="K703">
            <v>0</v>
          </cell>
          <cell r="M703">
            <v>15414.59</v>
          </cell>
          <cell r="N703">
            <v>29183.99</v>
          </cell>
          <cell r="O703">
            <v>0</v>
          </cell>
          <cell r="Q703">
            <v>0</v>
          </cell>
          <cell r="T703">
            <v>40913.910000000003</v>
          </cell>
          <cell r="U703">
            <v>0</v>
          </cell>
          <cell r="W703">
            <v>0</v>
          </cell>
          <cell r="Y703">
            <v>15414.59</v>
          </cell>
          <cell r="AA703">
            <v>0</v>
          </cell>
          <cell r="AG703">
            <v>0</v>
          </cell>
          <cell r="AI703">
            <v>0</v>
          </cell>
          <cell r="AL703">
            <v>7104</v>
          </cell>
        </row>
        <row r="704">
          <cell r="A704" t="str">
            <v>7105</v>
          </cell>
          <cell r="B704" t="str">
            <v xml:space="preserve">407 - Retained Earnings             </v>
          </cell>
          <cell r="C704" t="str">
            <v xml:space="preserve">LAB - Labour and Benefits           </v>
          </cell>
          <cell r="D704" t="str">
            <v>EO</v>
          </cell>
          <cell r="G704">
            <v>22383.64</v>
          </cell>
          <cell r="H704">
            <v>26807.599999999999</v>
          </cell>
          <cell r="I704">
            <v>37200</v>
          </cell>
          <cell r="K704">
            <v>0</v>
          </cell>
          <cell r="M704">
            <v>238132.19</v>
          </cell>
          <cell r="N704">
            <v>257375.69</v>
          </cell>
          <cell r="O704">
            <v>345100</v>
          </cell>
          <cell r="Q704">
            <v>0</v>
          </cell>
          <cell r="T704">
            <v>386211.73</v>
          </cell>
          <cell r="U704">
            <v>441000</v>
          </cell>
          <cell r="W704">
            <v>0</v>
          </cell>
          <cell r="Y704">
            <v>238132.19</v>
          </cell>
          <cell r="AA704">
            <v>345100</v>
          </cell>
          <cell r="AG704">
            <v>441000</v>
          </cell>
          <cell r="AI704">
            <v>0</v>
          </cell>
          <cell r="AL704">
            <v>7105</v>
          </cell>
        </row>
        <row r="705">
          <cell r="A705" t="str">
            <v>7105</v>
          </cell>
          <cell r="B705" t="str">
            <v xml:space="preserve">407 - Retained Earnings             </v>
          </cell>
          <cell r="C705" t="str">
            <v xml:space="preserve">LAB - Labour and Benefits           </v>
          </cell>
          <cell r="D705" t="str">
            <v>EO</v>
          </cell>
          <cell r="G705">
            <v>704.56</v>
          </cell>
          <cell r="H705">
            <v>203.42</v>
          </cell>
          <cell r="I705">
            <v>1900</v>
          </cell>
          <cell r="K705">
            <v>0</v>
          </cell>
          <cell r="M705">
            <v>7805.97</v>
          </cell>
          <cell r="N705">
            <v>10192.780000000001</v>
          </cell>
          <cell r="O705">
            <v>18700</v>
          </cell>
          <cell r="Q705">
            <v>0</v>
          </cell>
          <cell r="T705">
            <v>18490.759999999998</v>
          </cell>
          <cell r="U705">
            <v>23800</v>
          </cell>
          <cell r="W705">
            <v>0</v>
          </cell>
          <cell r="Y705">
            <v>7805.97</v>
          </cell>
          <cell r="AA705">
            <v>18700</v>
          </cell>
          <cell r="AG705">
            <v>23800</v>
          </cell>
          <cell r="AI705">
            <v>0</v>
          </cell>
          <cell r="AL705">
            <v>7105</v>
          </cell>
        </row>
        <row r="706">
          <cell r="A706" t="str">
            <v>7105</v>
          </cell>
          <cell r="B706" t="str">
            <v xml:space="preserve">407 - Retained Earnings             </v>
          </cell>
          <cell r="C706" t="str">
            <v xml:space="preserve">ORV - Other Revenue                 </v>
          </cell>
          <cell r="G706">
            <v>1743.83</v>
          </cell>
          <cell r="H706">
            <v>4892.95</v>
          </cell>
          <cell r="I706">
            <v>0</v>
          </cell>
          <cell r="K706">
            <v>0</v>
          </cell>
          <cell r="M706">
            <v>32447.11</v>
          </cell>
          <cell r="N706">
            <v>45479.21</v>
          </cell>
          <cell r="O706">
            <v>0</v>
          </cell>
          <cell r="Q706">
            <v>0</v>
          </cell>
          <cell r="T706">
            <v>65513.65</v>
          </cell>
          <cell r="U706">
            <v>0</v>
          </cell>
          <cell r="W706">
            <v>0</v>
          </cell>
          <cell r="Y706">
            <v>32447.11</v>
          </cell>
          <cell r="AA706">
            <v>0</v>
          </cell>
          <cell r="AG706">
            <v>0</v>
          </cell>
          <cell r="AI706">
            <v>0</v>
          </cell>
          <cell r="AL706">
            <v>7105</v>
          </cell>
        </row>
        <row r="707">
          <cell r="A707" t="str">
            <v>7110</v>
          </cell>
          <cell r="B707" t="str">
            <v xml:space="preserve">407 - Retained Earnings             </v>
          </cell>
          <cell r="C707" t="str">
            <v xml:space="preserve">LAB - Labour and Benefits           </v>
          </cell>
          <cell r="D707" t="str">
            <v>EO</v>
          </cell>
          <cell r="G707">
            <v>51435.51</v>
          </cell>
          <cell r="H707">
            <v>66855.88</v>
          </cell>
          <cell r="I707">
            <v>54500</v>
          </cell>
          <cell r="K707">
            <v>0</v>
          </cell>
          <cell r="M707">
            <v>551041.78</v>
          </cell>
          <cell r="N707">
            <v>553370.12</v>
          </cell>
          <cell r="O707">
            <v>514900</v>
          </cell>
          <cell r="Q707">
            <v>0</v>
          </cell>
          <cell r="T707">
            <v>733232.83</v>
          </cell>
          <cell r="U707">
            <v>660000</v>
          </cell>
          <cell r="W707">
            <v>0</v>
          </cell>
          <cell r="Y707">
            <v>551041.78</v>
          </cell>
          <cell r="AA707">
            <v>514900</v>
          </cell>
          <cell r="AG707">
            <v>660000</v>
          </cell>
          <cell r="AI707">
            <v>0</v>
          </cell>
          <cell r="AL707">
            <v>7110</v>
          </cell>
        </row>
        <row r="708">
          <cell r="A708" t="str">
            <v>7110</v>
          </cell>
          <cell r="B708" t="str">
            <v xml:space="preserve">407 - Retained Earnings             </v>
          </cell>
          <cell r="C708" t="str">
            <v xml:space="preserve">LAB - Labour and Benefits           </v>
          </cell>
          <cell r="D708" t="str">
            <v>EO</v>
          </cell>
          <cell r="G708">
            <v>17958.46</v>
          </cell>
          <cell r="H708">
            <v>27743.119999999999</v>
          </cell>
          <cell r="I708">
            <v>31500</v>
          </cell>
          <cell r="K708">
            <v>0</v>
          </cell>
          <cell r="M708">
            <v>223534.47</v>
          </cell>
          <cell r="N708">
            <v>259781.48</v>
          </cell>
          <cell r="O708">
            <v>284100</v>
          </cell>
          <cell r="Q708">
            <v>0</v>
          </cell>
          <cell r="T708">
            <v>331967.56</v>
          </cell>
          <cell r="U708">
            <v>369400</v>
          </cell>
          <cell r="W708">
            <v>0</v>
          </cell>
          <cell r="Y708">
            <v>223534.47</v>
          </cell>
          <cell r="AA708">
            <v>284100</v>
          </cell>
          <cell r="AG708">
            <v>369400</v>
          </cell>
          <cell r="AI708">
            <v>0</v>
          </cell>
          <cell r="AL708">
            <v>7110</v>
          </cell>
        </row>
        <row r="709">
          <cell r="A709" t="str">
            <v>7110</v>
          </cell>
          <cell r="B709" t="str">
            <v xml:space="preserve">407 - Retained Earnings             </v>
          </cell>
          <cell r="C709" t="str">
            <v xml:space="preserve">ORV - Other Revenue                 </v>
          </cell>
          <cell r="G709">
            <v>12428.8</v>
          </cell>
          <cell r="H709">
            <v>18654.830000000002</v>
          </cell>
          <cell r="I709">
            <v>0</v>
          </cell>
          <cell r="K709">
            <v>0</v>
          </cell>
          <cell r="M709">
            <v>113613.43</v>
          </cell>
          <cell r="N709">
            <v>141609.44</v>
          </cell>
          <cell r="O709">
            <v>0</v>
          </cell>
          <cell r="Q709">
            <v>0</v>
          </cell>
          <cell r="T709">
            <v>181900.9</v>
          </cell>
          <cell r="U709">
            <v>0</v>
          </cell>
          <cell r="W709">
            <v>0</v>
          </cell>
          <cell r="Y709">
            <v>113613.43</v>
          </cell>
          <cell r="AA709">
            <v>0</v>
          </cell>
          <cell r="AG709">
            <v>0</v>
          </cell>
          <cell r="AI709">
            <v>0</v>
          </cell>
          <cell r="AL709">
            <v>7110</v>
          </cell>
        </row>
        <row r="710">
          <cell r="A710" t="str">
            <v>7118</v>
          </cell>
          <cell r="B710" t="str">
            <v xml:space="preserve">407 - Retained Earnings             </v>
          </cell>
          <cell r="C710" t="str">
            <v xml:space="preserve">LAB - Labour and Benefits           </v>
          </cell>
          <cell r="D710" t="str">
            <v>EO</v>
          </cell>
          <cell r="G710">
            <v>3388.5</v>
          </cell>
          <cell r="H710">
            <v>2225.37</v>
          </cell>
          <cell r="I710">
            <v>0</v>
          </cell>
          <cell r="K710">
            <v>0</v>
          </cell>
          <cell r="M710">
            <v>36979.360000000001</v>
          </cell>
          <cell r="N710">
            <v>45176.89</v>
          </cell>
          <cell r="O710">
            <v>0</v>
          </cell>
          <cell r="Q710">
            <v>0</v>
          </cell>
          <cell r="T710">
            <v>63785.49</v>
          </cell>
          <cell r="U710">
            <v>0</v>
          </cell>
          <cell r="W710">
            <v>0</v>
          </cell>
          <cell r="Y710">
            <v>36979.360000000001</v>
          </cell>
          <cell r="AA710">
            <v>0</v>
          </cell>
          <cell r="AG710">
            <v>0</v>
          </cell>
          <cell r="AI710">
            <v>0</v>
          </cell>
          <cell r="AL710">
            <v>7118</v>
          </cell>
        </row>
        <row r="711">
          <cell r="A711" t="str">
            <v>7118</v>
          </cell>
          <cell r="B711" t="str">
            <v xml:space="preserve">407 - Retained Earnings             </v>
          </cell>
          <cell r="C711" t="str">
            <v xml:space="preserve">LAB - Labour and Benefits           </v>
          </cell>
          <cell r="D711" t="str">
            <v>EO</v>
          </cell>
          <cell r="G711">
            <v>402.04</v>
          </cell>
          <cell r="H711">
            <v>0</v>
          </cell>
          <cell r="I711">
            <v>0</v>
          </cell>
          <cell r="K711">
            <v>0</v>
          </cell>
          <cell r="M711">
            <v>527.16999999999996</v>
          </cell>
          <cell r="N711">
            <v>1255.56</v>
          </cell>
          <cell r="O711">
            <v>0</v>
          </cell>
          <cell r="Q711">
            <v>0</v>
          </cell>
          <cell r="T711">
            <v>2556.52</v>
          </cell>
          <cell r="U711">
            <v>0</v>
          </cell>
          <cell r="W711">
            <v>0</v>
          </cell>
          <cell r="Y711">
            <v>527.16999999999996</v>
          </cell>
          <cell r="AA711">
            <v>0</v>
          </cell>
          <cell r="AG711">
            <v>0</v>
          </cell>
          <cell r="AI711">
            <v>0</v>
          </cell>
          <cell r="AL711">
            <v>7118</v>
          </cell>
        </row>
        <row r="712">
          <cell r="A712" t="str">
            <v>7118</v>
          </cell>
          <cell r="B712" t="str">
            <v xml:space="preserve">407 - Retained Earnings             </v>
          </cell>
          <cell r="C712" t="str">
            <v xml:space="preserve">ORV - Other Revenue                 </v>
          </cell>
          <cell r="G712">
            <v>829.79</v>
          </cell>
          <cell r="H712">
            <v>1880.26</v>
          </cell>
          <cell r="I712">
            <v>0</v>
          </cell>
          <cell r="K712">
            <v>0</v>
          </cell>
          <cell r="M712">
            <v>8025.56</v>
          </cell>
          <cell r="N712">
            <v>11749.72</v>
          </cell>
          <cell r="O712">
            <v>0</v>
          </cell>
          <cell r="Q712">
            <v>0</v>
          </cell>
          <cell r="T712">
            <v>14241.79</v>
          </cell>
          <cell r="U712">
            <v>0</v>
          </cell>
          <cell r="W712">
            <v>0</v>
          </cell>
          <cell r="Y712">
            <v>8025.56</v>
          </cell>
          <cell r="AA712">
            <v>0</v>
          </cell>
          <cell r="AG712">
            <v>0</v>
          </cell>
          <cell r="AI712">
            <v>0</v>
          </cell>
          <cell r="AL712">
            <v>7118</v>
          </cell>
        </row>
        <row r="713">
          <cell r="A713" t="str">
            <v>7201</v>
          </cell>
          <cell r="B713" t="str">
            <v xml:space="preserve">407 - Retained Earnings             </v>
          </cell>
          <cell r="C713" t="str">
            <v xml:space="preserve">ORV - Other Revenue                 </v>
          </cell>
          <cell r="G713">
            <v>8245.58</v>
          </cell>
          <cell r="H713">
            <v>20063.04</v>
          </cell>
          <cell r="I713">
            <v>0</v>
          </cell>
          <cell r="K713">
            <v>0</v>
          </cell>
          <cell r="M713">
            <v>192813.13</v>
          </cell>
          <cell r="N713">
            <v>408012.23</v>
          </cell>
          <cell r="O713">
            <v>0</v>
          </cell>
          <cell r="Q713">
            <v>0</v>
          </cell>
          <cell r="T713">
            <v>770689.68</v>
          </cell>
          <cell r="U713">
            <v>0</v>
          </cell>
          <cell r="W713">
            <v>0</v>
          </cell>
          <cell r="Y713">
            <v>192813.13</v>
          </cell>
          <cell r="AA713">
            <v>0</v>
          </cell>
          <cell r="AG713">
            <v>0</v>
          </cell>
          <cell r="AI713">
            <v>0</v>
          </cell>
          <cell r="AL713">
            <v>7201</v>
          </cell>
        </row>
        <row r="714">
          <cell r="A714" t="str">
            <v>7201</v>
          </cell>
          <cell r="B714" t="str">
            <v xml:space="preserve">407 - Retained Earnings             </v>
          </cell>
          <cell r="C714" t="str">
            <v xml:space="preserve">PSV - Professional Services         </v>
          </cell>
          <cell r="D714" t="str">
            <v>EO</v>
          </cell>
          <cell r="G714">
            <v>32163.29</v>
          </cell>
          <cell r="H714">
            <v>17090.07</v>
          </cell>
          <cell r="I714">
            <v>15300</v>
          </cell>
          <cell r="K714">
            <v>0</v>
          </cell>
          <cell r="M714">
            <v>191709.78</v>
          </cell>
          <cell r="N714">
            <v>179762.15</v>
          </cell>
          <cell r="O714">
            <v>194700</v>
          </cell>
          <cell r="Q714">
            <v>0</v>
          </cell>
          <cell r="T714">
            <v>494043.55</v>
          </cell>
          <cell r="U714">
            <v>240100</v>
          </cell>
          <cell r="W714">
            <v>0</v>
          </cell>
          <cell r="Y714">
            <v>191709.78</v>
          </cell>
          <cell r="AA714">
            <v>194700</v>
          </cell>
          <cell r="AG714">
            <v>240100</v>
          </cell>
          <cell r="AI714">
            <v>0</v>
          </cell>
          <cell r="AL714">
            <v>7201</v>
          </cell>
        </row>
        <row r="715">
          <cell r="A715" t="str">
            <v>7201</v>
          </cell>
          <cell r="B715" t="str">
            <v xml:space="preserve">407 - Retained Earnings             </v>
          </cell>
          <cell r="C715" t="str">
            <v xml:space="preserve">PSV - Professional Services         </v>
          </cell>
          <cell r="D715" t="str">
            <v>EO</v>
          </cell>
          <cell r="G715">
            <v>5753.48</v>
          </cell>
          <cell r="H715">
            <v>3502.34</v>
          </cell>
          <cell r="I715">
            <v>31500</v>
          </cell>
          <cell r="K715">
            <v>0</v>
          </cell>
          <cell r="M715">
            <v>43226.45</v>
          </cell>
          <cell r="N715">
            <v>35561.72</v>
          </cell>
          <cell r="O715">
            <v>74200</v>
          </cell>
          <cell r="Q715">
            <v>0</v>
          </cell>
          <cell r="T715">
            <v>53622.22</v>
          </cell>
          <cell r="U715">
            <v>89600</v>
          </cell>
          <cell r="W715">
            <v>0</v>
          </cell>
          <cell r="Y715">
            <v>43226.45</v>
          </cell>
          <cell r="AA715">
            <v>74200</v>
          </cell>
          <cell r="AG715">
            <v>89600</v>
          </cell>
          <cell r="AI715">
            <v>0</v>
          </cell>
          <cell r="AL715">
            <v>7201</v>
          </cell>
        </row>
        <row r="716">
          <cell r="A716" t="str">
            <v>7202</v>
          </cell>
          <cell r="B716" t="str">
            <v xml:space="preserve">407 - Retained Earnings             </v>
          </cell>
          <cell r="C716" t="str">
            <v xml:space="preserve">PSV - Professional Services         </v>
          </cell>
          <cell r="D716" t="str">
            <v>EO</v>
          </cell>
          <cell r="G716">
            <v>0</v>
          </cell>
          <cell r="H716">
            <v>0</v>
          </cell>
          <cell r="I716">
            <v>0</v>
          </cell>
          <cell r="K716">
            <v>0</v>
          </cell>
          <cell r="M716">
            <v>160</v>
          </cell>
          <cell r="N716">
            <v>5233.2</v>
          </cell>
          <cell r="O716">
            <v>30900</v>
          </cell>
          <cell r="Q716">
            <v>0</v>
          </cell>
          <cell r="T716">
            <v>21343.3</v>
          </cell>
          <cell r="U716">
            <v>30900</v>
          </cell>
          <cell r="W716">
            <v>0</v>
          </cell>
          <cell r="Y716">
            <v>160</v>
          </cell>
          <cell r="AA716">
            <v>30900</v>
          </cell>
          <cell r="AG716">
            <v>30900</v>
          </cell>
          <cell r="AI716">
            <v>0</v>
          </cell>
          <cell r="AL716">
            <v>7202</v>
          </cell>
        </row>
        <row r="717">
          <cell r="A717" t="str">
            <v>7202</v>
          </cell>
          <cell r="B717" t="str">
            <v xml:space="preserve">407 - Retained Earnings             </v>
          </cell>
          <cell r="C717" t="str">
            <v xml:space="preserve">PSV - Professional Services         </v>
          </cell>
          <cell r="D717" t="str">
            <v>EO</v>
          </cell>
          <cell r="G717">
            <v>0</v>
          </cell>
          <cell r="H717">
            <v>0</v>
          </cell>
          <cell r="I717">
            <v>0</v>
          </cell>
          <cell r="K717">
            <v>0</v>
          </cell>
          <cell r="M717">
            <v>0</v>
          </cell>
          <cell r="N717">
            <v>0</v>
          </cell>
          <cell r="O717">
            <v>0</v>
          </cell>
          <cell r="Q717">
            <v>0</v>
          </cell>
          <cell r="T717">
            <v>95.04</v>
          </cell>
          <cell r="U717">
            <v>0</v>
          </cell>
          <cell r="W717">
            <v>0</v>
          </cell>
          <cell r="Y717">
            <v>0</v>
          </cell>
          <cell r="AA717">
            <v>0</v>
          </cell>
          <cell r="AG717">
            <v>0</v>
          </cell>
          <cell r="AI717">
            <v>0</v>
          </cell>
          <cell r="AL717">
            <v>7202</v>
          </cell>
        </row>
        <row r="718">
          <cell r="A718" t="str">
            <v>7203</v>
          </cell>
          <cell r="B718" t="str">
            <v xml:space="preserve">407 - Retained Earnings             </v>
          </cell>
          <cell r="C718" t="str">
            <v xml:space="preserve">ORV - Other Revenue                 </v>
          </cell>
          <cell r="G718">
            <v>2613.15</v>
          </cell>
          <cell r="H718">
            <v>587.5</v>
          </cell>
          <cell r="I718">
            <v>0</v>
          </cell>
          <cell r="K718">
            <v>0</v>
          </cell>
          <cell r="M718">
            <v>10925.61</v>
          </cell>
          <cell r="N718">
            <v>9583.5</v>
          </cell>
          <cell r="O718">
            <v>0</v>
          </cell>
          <cell r="Q718">
            <v>0</v>
          </cell>
          <cell r="T718">
            <v>13083.5</v>
          </cell>
          <cell r="U718">
            <v>0</v>
          </cell>
          <cell r="W718">
            <v>0</v>
          </cell>
          <cell r="Y718">
            <v>10925.61</v>
          </cell>
          <cell r="AA718">
            <v>0</v>
          </cell>
          <cell r="AG718">
            <v>0</v>
          </cell>
          <cell r="AI718">
            <v>0</v>
          </cell>
          <cell r="AL718">
            <v>7203</v>
          </cell>
        </row>
        <row r="719">
          <cell r="A719" t="str">
            <v>7203</v>
          </cell>
          <cell r="B719" t="str">
            <v xml:space="preserve">407 - Retained Earnings             </v>
          </cell>
          <cell r="C719" t="str">
            <v xml:space="preserve">PSV - Professional Services         </v>
          </cell>
          <cell r="D719" t="str">
            <v>EO</v>
          </cell>
          <cell r="G719">
            <v>987.05</v>
          </cell>
          <cell r="H719">
            <v>1381</v>
          </cell>
          <cell r="I719">
            <v>800</v>
          </cell>
          <cell r="K719">
            <v>0</v>
          </cell>
          <cell r="M719">
            <v>8392.84</v>
          </cell>
          <cell r="N719">
            <v>6763.5</v>
          </cell>
          <cell r="O719">
            <v>8000</v>
          </cell>
          <cell r="Q719">
            <v>0</v>
          </cell>
          <cell r="T719">
            <v>8460</v>
          </cell>
          <cell r="U719">
            <v>10300</v>
          </cell>
          <cell r="W719">
            <v>0</v>
          </cell>
          <cell r="Y719">
            <v>8392.84</v>
          </cell>
          <cell r="AA719">
            <v>8000</v>
          </cell>
          <cell r="AG719">
            <v>10300</v>
          </cell>
          <cell r="AI719">
            <v>0</v>
          </cell>
          <cell r="AL719">
            <v>7203</v>
          </cell>
        </row>
        <row r="720">
          <cell r="A720" t="str">
            <v>7204</v>
          </cell>
          <cell r="B720" t="str">
            <v xml:space="preserve">407 - Retained Earnings             </v>
          </cell>
          <cell r="C720" t="str">
            <v xml:space="preserve">PSV - Professional Services         </v>
          </cell>
          <cell r="D720" t="str">
            <v>EO</v>
          </cell>
          <cell r="G720">
            <v>14.55</v>
          </cell>
          <cell r="H720">
            <v>0</v>
          </cell>
          <cell r="I720">
            <v>0</v>
          </cell>
          <cell r="K720">
            <v>0</v>
          </cell>
          <cell r="M720">
            <v>14.55</v>
          </cell>
          <cell r="N720">
            <v>0</v>
          </cell>
          <cell r="O720">
            <v>0</v>
          </cell>
          <cell r="Q720">
            <v>0</v>
          </cell>
          <cell r="T720">
            <v>0</v>
          </cell>
          <cell r="U720">
            <v>0</v>
          </cell>
          <cell r="W720">
            <v>0</v>
          </cell>
          <cell r="Y720">
            <v>14.55</v>
          </cell>
          <cell r="AA720">
            <v>0</v>
          </cell>
          <cell r="AG720">
            <v>0</v>
          </cell>
          <cell r="AI720">
            <v>0</v>
          </cell>
          <cell r="AL720">
            <v>7204</v>
          </cell>
        </row>
        <row r="721">
          <cell r="A721" t="str">
            <v>7205</v>
          </cell>
          <cell r="B721" t="str">
            <v xml:space="preserve">407 - Retained Earnings             </v>
          </cell>
          <cell r="C721" t="str">
            <v xml:space="preserve">ORV - Other Revenue                 </v>
          </cell>
          <cell r="G721">
            <v>0</v>
          </cell>
          <cell r="H721">
            <v>0</v>
          </cell>
          <cell r="I721">
            <v>0</v>
          </cell>
          <cell r="K721">
            <v>0</v>
          </cell>
          <cell r="M721">
            <v>483</v>
          </cell>
          <cell r="N721">
            <v>0</v>
          </cell>
          <cell r="O721">
            <v>0</v>
          </cell>
          <cell r="Q721">
            <v>0</v>
          </cell>
          <cell r="T721">
            <v>0</v>
          </cell>
          <cell r="U721">
            <v>0</v>
          </cell>
          <cell r="W721">
            <v>0</v>
          </cell>
          <cell r="Y721">
            <v>483</v>
          </cell>
          <cell r="AA721">
            <v>0</v>
          </cell>
          <cell r="AG721">
            <v>0</v>
          </cell>
          <cell r="AI721">
            <v>0</v>
          </cell>
          <cell r="AL721">
            <v>7205</v>
          </cell>
        </row>
        <row r="722">
          <cell r="A722" t="str">
            <v>7205</v>
          </cell>
          <cell r="B722" t="str">
            <v xml:space="preserve">407 - Retained Earnings             </v>
          </cell>
          <cell r="C722" t="str">
            <v xml:space="preserve">PSV - Professional Services         </v>
          </cell>
          <cell r="D722" t="str">
            <v>EO</v>
          </cell>
          <cell r="G722">
            <v>0</v>
          </cell>
          <cell r="H722">
            <v>0</v>
          </cell>
          <cell r="I722">
            <v>0</v>
          </cell>
          <cell r="K722">
            <v>0</v>
          </cell>
          <cell r="M722">
            <v>14640</v>
          </cell>
          <cell r="N722">
            <v>15962.87</v>
          </cell>
          <cell r="O722">
            <v>15000</v>
          </cell>
          <cell r="Q722">
            <v>0</v>
          </cell>
          <cell r="T722">
            <v>15962.87</v>
          </cell>
          <cell r="U722">
            <v>15000</v>
          </cell>
          <cell r="W722">
            <v>0</v>
          </cell>
          <cell r="Y722">
            <v>14640</v>
          </cell>
          <cell r="AA722">
            <v>15000</v>
          </cell>
          <cell r="AG722">
            <v>15000</v>
          </cell>
          <cell r="AI722">
            <v>0</v>
          </cell>
          <cell r="AL722">
            <v>7205</v>
          </cell>
        </row>
        <row r="723">
          <cell r="A723" t="str">
            <v>7206</v>
          </cell>
          <cell r="B723" t="str">
            <v xml:space="preserve">407 - Retained Earnings             </v>
          </cell>
          <cell r="C723" t="str">
            <v xml:space="preserve">PSV - Professional Services         </v>
          </cell>
          <cell r="D723" t="str">
            <v>EO</v>
          </cell>
          <cell r="G723">
            <v>0</v>
          </cell>
          <cell r="H723">
            <v>724.5</v>
          </cell>
          <cell r="I723">
            <v>400</v>
          </cell>
          <cell r="K723">
            <v>0</v>
          </cell>
          <cell r="M723">
            <v>103.5</v>
          </cell>
          <cell r="N723">
            <v>5423.5</v>
          </cell>
          <cell r="O723">
            <v>3900</v>
          </cell>
          <cell r="Q723">
            <v>0</v>
          </cell>
          <cell r="T723">
            <v>5785.75</v>
          </cell>
          <cell r="U723">
            <v>5200</v>
          </cell>
          <cell r="W723">
            <v>0</v>
          </cell>
          <cell r="Y723">
            <v>103.5</v>
          </cell>
          <cell r="AA723">
            <v>3900</v>
          </cell>
          <cell r="AG723">
            <v>5200</v>
          </cell>
          <cell r="AI723">
            <v>0</v>
          </cell>
          <cell r="AL723">
            <v>7206</v>
          </cell>
        </row>
        <row r="724">
          <cell r="A724" t="str">
            <v>7207</v>
          </cell>
          <cell r="B724" t="str">
            <v xml:space="preserve">407 - Retained Earnings             </v>
          </cell>
          <cell r="C724" t="str">
            <v xml:space="preserve">ORV - Other Revenue                 </v>
          </cell>
          <cell r="G724">
            <v>1014</v>
          </cell>
          <cell r="H724">
            <v>429</v>
          </cell>
          <cell r="I724">
            <v>0</v>
          </cell>
          <cell r="K724">
            <v>0</v>
          </cell>
          <cell r="M724">
            <v>1014</v>
          </cell>
          <cell r="N724">
            <v>2162.2800000000002</v>
          </cell>
          <cell r="O724">
            <v>0</v>
          </cell>
          <cell r="Q724">
            <v>0</v>
          </cell>
          <cell r="T724">
            <v>1733.28</v>
          </cell>
          <cell r="U724">
            <v>0</v>
          </cell>
          <cell r="W724">
            <v>0</v>
          </cell>
          <cell r="Y724">
            <v>1014</v>
          </cell>
          <cell r="AA724">
            <v>0</v>
          </cell>
          <cell r="AG724">
            <v>0</v>
          </cell>
          <cell r="AI724">
            <v>0</v>
          </cell>
          <cell r="AL724">
            <v>7207</v>
          </cell>
        </row>
        <row r="725">
          <cell r="A725" t="str">
            <v>7207</v>
          </cell>
          <cell r="B725" t="str">
            <v xml:space="preserve">407 - Retained Earnings             </v>
          </cell>
          <cell r="C725" t="str">
            <v xml:space="preserve">PSV - Professional Services         </v>
          </cell>
          <cell r="D725" t="str">
            <v>EO</v>
          </cell>
          <cell r="G725">
            <v>1560</v>
          </cell>
          <cell r="H725">
            <v>2724.49</v>
          </cell>
          <cell r="I725">
            <v>2100</v>
          </cell>
          <cell r="K725">
            <v>0</v>
          </cell>
          <cell r="M725">
            <v>12281.99</v>
          </cell>
          <cell r="N725">
            <v>18992.419999999998</v>
          </cell>
          <cell r="O725">
            <v>17500</v>
          </cell>
          <cell r="Q725">
            <v>0</v>
          </cell>
          <cell r="T725">
            <v>31471.89</v>
          </cell>
          <cell r="U725">
            <v>23200</v>
          </cell>
          <cell r="W725">
            <v>0</v>
          </cell>
          <cell r="Y725">
            <v>12281.99</v>
          </cell>
          <cell r="AA725">
            <v>17500</v>
          </cell>
          <cell r="AG725">
            <v>23200</v>
          </cell>
          <cell r="AI725">
            <v>0</v>
          </cell>
          <cell r="AL725">
            <v>7207</v>
          </cell>
        </row>
        <row r="726">
          <cell r="A726" t="str">
            <v>7207</v>
          </cell>
          <cell r="B726" t="str">
            <v xml:space="preserve">407 - Retained Earnings             </v>
          </cell>
          <cell r="C726" t="str">
            <v xml:space="preserve">PSV - Professional Services         </v>
          </cell>
          <cell r="D726" t="str">
            <v>EO</v>
          </cell>
          <cell r="G726">
            <v>0</v>
          </cell>
          <cell r="H726">
            <v>0</v>
          </cell>
          <cell r="I726">
            <v>200</v>
          </cell>
          <cell r="K726">
            <v>0</v>
          </cell>
          <cell r="M726">
            <v>520</v>
          </cell>
          <cell r="N726">
            <v>0</v>
          </cell>
          <cell r="O726">
            <v>2400</v>
          </cell>
          <cell r="Q726">
            <v>0</v>
          </cell>
          <cell r="T726">
            <v>993.3</v>
          </cell>
          <cell r="U726">
            <v>3100</v>
          </cell>
          <cell r="W726">
            <v>0</v>
          </cell>
          <cell r="Y726">
            <v>520</v>
          </cell>
          <cell r="AA726">
            <v>2400</v>
          </cell>
          <cell r="AG726">
            <v>3100</v>
          </cell>
          <cell r="AI726">
            <v>0</v>
          </cell>
          <cell r="AL726">
            <v>7207</v>
          </cell>
        </row>
        <row r="727">
          <cell r="A727" t="str">
            <v>7208</v>
          </cell>
          <cell r="B727" t="str">
            <v xml:space="preserve">407 - Retained Earnings             </v>
          </cell>
          <cell r="C727" t="str">
            <v xml:space="preserve">ORV - Other Revenue                 </v>
          </cell>
          <cell r="G727">
            <v>0</v>
          </cell>
          <cell r="H727">
            <v>0</v>
          </cell>
          <cell r="I727">
            <v>0</v>
          </cell>
          <cell r="K727">
            <v>0</v>
          </cell>
          <cell r="M727">
            <v>128.93</v>
          </cell>
          <cell r="N727">
            <v>6.89</v>
          </cell>
          <cell r="O727">
            <v>0</v>
          </cell>
          <cell r="Q727">
            <v>0</v>
          </cell>
          <cell r="T727">
            <v>6.89</v>
          </cell>
          <cell r="U727">
            <v>0</v>
          </cell>
          <cell r="W727">
            <v>0</v>
          </cell>
          <cell r="Y727">
            <v>128.93</v>
          </cell>
          <cell r="AA727">
            <v>0</v>
          </cell>
          <cell r="AG727">
            <v>0</v>
          </cell>
          <cell r="AI727">
            <v>0</v>
          </cell>
          <cell r="AL727">
            <v>7208</v>
          </cell>
        </row>
        <row r="728">
          <cell r="A728" t="str">
            <v>7208</v>
          </cell>
          <cell r="B728" t="str">
            <v xml:space="preserve">407 - Retained Earnings             </v>
          </cell>
          <cell r="C728" t="str">
            <v xml:space="preserve">PSV - Professional Services         </v>
          </cell>
          <cell r="D728" t="str">
            <v>EO</v>
          </cell>
          <cell r="G728">
            <v>49.77</v>
          </cell>
          <cell r="H728">
            <v>0</v>
          </cell>
          <cell r="I728">
            <v>0</v>
          </cell>
          <cell r="K728">
            <v>0</v>
          </cell>
          <cell r="M728">
            <v>124.56</v>
          </cell>
          <cell r="N728">
            <v>0</v>
          </cell>
          <cell r="O728">
            <v>0</v>
          </cell>
          <cell r="Q728">
            <v>0</v>
          </cell>
          <cell r="T728">
            <v>26.99</v>
          </cell>
          <cell r="U728">
            <v>0</v>
          </cell>
          <cell r="W728">
            <v>0</v>
          </cell>
          <cell r="Y728">
            <v>124.56</v>
          </cell>
          <cell r="AA728">
            <v>0</v>
          </cell>
          <cell r="AG728">
            <v>0</v>
          </cell>
          <cell r="AI728">
            <v>0</v>
          </cell>
          <cell r="AL728">
            <v>7208</v>
          </cell>
        </row>
        <row r="729">
          <cell r="A729" t="str">
            <v>7208</v>
          </cell>
          <cell r="B729" t="str">
            <v xml:space="preserve">407 - Retained Earnings             </v>
          </cell>
          <cell r="C729" t="str">
            <v xml:space="preserve">PSV - Professional Services         </v>
          </cell>
          <cell r="D729" t="str">
            <v>EO</v>
          </cell>
          <cell r="G729">
            <v>48.03</v>
          </cell>
          <cell r="H729">
            <v>0</v>
          </cell>
          <cell r="I729">
            <v>0</v>
          </cell>
          <cell r="K729">
            <v>0</v>
          </cell>
          <cell r="M729">
            <v>325.32</v>
          </cell>
          <cell r="N729">
            <v>0</v>
          </cell>
          <cell r="O729">
            <v>0</v>
          </cell>
          <cell r="Q729">
            <v>0</v>
          </cell>
          <cell r="T729">
            <v>2263.58</v>
          </cell>
          <cell r="U729">
            <v>100</v>
          </cell>
          <cell r="W729">
            <v>0</v>
          </cell>
          <cell r="Y729">
            <v>325.32</v>
          </cell>
          <cell r="AA729">
            <v>0</v>
          </cell>
          <cell r="AG729">
            <v>100</v>
          </cell>
          <cell r="AI729">
            <v>0</v>
          </cell>
          <cell r="AL729">
            <v>7208</v>
          </cell>
        </row>
        <row r="730">
          <cell r="A730" t="str">
            <v>7209</v>
          </cell>
          <cell r="B730" t="str">
            <v xml:space="preserve">407 - Retained Earnings             </v>
          </cell>
          <cell r="C730" t="str">
            <v xml:space="preserve">ORV - Other Revenue                 </v>
          </cell>
          <cell r="G730">
            <v>0</v>
          </cell>
          <cell r="H730">
            <v>444</v>
          </cell>
          <cell r="I730">
            <v>0</v>
          </cell>
          <cell r="K730">
            <v>0</v>
          </cell>
          <cell r="M730">
            <v>444</v>
          </cell>
          <cell r="N730">
            <v>2958.6</v>
          </cell>
          <cell r="O730">
            <v>0</v>
          </cell>
          <cell r="Q730">
            <v>0</v>
          </cell>
          <cell r="T730">
            <v>3513.6</v>
          </cell>
          <cell r="U730">
            <v>0</v>
          </cell>
          <cell r="W730">
            <v>0</v>
          </cell>
          <cell r="Y730">
            <v>444</v>
          </cell>
          <cell r="AA730">
            <v>0</v>
          </cell>
          <cell r="AG730">
            <v>0</v>
          </cell>
          <cell r="AI730">
            <v>0</v>
          </cell>
          <cell r="AL730">
            <v>7209</v>
          </cell>
        </row>
        <row r="731">
          <cell r="A731" t="str">
            <v>7210</v>
          </cell>
          <cell r="B731" t="str">
            <v xml:space="preserve">407 - Retained Earnings             </v>
          </cell>
          <cell r="C731" t="str">
            <v xml:space="preserve">PSV - Professional Services         </v>
          </cell>
          <cell r="D731" t="str">
            <v>EO</v>
          </cell>
          <cell r="G731">
            <v>7994</v>
          </cell>
          <cell r="H731">
            <v>19859.25</v>
          </cell>
          <cell r="I731">
            <v>10400</v>
          </cell>
          <cell r="K731">
            <v>0</v>
          </cell>
          <cell r="M731">
            <v>87870.96</v>
          </cell>
          <cell r="N731">
            <v>99565.17</v>
          </cell>
          <cell r="O731">
            <v>92900</v>
          </cell>
          <cell r="Q731">
            <v>0</v>
          </cell>
          <cell r="T731">
            <v>148831.82</v>
          </cell>
          <cell r="U731">
            <v>123900</v>
          </cell>
          <cell r="W731">
            <v>0</v>
          </cell>
          <cell r="Y731">
            <v>87870.96</v>
          </cell>
          <cell r="AA731">
            <v>92900</v>
          </cell>
          <cell r="AG731">
            <v>123900</v>
          </cell>
          <cell r="AI731">
            <v>0</v>
          </cell>
          <cell r="AL731">
            <v>7210</v>
          </cell>
        </row>
        <row r="732">
          <cell r="A732" t="str">
            <v>7301</v>
          </cell>
          <cell r="B732" t="str">
            <v xml:space="preserve">407 - Retained Earnings             </v>
          </cell>
          <cell r="C732" t="str">
            <v xml:space="preserve">ORV - Other Revenue                 </v>
          </cell>
          <cell r="G732">
            <v>0</v>
          </cell>
          <cell r="H732">
            <v>0</v>
          </cell>
          <cell r="I732">
            <v>0</v>
          </cell>
          <cell r="K732">
            <v>0</v>
          </cell>
          <cell r="M732">
            <v>1516.49</v>
          </cell>
          <cell r="N732">
            <v>0</v>
          </cell>
          <cell r="O732">
            <v>0</v>
          </cell>
          <cell r="Q732">
            <v>0</v>
          </cell>
          <cell r="T732">
            <v>0</v>
          </cell>
          <cell r="U732">
            <v>0</v>
          </cell>
          <cell r="W732">
            <v>0</v>
          </cell>
          <cell r="Y732">
            <v>1516.49</v>
          </cell>
          <cell r="AA732">
            <v>0</v>
          </cell>
          <cell r="AG732">
            <v>0</v>
          </cell>
          <cell r="AI732">
            <v>0</v>
          </cell>
          <cell r="AL732">
            <v>7301</v>
          </cell>
        </row>
        <row r="733">
          <cell r="A733" t="str">
            <v>7302</v>
          </cell>
          <cell r="B733" t="str">
            <v xml:space="preserve">407 - Retained Earnings             </v>
          </cell>
          <cell r="C733" t="str">
            <v xml:space="preserve">MS - Materials &amp; Supplies          </v>
          </cell>
          <cell r="D733" t="str">
            <v>EO</v>
          </cell>
          <cell r="G733">
            <v>782.78</v>
          </cell>
          <cell r="H733">
            <v>533.45000000000005</v>
          </cell>
          <cell r="I733">
            <v>100</v>
          </cell>
          <cell r="K733">
            <v>0</v>
          </cell>
          <cell r="M733">
            <v>2324.86</v>
          </cell>
          <cell r="N733">
            <v>2361.42</v>
          </cell>
          <cell r="O733">
            <v>900</v>
          </cell>
          <cell r="Q733">
            <v>0</v>
          </cell>
          <cell r="T733">
            <v>3190.3</v>
          </cell>
          <cell r="U733">
            <v>1000</v>
          </cell>
          <cell r="W733">
            <v>0</v>
          </cell>
          <cell r="Y733">
            <v>2324.86</v>
          </cell>
          <cell r="AA733">
            <v>900</v>
          </cell>
          <cell r="AG733">
            <v>1000</v>
          </cell>
          <cell r="AI733">
            <v>0</v>
          </cell>
          <cell r="AL733">
            <v>7302</v>
          </cell>
        </row>
        <row r="734">
          <cell r="A734" t="str">
            <v>7302</v>
          </cell>
          <cell r="B734" t="str">
            <v xml:space="preserve">407 - Retained Earnings             </v>
          </cell>
          <cell r="C734" t="str">
            <v xml:space="preserve">MS - Materials &amp; Supplies          </v>
          </cell>
          <cell r="D734" t="str">
            <v>EO</v>
          </cell>
          <cell r="G734">
            <v>0</v>
          </cell>
          <cell r="H734">
            <v>0</v>
          </cell>
          <cell r="I734">
            <v>100</v>
          </cell>
          <cell r="K734">
            <v>0</v>
          </cell>
          <cell r="M734">
            <v>0</v>
          </cell>
          <cell r="N734">
            <v>1767.63</v>
          </cell>
          <cell r="O734">
            <v>100</v>
          </cell>
          <cell r="Q734">
            <v>0</v>
          </cell>
          <cell r="T734">
            <v>1767.63</v>
          </cell>
          <cell r="U734">
            <v>200</v>
          </cell>
          <cell r="W734">
            <v>0</v>
          </cell>
          <cell r="Y734">
            <v>0</v>
          </cell>
          <cell r="AA734">
            <v>100</v>
          </cell>
          <cell r="AG734">
            <v>200</v>
          </cell>
          <cell r="AI734">
            <v>0</v>
          </cell>
          <cell r="AL734">
            <v>7302</v>
          </cell>
        </row>
        <row r="735">
          <cell r="A735" t="str">
            <v>7302</v>
          </cell>
          <cell r="B735" t="str">
            <v xml:space="preserve">407 - Retained Earnings             </v>
          </cell>
          <cell r="C735" t="str">
            <v xml:space="preserve">ORV - Other Revenue                 </v>
          </cell>
          <cell r="G735">
            <v>0</v>
          </cell>
          <cell r="H735">
            <v>0</v>
          </cell>
          <cell r="I735">
            <v>0</v>
          </cell>
          <cell r="K735">
            <v>0</v>
          </cell>
          <cell r="M735">
            <v>709.56</v>
          </cell>
          <cell r="N735">
            <v>1188.3800000000001</v>
          </cell>
          <cell r="O735">
            <v>0</v>
          </cell>
          <cell r="Q735">
            <v>0</v>
          </cell>
          <cell r="T735">
            <v>1188.3800000000001</v>
          </cell>
          <cell r="U735">
            <v>0</v>
          </cell>
          <cell r="W735">
            <v>0</v>
          </cell>
          <cell r="Y735">
            <v>709.56</v>
          </cell>
          <cell r="AA735">
            <v>0</v>
          </cell>
          <cell r="AG735">
            <v>0</v>
          </cell>
          <cell r="AI735">
            <v>0</v>
          </cell>
          <cell r="AL735">
            <v>7302</v>
          </cell>
        </row>
        <row r="736">
          <cell r="A736" t="str">
            <v>7304</v>
          </cell>
          <cell r="B736" t="str">
            <v xml:space="preserve">407 - Retained Earnings             </v>
          </cell>
          <cell r="C736" t="str">
            <v xml:space="preserve">MS - Materials &amp; Supplies          </v>
          </cell>
          <cell r="D736" t="str">
            <v>EO</v>
          </cell>
          <cell r="G736">
            <v>1166.93</v>
          </cell>
          <cell r="H736">
            <v>2827.52</v>
          </cell>
          <cell r="I736">
            <v>1000</v>
          </cell>
          <cell r="K736">
            <v>0</v>
          </cell>
          <cell r="M736">
            <v>8643.49</v>
          </cell>
          <cell r="N736">
            <v>8755.7800000000007</v>
          </cell>
          <cell r="O736">
            <v>9300</v>
          </cell>
          <cell r="Q736">
            <v>0</v>
          </cell>
          <cell r="T736">
            <v>12706.61</v>
          </cell>
          <cell r="U736">
            <v>11800</v>
          </cell>
          <cell r="W736">
            <v>0</v>
          </cell>
          <cell r="Y736">
            <v>8643.49</v>
          </cell>
          <cell r="AA736">
            <v>9300</v>
          </cell>
          <cell r="AG736">
            <v>11800</v>
          </cell>
          <cell r="AI736">
            <v>0</v>
          </cell>
          <cell r="AL736">
            <v>7304</v>
          </cell>
        </row>
        <row r="737">
          <cell r="A737" t="str">
            <v>7304</v>
          </cell>
          <cell r="B737" t="str">
            <v xml:space="preserve">407 - Retained Earnings             </v>
          </cell>
          <cell r="C737" t="str">
            <v xml:space="preserve">MS - Materials &amp; Supplies          </v>
          </cell>
          <cell r="D737" t="str">
            <v>EO</v>
          </cell>
          <cell r="G737">
            <v>-903.96</v>
          </cell>
          <cell r="H737">
            <v>6010.44</v>
          </cell>
          <cell r="I737">
            <v>700</v>
          </cell>
          <cell r="K737">
            <v>0</v>
          </cell>
          <cell r="M737">
            <v>2296.89</v>
          </cell>
          <cell r="N737">
            <v>7556.45</v>
          </cell>
          <cell r="O737">
            <v>6700</v>
          </cell>
          <cell r="Q737">
            <v>0</v>
          </cell>
          <cell r="T737">
            <v>9167.41</v>
          </cell>
          <cell r="U737">
            <v>8500</v>
          </cell>
          <cell r="W737">
            <v>0</v>
          </cell>
          <cell r="Y737">
            <v>2296.89</v>
          </cell>
          <cell r="AA737">
            <v>6700</v>
          </cell>
          <cell r="AG737">
            <v>8500</v>
          </cell>
          <cell r="AI737">
            <v>0</v>
          </cell>
          <cell r="AL737">
            <v>7304</v>
          </cell>
        </row>
        <row r="738">
          <cell r="A738" t="str">
            <v>7304</v>
          </cell>
          <cell r="B738" t="str">
            <v xml:space="preserve">407 - Retained Earnings             </v>
          </cell>
          <cell r="C738" t="str">
            <v xml:space="preserve">ORV - Other Revenue                 </v>
          </cell>
          <cell r="G738">
            <v>261.55</v>
          </cell>
          <cell r="H738">
            <v>1043.1099999999999</v>
          </cell>
          <cell r="I738">
            <v>0</v>
          </cell>
          <cell r="K738">
            <v>0</v>
          </cell>
          <cell r="M738">
            <v>381.8</v>
          </cell>
          <cell r="N738">
            <v>1290.26</v>
          </cell>
          <cell r="O738">
            <v>0</v>
          </cell>
          <cell r="Q738">
            <v>0</v>
          </cell>
          <cell r="T738">
            <v>247.15</v>
          </cell>
          <cell r="U738">
            <v>0</v>
          </cell>
          <cell r="W738">
            <v>0</v>
          </cell>
          <cell r="Y738">
            <v>381.8</v>
          </cell>
          <cell r="AA738">
            <v>0</v>
          </cell>
          <cell r="AG738">
            <v>0</v>
          </cell>
          <cell r="AI738">
            <v>0</v>
          </cell>
          <cell r="AL738">
            <v>7304</v>
          </cell>
        </row>
        <row r="739">
          <cell r="A739" t="str">
            <v>7305</v>
          </cell>
          <cell r="B739" t="str">
            <v xml:space="preserve">407 - Retained Earnings             </v>
          </cell>
          <cell r="C739" t="str">
            <v xml:space="preserve">MS - Materials &amp; Supplies          </v>
          </cell>
          <cell r="D739" t="str">
            <v>EO</v>
          </cell>
          <cell r="G739">
            <v>1777.2</v>
          </cell>
          <cell r="H739">
            <v>143.32</v>
          </cell>
          <cell r="I739">
            <v>300</v>
          </cell>
          <cell r="K739">
            <v>0</v>
          </cell>
          <cell r="M739">
            <v>4656.66</v>
          </cell>
          <cell r="N739">
            <v>3816.09</v>
          </cell>
          <cell r="O739">
            <v>2600</v>
          </cell>
          <cell r="Q739">
            <v>0</v>
          </cell>
          <cell r="T739">
            <v>4777.2299999999996</v>
          </cell>
          <cell r="U739">
            <v>3100</v>
          </cell>
          <cell r="W739">
            <v>0</v>
          </cell>
          <cell r="Y739">
            <v>4656.66</v>
          </cell>
          <cell r="AA739">
            <v>2600</v>
          </cell>
          <cell r="AG739">
            <v>3100</v>
          </cell>
          <cell r="AI739">
            <v>0</v>
          </cell>
          <cell r="AL739">
            <v>7305</v>
          </cell>
        </row>
        <row r="740">
          <cell r="A740" t="str">
            <v>7305</v>
          </cell>
          <cell r="B740" t="str">
            <v xml:space="preserve">407 - Retained Earnings             </v>
          </cell>
          <cell r="C740" t="str">
            <v xml:space="preserve">MS - Materials &amp; Supplies          </v>
          </cell>
          <cell r="D740" t="str">
            <v>EO</v>
          </cell>
          <cell r="G740">
            <v>0</v>
          </cell>
          <cell r="H740">
            <v>0</v>
          </cell>
          <cell r="I740">
            <v>100</v>
          </cell>
          <cell r="K740">
            <v>0</v>
          </cell>
          <cell r="M740">
            <v>82.4</v>
          </cell>
          <cell r="N740">
            <v>0</v>
          </cell>
          <cell r="O740">
            <v>200</v>
          </cell>
          <cell r="Q740">
            <v>0</v>
          </cell>
          <cell r="T740">
            <v>0</v>
          </cell>
          <cell r="U740">
            <v>300</v>
          </cell>
          <cell r="W740">
            <v>0</v>
          </cell>
          <cell r="Y740">
            <v>82.4</v>
          </cell>
          <cell r="AA740">
            <v>200</v>
          </cell>
          <cell r="AG740">
            <v>300</v>
          </cell>
          <cell r="AI740">
            <v>0</v>
          </cell>
          <cell r="AL740">
            <v>7305</v>
          </cell>
        </row>
        <row r="741">
          <cell r="A741" t="str">
            <v>7305</v>
          </cell>
          <cell r="B741" t="str">
            <v xml:space="preserve">407 - Retained Earnings             </v>
          </cell>
          <cell r="C741" t="str">
            <v xml:space="preserve">ORV - Other Revenue                 </v>
          </cell>
          <cell r="G741">
            <v>0</v>
          </cell>
          <cell r="H741">
            <v>0</v>
          </cell>
          <cell r="I741">
            <v>0</v>
          </cell>
          <cell r="K741">
            <v>0</v>
          </cell>
          <cell r="M741">
            <v>172.19</v>
          </cell>
          <cell r="N741">
            <v>399.25</v>
          </cell>
          <cell r="O741">
            <v>0</v>
          </cell>
          <cell r="Q741">
            <v>0</v>
          </cell>
          <cell r="T741">
            <v>466.21</v>
          </cell>
          <cell r="U741">
            <v>0</v>
          </cell>
          <cell r="W741">
            <v>0</v>
          </cell>
          <cell r="Y741">
            <v>172.19</v>
          </cell>
          <cell r="AA741">
            <v>0</v>
          </cell>
          <cell r="AG741">
            <v>0</v>
          </cell>
          <cell r="AI741">
            <v>0</v>
          </cell>
          <cell r="AL741">
            <v>7305</v>
          </cell>
        </row>
        <row r="742">
          <cell r="A742" t="str">
            <v>7306</v>
          </cell>
          <cell r="B742" t="str">
            <v xml:space="preserve">407 - Retained Earnings             </v>
          </cell>
          <cell r="C742" t="str">
            <v xml:space="preserve">MS - Materials &amp; Supplies          </v>
          </cell>
          <cell r="D742" t="str">
            <v>EO</v>
          </cell>
          <cell r="G742">
            <v>435.94</v>
          </cell>
          <cell r="H742">
            <v>766.22</v>
          </cell>
          <cell r="I742">
            <v>600</v>
          </cell>
          <cell r="K742">
            <v>0</v>
          </cell>
          <cell r="M742">
            <v>7162.74</v>
          </cell>
          <cell r="N742">
            <v>6702.7</v>
          </cell>
          <cell r="O742">
            <v>5000</v>
          </cell>
          <cell r="Q742">
            <v>0</v>
          </cell>
          <cell r="T742">
            <v>7903.07</v>
          </cell>
          <cell r="U742">
            <v>6200</v>
          </cell>
          <cell r="W742">
            <v>0</v>
          </cell>
          <cell r="Y742">
            <v>7162.74</v>
          </cell>
          <cell r="AA742">
            <v>5000</v>
          </cell>
          <cell r="AG742">
            <v>6200</v>
          </cell>
          <cell r="AI742">
            <v>0</v>
          </cell>
          <cell r="AL742">
            <v>7306</v>
          </cell>
        </row>
        <row r="743">
          <cell r="A743" t="str">
            <v>7306</v>
          </cell>
          <cell r="B743" t="str">
            <v xml:space="preserve">407 - Retained Earnings             </v>
          </cell>
          <cell r="C743" t="str">
            <v xml:space="preserve">ORV - Other Revenue                 </v>
          </cell>
          <cell r="G743">
            <v>0</v>
          </cell>
          <cell r="H743">
            <v>0</v>
          </cell>
          <cell r="I743">
            <v>0</v>
          </cell>
          <cell r="K743">
            <v>0</v>
          </cell>
          <cell r="M743">
            <v>120.42</v>
          </cell>
          <cell r="N743">
            <v>2762.66</v>
          </cell>
          <cell r="O743">
            <v>0</v>
          </cell>
          <cell r="Q743">
            <v>0</v>
          </cell>
          <cell r="T743">
            <v>2762.66</v>
          </cell>
          <cell r="U743">
            <v>0</v>
          </cell>
          <cell r="W743">
            <v>0</v>
          </cell>
          <cell r="Y743">
            <v>120.42</v>
          </cell>
          <cell r="AA743">
            <v>0</v>
          </cell>
          <cell r="AG743">
            <v>0</v>
          </cell>
          <cell r="AI743">
            <v>0</v>
          </cell>
          <cell r="AL743">
            <v>7306</v>
          </cell>
        </row>
        <row r="744">
          <cell r="A744" t="str">
            <v>7307</v>
          </cell>
          <cell r="B744" t="str">
            <v xml:space="preserve">407 - Retained Earnings             </v>
          </cell>
          <cell r="C744" t="str">
            <v xml:space="preserve">MS - Materials &amp; Supplies          </v>
          </cell>
          <cell r="D744" t="str">
            <v>EO</v>
          </cell>
          <cell r="G744">
            <v>3000.98</v>
          </cell>
          <cell r="H744">
            <v>4664.3500000000004</v>
          </cell>
          <cell r="I744">
            <v>2400</v>
          </cell>
          <cell r="K744">
            <v>0</v>
          </cell>
          <cell r="M744">
            <v>24011.18</v>
          </cell>
          <cell r="N744">
            <v>33319.39</v>
          </cell>
          <cell r="O744">
            <v>23300</v>
          </cell>
          <cell r="Q744">
            <v>0</v>
          </cell>
          <cell r="T744">
            <v>49243.4</v>
          </cell>
          <cell r="U744">
            <v>29900</v>
          </cell>
          <cell r="W744">
            <v>0</v>
          </cell>
          <cell r="Y744">
            <v>24011.18</v>
          </cell>
          <cell r="AA744">
            <v>23300</v>
          </cell>
          <cell r="AG744">
            <v>29900</v>
          </cell>
          <cell r="AI744">
            <v>0</v>
          </cell>
          <cell r="AL744">
            <v>7307</v>
          </cell>
        </row>
        <row r="745">
          <cell r="A745" t="str">
            <v>7307</v>
          </cell>
          <cell r="B745" t="str">
            <v xml:space="preserve">407 - Retained Earnings             </v>
          </cell>
          <cell r="C745" t="str">
            <v xml:space="preserve">MS - Materials &amp; Supplies          </v>
          </cell>
          <cell r="D745" t="str">
            <v>EO</v>
          </cell>
          <cell r="G745">
            <v>413.09</v>
          </cell>
          <cell r="H745">
            <v>0</v>
          </cell>
          <cell r="I745">
            <v>100</v>
          </cell>
          <cell r="K745">
            <v>0</v>
          </cell>
          <cell r="M745">
            <v>809.61</v>
          </cell>
          <cell r="N745">
            <v>3166.29</v>
          </cell>
          <cell r="O745">
            <v>600</v>
          </cell>
          <cell r="Q745">
            <v>0</v>
          </cell>
          <cell r="T745">
            <v>3448.88</v>
          </cell>
          <cell r="U745">
            <v>700</v>
          </cell>
          <cell r="W745">
            <v>0</v>
          </cell>
          <cell r="Y745">
            <v>809.61</v>
          </cell>
          <cell r="AA745">
            <v>600</v>
          </cell>
          <cell r="AG745">
            <v>700</v>
          </cell>
          <cell r="AI745">
            <v>0</v>
          </cell>
          <cell r="AL745">
            <v>7307</v>
          </cell>
        </row>
        <row r="746">
          <cell r="A746" t="str">
            <v>7307</v>
          </cell>
          <cell r="B746" t="str">
            <v xml:space="preserve">407 - Retained Earnings             </v>
          </cell>
          <cell r="C746" t="str">
            <v xml:space="preserve">ORV - Other Revenue                 </v>
          </cell>
          <cell r="G746">
            <v>3684.57</v>
          </cell>
          <cell r="H746">
            <v>2273.38</v>
          </cell>
          <cell r="I746">
            <v>0</v>
          </cell>
          <cell r="K746">
            <v>0</v>
          </cell>
          <cell r="M746">
            <v>8598.2099999999991</v>
          </cell>
          <cell r="N746">
            <v>29019.200000000001</v>
          </cell>
          <cell r="O746">
            <v>0</v>
          </cell>
          <cell r="Q746">
            <v>0</v>
          </cell>
          <cell r="T746">
            <v>28816.66</v>
          </cell>
          <cell r="U746">
            <v>0</v>
          </cell>
          <cell r="W746">
            <v>0</v>
          </cell>
          <cell r="Y746">
            <v>8598.2099999999991</v>
          </cell>
          <cell r="AA746">
            <v>0</v>
          </cell>
          <cell r="AG746">
            <v>0</v>
          </cell>
          <cell r="AI746">
            <v>0</v>
          </cell>
          <cell r="AL746">
            <v>7307</v>
          </cell>
        </row>
        <row r="747">
          <cell r="A747" t="str">
            <v>7308</v>
          </cell>
          <cell r="B747" t="str">
            <v xml:space="preserve">407 - Retained Earnings             </v>
          </cell>
          <cell r="C747" t="str">
            <v xml:space="preserve">MS - Materials &amp; Supplies          </v>
          </cell>
          <cell r="D747" t="str">
            <v>EO</v>
          </cell>
          <cell r="G747">
            <v>16026.16</v>
          </cell>
          <cell r="H747">
            <v>56734.93</v>
          </cell>
          <cell r="I747">
            <v>27400</v>
          </cell>
          <cell r="K747">
            <v>0</v>
          </cell>
          <cell r="M747">
            <v>268800.07</v>
          </cell>
          <cell r="N747">
            <v>244294.69</v>
          </cell>
          <cell r="O747">
            <v>257900</v>
          </cell>
          <cell r="Q747">
            <v>0</v>
          </cell>
          <cell r="T747">
            <v>337414.28</v>
          </cell>
          <cell r="U747">
            <v>330600</v>
          </cell>
          <cell r="W747">
            <v>0</v>
          </cell>
          <cell r="Y747">
            <v>268800.07</v>
          </cell>
          <cell r="AA747">
            <v>257900</v>
          </cell>
          <cell r="AG747">
            <v>330600</v>
          </cell>
          <cell r="AI747">
            <v>0</v>
          </cell>
          <cell r="AL747">
            <v>7308</v>
          </cell>
        </row>
        <row r="748">
          <cell r="A748" t="str">
            <v>7308</v>
          </cell>
          <cell r="B748" t="str">
            <v xml:space="preserve">407 - Retained Earnings             </v>
          </cell>
          <cell r="C748" t="str">
            <v xml:space="preserve">MS - Materials &amp; Supplies          </v>
          </cell>
          <cell r="D748" t="str">
            <v>EO</v>
          </cell>
          <cell r="G748">
            <v>1460.9</v>
          </cell>
          <cell r="H748">
            <v>0</v>
          </cell>
          <cell r="I748">
            <v>2400</v>
          </cell>
          <cell r="K748">
            <v>0</v>
          </cell>
          <cell r="M748">
            <v>10167.719999999999</v>
          </cell>
          <cell r="N748">
            <v>11821.41</v>
          </cell>
          <cell r="O748">
            <v>23300</v>
          </cell>
          <cell r="Q748">
            <v>0</v>
          </cell>
          <cell r="T748">
            <v>16879.68</v>
          </cell>
          <cell r="U748">
            <v>29900</v>
          </cell>
          <cell r="W748">
            <v>0</v>
          </cell>
          <cell r="Y748">
            <v>10167.719999999999</v>
          </cell>
          <cell r="AA748">
            <v>23300</v>
          </cell>
          <cell r="AG748">
            <v>29900</v>
          </cell>
          <cell r="AI748">
            <v>0</v>
          </cell>
          <cell r="AL748">
            <v>7308</v>
          </cell>
        </row>
        <row r="749">
          <cell r="A749" t="str">
            <v>7308</v>
          </cell>
          <cell r="B749" t="str">
            <v xml:space="preserve">407 - Retained Earnings             </v>
          </cell>
          <cell r="C749" t="str">
            <v xml:space="preserve">ORV - Other Revenue                 </v>
          </cell>
          <cell r="G749">
            <v>1252.32</v>
          </cell>
          <cell r="H749">
            <v>8048.83</v>
          </cell>
          <cell r="I749">
            <v>0</v>
          </cell>
          <cell r="K749">
            <v>0</v>
          </cell>
          <cell r="M749">
            <v>21118.23</v>
          </cell>
          <cell r="N749">
            <v>70321.289999999994</v>
          </cell>
          <cell r="O749">
            <v>0</v>
          </cell>
          <cell r="Q749">
            <v>0</v>
          </cell>
          <cell r="T749">
            <v>96978.66</v>
          </cell>
          <cell r="U749">
            <v>0</v>
          </cell>
          <cell r="W749">
            <v>0</v>
          </cell>
          <cell r="Y749">
            <v>21118.23</v>
          </cell>
          <cell r="AA749">
            <v>0</v>
          </cell>
          <cell r="AG749">
            <v>0</v>
          </cell>
          <cell r="AI749">
            <v>0</v>
          </cell>
          <cell r="AL749">
            <v>7308</v>
          </cell>
        </row>
        <row r="750">
          <cell r="A750" t="str">
            <v>7310</v>
          </cell>
          <cell r="B750" t="str">
            <v xml:space="preserve">407 - Retained Earnings             </v>
          </cell>
          <cell r="C750" t="str">
            <v xml:space="preserve">MS - Materials &amp; Supplies          </v>
          </cell>
          <cell r="D750" t="str">
            <v>EO</v>
          </cell>
          <cell r="G750">
            <v>12066.87</v>
          </cell>
          <cell r="H750">
            <v>3655.97</v>
          </cell>
          <cell r="I750">
            <v>2300</v>
          </cell>
          <cell r="K750">
            <v>0</v>
          </cell>
          <cell r="M750">
            <v>53794.63</v>
          </cell>
          <cell r="N750">
            <v>44832.87</v>
          </cell>
          <cell r="O750">
            <v>22800</v>
          </cell>
          <cell r="Q750">
            <v>0</v>
          </cell>
          <cell r="T750">
            <v>54546.89</v>
          </cell>
          <cell r="U750">
            <v>28800</v>
          </cell>
          <cell r="W750">
            <v>0</v>
          </cell>
          <cell r="Y750">
            <v>53794.63</v>
          </cell>
          <cell r="AA750">
            <v>22800</v>
          </cell>
          <cell r="AG750">
            <v>28800</v>
          </cell>
          <cell r="AI750">
            <v>0</v>
          </cell>
          <cell r="AL750">
            <v>7310</v>
          </cell>
        </row>
        <row r="751">
          <cell r="A751" t="str">
            <v>7310</v>
          </cell>
          <cell r="B751" t="str">
            <v xml:space="preserve">407 - Retained Earnings             </v>
          </cell>
          <cell r="C751" t="str">
            <v xml:space="preserve">MS - Materials &amp; Supplies          </v>
          </cell>
          <cell r="D751" t="str">
            <v>EO</v>
          </cell>
          <cell r="G751">
            <v>3483.6</v>
          </cell>
          <cell r="H751">
            <v>1762.67</v>
          </cell>
          <cell r="I751">
            <v>3200</v>
          </cell>
          <cell r="K751">
            <v>0</v>
          </cell>
          <cell r="M751">
            <v>18203.07</v>
          </cell>
          <cell r="N751">
            <v>12035.06</v>
          </cell>
          <cell r="O751">
            <v>30300</v>
          </cell>
          <cell r="Q751">
            <v>0</v>
          </cell>
          <cell r="T751">
            <v>22692.73</v>
          </cell>
          <cell r="U751">
            <v>39200</v>
          </cell>
          <cell r="W751">
            <v>0</v>
          </cell>
          <cell r="Y751">
            <v>18203.07</v>
          </cell>
          <cell r="AA751">
            <v>30300</v>
          </cell>
          <cell r="AG751">
            <v>39200</v>
          </cell>
          <cell r="AI751">
            <v>0</v>
          </cell>
          <cell r="AL751">
            <v>7310</v>
          </cell>
        </row>
        <row r="752">
          <cell r="A752" t="str">
            <v>7310</v>
          </cell>
          <cell r="B752" t="str">
            <v xml:space="preserve">407 - Retained Earnings             </v>
          </cell>
          <cell r="C752" t="str">
            <v xml:space="preserve">ORV - Other Revenue                 </v>
          </cell>
          <cell r="G752">
            <v>8300.27</v>
          </cell>
          <cell r="H752">
            <v>8342.06</v>
          </cell>
          <cell r="I752">
            <v>0</v>
          </cell>
          <cell r="K752">
            <v>0</v>
          </cell>
          <cell r="M752">
            <v>106640.53</v>
          </cell>
          <cell r="N752">
            <v>39700.15</v>
          </cell>
          <cell r="O752">
            <v>0</v>
          </cell>
          <cell r="Q752">
            <v>0</v>
          </cell>
          <cell r="T752">
            <v>196218.42</v>
          </cell>
          <cell r="U752">
            <v>0</v>
          </cell>
          <cell r="W752">
            <v>0</v>
          </cell>
          <cell r="Y752">
            <v>106640.53</v>
          </cell>
          <cell r="AA752">
            <v>0</v>
          </cell>
          <cell r="AG752">
            <v>0</v>
          </cell>
          <cell r="AI752">
            <v>0</v>
          </cell>
          <cell r="AL752">
            <v>7310</v>
          </cell>
        </row>
        <row r="753">
          <cell r="A753" t="str">
            <v>7312</v>
          </cell>
          <cell r="B753" t="str">
            <v xml:space="preserve">407 - Retained Earnings             </v>
          </cell>
          <cell r="C753" t="str">
            <v xml:space="preserve">MS - Materials &amp; Supplies          </v>
          </cell>
          <cell r="D753" t="str">
            <v>EO</v>
          </cell>
          <cell r="G753">
            <v>2434.7600000000002</v>
          </cell>
          <cell r="H753">
            <v>5393.07</v>
          </cell>
          <cell r="I753">
            <v>2100</v>
          </cell>
          <cell r="K753">
            <v>0</v>
          </cell>
          <cell r="M753">
            <v>28534.7</v>
          </cell>
          <cell r="N753">
            <v>32134.400000000001</v>
          </cell>
          <cell r="O753">
            <v>20000</v>
          </cell>
          <cell r="Q753">
            <v>0</v>
          </cell>
          <cell r="T753">
            <v>41724.699999999997</v>
          </cell>
          <cell r="U753">
            <v>25800</v>
          </cell>
          <cell r="W753">
            <v>0</v>
          </cell>
          <cell r="Y753">
            <v>28534.7</v>
          </cell>
          <cell r="AA753">
            <v>20000</v>
          </cell>
          <cell r="AG753">
            <v>25800</v>
          </cell>
          <cell r="AI753">
            <v>0</v>
          </cell>
          <cell r="AL753">
            <v>7312</v>
          </cell>
        </row>
        <row r="754">
          <cell r="A754" t="str">
            <v>7312</v>
          </cell>
          <cell r="B754" t="str">
            <v xml:space="preserve">407 - Retained Earnings             </v>
          </cell>
          <cell r="C754" t="str">
            <v xml:space="preserve">ORV - Other Revenue                 </v>
          </cell>
          <cell r="G754">
            <v>-731.35</v>
          </cell>
          <cell r="H754">
            <v>-1095.7</v>
          </cell>
          <cell r="I754">
            <v>0</v>
          </cell>
          <cell r="K754">
            <v>0</v>
          </cell>
          <cell r="M754">
            <v>-582.6</v>
          </cell>
          <cell r="N754">
            <v>14044.5</v>
          </cell>
          <cell r="O754">
            <v>0</v>
          </cell>
          <cell r="Q754">
            <v>0</v>
          </cell>
          <cell r="T754">
            <v>21577.15</v>
          </cell>
          <cell r="U754">
            <v>0</v>
          </cell>
          <cell r="W754">
            <v>0</v>
          </cell>
          <cell r="Y754">
            <v>-582.6</v>
          </cell>
          <cell r="AA754">
            <v>0</v>
          </cell>
          <cell r="AG754">
            <v>0</v>
          </cell>
          <cell r="AI754">
            <v>0</v>
          </cell>
          <cell r="AL754">
            <v>7312</v>
          </cell>
        </row>
        <row r="755">
          <cell r="A755" t="str">
            <v>7313</v>
          </cell>
          <cell r="B755" t="str">
            <v xml:space="preserve">407 - Retained Earnings             </v>
          </cell>
          <cell r="C755" t="str">
            <v xml:space="preserve">ORV - Other Revenue                 </v>
          </cell>
          <cell r="G755">
            <v>0</v>
          </cell>
          <cell r="H755">
            <v>-358.86</v>
          </cell>
          <cell r="I755">
            <v>0</v>
          </cell>
          <cell r="K755">
            <v>0</v>
          </cell>
          <cell r="M755">
            <v>22169.56</v>
          </cell>
          <cell r="N755">
            <v>24003.19</v>
          </cell>
          <cell r="O755">
            <v>0</v>
          </cell>
          <cell r="Q755">
            <v>0</v>
          </cell>
          <cell r="T755">
            <v>38919.1</v>
          </cell>
          <cell r="U755">
            <v>0</v>
          </cell>
          <cell r="W755">
            <v>0</v>
          </cell>
          <cell r="Y755">
            <v>22169.56</v>
          </cell>
          <cell r="AA755">
            <v>0</v>
          </cell>
          <cell r="AG755">
            <v>0</v>
          </cell>
          <cell r="AI755">
            <v>0</v>
          </cell>
          <cell r="AL755">
            <v>7313</v>
          </cell>
        </row>
        <row r="756">
          <cell r="A756" t="str">
            <v>7315</v>
          </cell>
          <cell r="B756" t="str">
            <v xml:space="preserve">407 - Retained Earnings             </v>
          </cell>
          <cell r="C756" t="str">
            <v xml:space="preserve">MS - Materials &amp; Supplies          </v>
          </cell>
          <cell r="D756" t="str">
            <v>EO</v>
          </cell>
          <cell r="G756">
            <v>0</v>
          </cell>
          <cell r="H756">
            <v>0</v>
          </cell>
          <cell r="I756">
            <v>0</v>
          </cell>
          <cell r="K756">
            <v>0</v>
          </cell>
          <cell r="M756">
            <v>0</v>
          </cell>
          <cell r="N756">
            <v>908.2</v>
          </cell>
          <cell r="O756">
            <v>0</v>
          </cell>
          <cell r="Q756">
            <v>0</v>
          </cell>
          <cell r="T756">
            <v>908.2</v>
          </cell>
          <cell r="U756">
            <v>0</v>
          </cell>
          <cell r="W756">
            <v>0</v>
          </cell>
          <cell r="Y756">
            <v>0</v>
          </cell>
          <cell r="AA756">
            <v>0</v>
          </cell>
          <cell r="AG756">
            <v>0</v>
          </cell>
          <cell r="AI756">
            <v>0</v>
          </cell>
          <cell r="AL756">
            <v>7315</v>
          </cell>
        </row>
        <row r="757">
          <cell r="A757" t="str">
            <v>7395</v>
          </cell>
          <cell r="B757" t="str">
            <v xml:space="preserve">407 - Retained Earnings             </v>
          </cell>
          <cell r="C757" t="str">
            <v xml:space="preserve">ALL - Internal Allocations          </v>
          </cell>
          <cell r="D757" t="str">
            <v>EO</v>
          </cell>
          <cell r="G757">
            <v>8064.95</v>
          </cell>
          <cell r="H757">
            <v>6868.84</v>
          </cell>
          <cell r="I757">
            <v>5500</v>
          </cell>
          <cell r="K757">
            <v>0</v>
          </cell>
          <cell r="M757">
            <v>48077.36</v>
          </cell>
          <cell r="N757">
            <v>44261.599999999999</v>
          </cell>
          <cell r="O757">
            <v>51100</v>
          </cell>
          <cell r="Q757">
            <v>0</v>
          </cell>
          <cell r="T757">
            <v>56248.31</v>
          </cell>
          <cell r="U757">
            <v>65400</v>
          </cell>
          <cell r="W757">
            <v>0</v>
          </cell>
          <cell r="Y757">
            <v>48077.36</v>
          </cell>
          <cell r="AA757">
            <v>51100</v>
          </cell>
          <cell r="AG757">
            <v>65400</v>
          </cell>
          <cell r="AI757">
            <v>0</v>
          </cell>
          <cell r="AL757">
            <v>7395</v>
          </cell>
        </row>
        <row r="758">
          <cell r="A758" t="str">
            <v>7395</v>
          </cell>
          <cell r="B758" t="str">
            <v xml:space="preserve">407 - Retained Earnings             </v>
          </cell>
          <cell r="C758" t="str">
            <v xml:space="preserve">ALL - Internal Allocations          </v>
          </cell>
          <cell r="D758" t="str">
            <v>EO</v>
          </cell>
          <cell r="G758">
            <v>291.17</v>
          </cell>
          <cell r="H758">
            <v>7.7</v>
          </cell>
          <cell r="I758">
            <v>400</v>
          </cell>
          <cell r="K758">
            <v>0</v>
          </cell>
          <cell r="M758">
            <v>1461.37</v>
          </cell>
          <cell r="N758">
            <v>1494.76</v>
          </cell>
          <cell r="O758">
            <v>2700</v>
          </cell>
          <cell r="Q758">
            <v>0</v>
          </cell>
          <cell r="T758">
            <v>1785.82</v>
          </cell>
          <cell r="U758">
            <v>3500</v>
          </cell>
          <cell r="W758">
            <v>0</v>
          </cell>
          <cell r="Y758">
            <v>1461.37</v>
          </cell>
          <cell r="AA758">
            <v>2700</v>
          </cell>
          <cell r="AG758">
            <v>3500</v>
          </cell>
          <cell r="AI758">
            <v>0</v>
          </cell>
          <cell r="AL758">
            <v>7395</v>
          </cell>
        </row>
        <row r="759">
          <cell r="A759" t="str">
            <v>7395</v>
          </cell>
          <cell r="B759" t="str">
            <v xml:space="preserve">407 - Retained Earnings             </v>
          </cell>
          <cell r="C759" t="str">
            <v xml:space="preserve">ORV - Other Revenue                 </v>
          </cell>
          <cell r="G759">
            <v>1209.22</v>
          </cell>
          <cell r="H759">
            <v>1773.47</v>
          </cell>
          <cell r="I759">
            <v>0</v>
          </cell>
          <cell r="K759">
            <v>0</v>
          </cell>
          <cell r="M759">
            <v>11310.01</v>
          </cell>
          <cell r="N759">
            <v>22007.97</v>
          </cell>
          <cell r="O759">
            <v>0</v>
          </cell>
          <cell r="Q759">
            <v>0</v>
          </cell>
          <cell r="T759">
            <v>49402.62</v>
          </cell>
          <cell r="U759">
            <v>0</v>
          </cell>
          <cell r="W759">
            <v>0</v>
          </cell>
          <cell r="Y759">
            <v>11310.01</v>
          </cell>
          <cell r="AA759">
            <v>0</v>
          </cell>
          <cell r="AG759">
            <v>0</v>
          </cell>
          <cell r="AI759">
            <v>0</v>
          </cell>
          <cell r="AL759">
            <v>7395</v>
          </cell>
        </row>
        <row r="760">
          <cell r="A760" t="str">
            <v>7401</v>
          </cell>
          <cell r="B760" t="str">
            <v xml:space="preserve">407 - Retained Earnings             </v>
          </cell>
          <cell r="C760" t="str">
            <v xml:space="preserve">ALL - Internal Allocations          </v>
          </cell>
          <cell r="D760" t="str">
            <v>EO</v>
          </cell>
          <cell r="G760">
            <v>28228.32</v>
          </cell>
          <cell r="H760">
            <v>37254.199999999997</v>
          </cell>
          <cell r="I760">
            <v>33700</v>
          </cell>
          <cell r="K760">
            <v>0</v>
          </cell>
          <cell r="M760">
            <v>290555.90999999997</v>
          </cell>
          <cell r="N760">
            <v>313350.34999999998</v>
          </cell>
          <cell r="O760">
            <v>328800</v>
          </cell>
          <cell r="Q760">
            <v>0</v>
          </cell>
          <cell r="T760">
            <v>415837.62</v>
          </cell>
          <cell r="U760">
            <v>422500</v>
          </cell>
          <cell r="W760">
            <v>0</v>
          </cell>
          <cell r="Y760">
            <v>290555.90999999997</v>
          </cell>
          <cell r="AA760">
            <v>328800</v>
          </cell>
          <cell r="AG760">
            <v>422500</v>
          </cell>
          <cell r="AI760">
            <v>0</v>
          </cell>
          <cell r="AL760">
            <v>7401</v>
          </cell>
        </row>
        <row r="761">
          <cell r="A761" t="str">
            <v>7401</v>
          </cell>
          <cell r="B761" t="str">
            <v xml:space="preserve">407 - Retained Earnings             </v>
          </cell>
          <cell r="C761" t="str">
            <v xml:space="preserve">ALL - Internal Allocations          </v>
          </cell>
          <cell r="D761" t="str">
            <v>EO</v>
          </cell>
          <cell r="G761">
            <v>3250.46</v>
          </cell>
          <cell r="H761">
            <v>4013.68</v>
          </cell>
          <cell r="I761">
            <v>5000</v>
          </cell>
          <cell r="K761">
            <v>0</v>
          </cell>
          <cell r="M761">
            <v>31664.959999999999</v>
          </cell>
          <cell r="N761">
            <v>38811.14</v>
          </cell>
          <cell r="O761">
            <v>45200</v>
          </cell>
          <cell r="Q761">
            <v>0</v>
          </cell>
          <cell r="T761">
            <v>48857.24</v>
          </cell>
          <cell r="U761">
            <v>58600</v>
          </cell>
          <cell r="W761">
            <v>0</v>
          </cell>
          <cell r="Y761">
            <v>31664.959999999999</v>
          </cell>
          <cell r="AA761">
            <v>45200</v>
          </cell>
          <cell r="AG761">
            <v>58600</v>
          </cell>
          <cell r="AI761">
            <v>0</v>
          </cell>
          <cell r="AL761">
            <v>7401</v>
          </cell>
        </row>
        <row r="762">
          <cell r="A762" t="str">
            <v>7401</v>
          </cell>
          <cell r="B762" t="str">
            <v xml:space="preserve">407 - Retained Earnings             </v>
          </cell>
          <cell r="C762" t="str">
            <v xml:space="preserve">ORV - Other Revenue                 </v>
          </cell>
          <cell r="G762">
            <v>3798.23</v>
          </cell>
          <cell r="H762">
            <v>8334.7099999999991</v>
          </cell>
          <cell r="I762">
            <v>0</v>
          </cell>
          <cell r="K762">
            <v>0</v>
          </cell>
          <cell r="M762">
            <v>39964.93</v>
          </cell>
          <cell r="N762">
            <v>58902.65</v>
          </cell>
          <cell r="O762">
            <v>0</v>
          </cell>
          <cell r="Q762">
            <v>0</v>
          </cell>
          <cell r="T762">
            <v>77453.5</v>
          </cell>
          <cell r="U762">
            <v>0</v>
          </cell>
          <cell r="W762">
            <v>0</v>
          </cell>
          <cell r="Y762">
            <v>39964.93</v>
          </cell>
          <cell r="AA762">
            <v>0</v>
          </cell>
          <cell r="AG762">
            <v>0</v>
          </cell>
          <cell r="AI762">
            <v>0</v>
          </cell>
          <cell r="AL762">
            <v>7401</v>
          </cell>
        </row>
        <row r="763">
          <cell r="A763" t="str">
            <v>7402</v>
          </cell>
          <cell r="B763" t="str">
            <v xml:space="preserve">407 - Retained Earnings             </v>
          </cell>
          <cell r="C763" t="str">
            <v xml:space="preserve">ALL - Internal Allocations          </v>
          </cell>
          <cell r="D763" t="str">
            <v>EO</v>
          </cell>
          <cell r="G763">
            <v>3044.6</v>
          </cell>
          <cell r="H763">
            <v>2254.19</v>
          </cell>
          <cell r="I763">
            <v>2200</v>
          </cell>
          <cell r="K763">
            <v>0</v>
          </cell>
          <cell r="M763">
            <v>21237.54</v>
          </cell>
          <cell r="N763">
            <v>20062.98</v>
          </cell>
          <cell r="O763">
            <v>21100</v>
          </cell>
          <cell r="Q763">
            <v>0</v>
          </cell>
          <cell r="T763">
            <v>24917.16</v>
          </cell>
          <cell r="U763">
            <v>27400</v>
          </cell>
          <cell r="W763">
            <v>0</v>
          </cell>
          <cell r="Y763">
            <v>21237.54</v>
          </cell>
          <cell r="AA763">
            <v>21100</v>
          </cell>
          <cell r="AG763">
            <v>27400</v>
          </cell>
          <cell r="AI763">
            <v>0</v>
          </cell>
          <cell r="AL763">
            <v>7402</v>
          </cell>
        </row>
        <row r="764">
          <cell r="A764" t="str">
            <v>7402</v>
          </cell>
          <cell r="B764" t="str">
            <v xml:space="preserve">407 - Retained Earnings             </v>
          </cell>
          <cell r="C764" t="str">
            <v xml:space="preserve">ALL - Internal Allocations          </v>
          </cell>
          <cell r="D764" t="str">
            <v>EO</v>
          </cell>
          <cell r="G764">
            <v>0</v>
          </cell>
          <cell r="H764">
            <v>0</v>
          </cell>
          <cell r="I764">
            <v>100</v>
          </cell>
          <cell r="K764">
            <v>0</v>
          </cell>
          <cell r="M764">
            <v>325.12</v>
          </cell>
          <cell r="N764">
            <v>43.08</v>
          </cell>
          <cell r="O764">
            <v>300</v>
          </cell>
          <cell r="Q764">
            <v>0</v>
          </cell>
          <cell r="T764">
            <v>242.36</v>
          </cell>
          <cell r="U764">
            <v>400</v>
          </cell>
          <cell r="W764">
            <v>0</v>
          </cell>
          <cell r="Y764">
            <v>325.12</v>
          </cell>
          <cell r="AA764">
            <v>300</v>
          </cell>
          <cell r="AG764">
            <v>400</v>
          </cell>
          <cell r="AI764">
            <v>0</v>
          </cell>
          <cell r="AL764">
            <v>7402</v>
          </cell>
        </row>
        <row r="765">
          <cell r="A765" t="str">
            <v>7402</v>
          </cell>
          <cell r="B765" t="str">
            <v xml:space="preserve">407 - Retained Earnings             </v>
          </cell>
          <cell r="C765" t="str">
            <v xml:space="preserve">ORV - Other Revenue                 </v>
          </cell>
          <cell r="G765">
            <v>107.7</v>
          </cell>
          <cell r="H765">
            <v>172.32</v>
          </cell>
          <cell r="I765">
            <v>0</v>
          </cell>
          <cell r="K765">
            <v>0</v>
          </cell>
          <cell r="M765">
            <v>700.05</v>
          </cell>
          <cell r="N765">
            <v>2498.3200000000002</v>
          </cell>
          <cell r="O765">
            <v>0</v>
          </cell>
          <cell r="Q765">
            <v>0</v>
          </cell>
          <cell r="T765">
            <v>2498.3200000000002</v>
          </cell>
          <cell r="U765">
            <v>0</v>
          </cell>
          <cell r="W765">
            <v>0</v>
          </cell>
          <cell r="Y765">
            <v>700.05</v>
          </cell>
          <cell r="AA765">
            <v>0</v>
          </cell>
          <cell r="AG765">
            <v>0</v>
          </cell>
          <cell r="AI765">
            <v>0</v>
          </cell>
          <cell r="AL765">
            <v>7402</v>
          </cell>
        </row>
        <row r="766">
          <cell r="A766" t="str">
            <v>7501</v>
          </cell>
          <cell r="B766" t="str">
            <v xml:space="preserve">407 - Retained Earnings             </v>
          </cell>
          <cell r="C766" t="str">
            <v xml:space="preserve">ORV - Other Revenue                 </v>
          </cell>
          <cell r="G766">
            <v>-211347.94</v>
          </cell>
          <cell r="H766">
            <v>-180813.75</v>
          </cell>
          <cell r="I766">
            <v>0</v>
          </cell>
          <cell r="K766">
            <v>0</v>
          </cell>
          <cell r="M766">
            <v>-1501273.65</v>
          </cell>
          <cell r="N766">
            <v>-1605902.87</v>
          </cell>
          <cell r="O766">
            <v>0</v>
          </cell>
          <cell r="Q766">
            <v>0</v>
          </cell>
          <cell r="T766">
            <v>-2783256.21</v>
          </cell>
          <cell r="U766">
            <v>0</v>
          </cell>
          <cell r="W766">
            <v>0</v>
          </cell>
          <cell r="Y766">
            <v>-1501273.65</v>
          </cell>
          <cell r="AA766">
            <v>0</v>
          </cell>
          <cell r="AG766">
            <v>0</v>
          </cell>
          <cell r="AI766">
            <v>0</v>
          </cell>
          <cell r="AL766">
            <v>7501</v>
          </cell>
        </row>
        <row r="767">
          <cell r="A767" t="str">
            <v>7501</v>
          </cell>
          <cell r="B767" t="str">
            <v xml:space="preserve">407 - Retained Earnings             </v>
          </cell>
          <cell r="C767" t="str">
            <v xml:space="preserve">REC - Cost Recoveries               </v>
          </cell>
          <cell r="D767" t="str">
            <v>EO</v>
          </cell>
          <cell r="G767">
            <v>0</v>
          </cell>
          <cell r="H767">
            <v>0</v>
          </cell>
          <cell r="I767">
            <v>0</v>
          </cell>
          <cell r="K767">
            <v>0</v>
          </cell>
          <cell r="M767">
            <v>-5124</v>
          </cell>
          <cell r="N767">
            <v>0</v>
          </cell>
          <cell r="O767">
            <v>0</v>
          </cell>
          <cell r="Q767">
            <v>0</v>
          </cell>
          <cell r="T767">
            <v>0</v>
          </cell>
          <cell r="U767">
            <v>0</v>
          </cell>
          <cell r="W767">
            <v>0</v>
          </cell>
          <cell r="Y767">
            <v>-5124</v>
          </cell>
          <cell r="AA767">
            <v>0</v>
          </cell>
          <cell r="AG767">
            <v>0</v>
          </cell>
          <cell r="AI767">
            <v>0</v>
          </cell>
          <cell r="AL767">
            <v>7501</v>
          </cell>
        </row>
        <row r="768">
          <cell r="A768" t="str">
            <v>7501</v>
          </cell>
          <cell r="B768" t="str">
            <v xml:space="preserve">407 - Retained Earnings             </v>
          </cell>
          <cell r="C768" t="str">
            <v xml:space="preserve">REC - Cost Recoveries               </v>
          </cell>
          <cell r="D768" t="str">
            <v>EO</v>
          </cell>
          <cell r="G768">
            <v>-4640.4799999999996</v>
          </cell>
          <cell r="H768">
            <v>-1176.52</v>
          </cell>
          <cell r="I768">
            <v>-1700</v>
          </cell>
          <cell r="K768">
            <v>0</v>
          </cell>
          <cell r="M768">
            <v>-33603.599999999999</v>
          </cell>
          <cell r="N768">
            <v>-15457.51</v>
          </cell>
          <cell r="O768">
            <v>-15100</v>
          </cell>
          <cell r="Q768">
            <v>0</v>
          </cell>
          <cell r="T768">
            <v>-21897.62</v>
          </cell>
          <cell r="U768">
            <v>-20000</v>
          </cell>
          <cell r="W768">
            <v>0</v>
          </cell>
          <cell r="Y768">
            <v>-33603.599999999999</v>
          </cell>
          <cell r="AA768">
            <v>-15100</v>
          </cell>
          <cell r="AG768">
            <v>-20000</v>
          </cell>
          <cell r="AI768">
            <v>0</v>
          </cell>
          <cell r="AL768">
            <v>7501</v>
          </cell>
        </row>
        <row r="769">
          <cell r="A769" t="str">
            <v>8102</v>
          </cell>
          <cell r="B769" t="str">
            <v xml:space="preserve">407 - Retained Earnings             </v>
          </cell>
          <cell r="C769" t="str">
            <v xml:space="preserve">LAB - Labour and Benefits           </v>
          </cell>
          <cell r="D769" t="str">
            <v>CS</v>
          </cell>
          <cell r="G769">
            <v>39207.21</v>
          </cell>
          <cell r="H769">
            <v>34473.56</v>
          </cell>
          <cell r="I769">
            <v>37500</v>
          </cell>
          <cell r="K769">
            <v>0</v>
          </cell>
          <cell r="M769">
            <v>348812.85</v>
          </cell>
          <cell r="N769">
            <v>319332.09000000003</v>
          </cell>
          <cell r="O769">
            <v>333200</v>
          </cell>
          <cell r="Q769">
            <v>0</v>
          </cell>
          <cell r="T769">
            <v>487312.58</v>
          </cell>
          <cell r="U769">
            <v>445800</v>
          </cell>
          <cell r="W769">
            <v>0</v>
          </cell>
          <cell r="Y769">
            <v>348812.85</v>
          </cell>
          <cell r="AA769">
            <v>333200</v>
          </cell>
          <cell r="AG769">
            <v>445800</v>
          </cell>
          <cell r="AI769">
            <v>0</v>
          </cell>
          <cell r="AL769">
            <v>8102</v>
          </cell>
        </row>
        <row r="770">
          <cell r="A770" t="str">
            <v>8102</v>
          </cell>
          <cell r="B770" t="str">
            <v xml:space="preserve">407 - Retained Earnings             </v>
          </cell>
          <cell r="C770" t="str">
            <v xml:space="preserve">LAB - Labour and Benefits           </v>
          </cell>
          <cell r="D770" t="str">
            <v>CSP</v>
          </cell>
          <cell r="G770">
            <v>231908.88</v>
          </cell>
          <cell r="H770">
            <v>241898.94</v>
          </cell>
          <cell r="I770">
            <v>272900</v>
          </cell>
          <cell r="K770">
            <v>0</v>
          </cell>
          <cell r="M770">
            <v>2133780.9700000002</v>
          </cell>
          <cell r="N770">
            <v>2184504.77</v>
          </cell>
          <cell r="O770">
            <v>2418200</v>
          </cell>
          <cell r="Q770">
            <v>0</v>
          </cell>
          <cell r="T770">
            <v>3006022.15</v>
          </cell>
          <cell r="U770">
            <v>3236000</v>
          </cell>
          <cell r="W770">
            <v>0</v>
          </cell>
          <cell r="Y770">
            <v>2133780.9700000002</v>
          </cell>
          <cell r="AA770">
            <v>2418200</v>
          </cell>
          <cell r="AG770">
            <v>3236000</v>
          </cell>
          <cell r="AI770">
            <v>0</v>
          </cell>
          <cell r="AL770">
            <v>8102</v>
          </cell>
        </row>
        <row r="771">
          <cell r="A771" t="str">
            <v>8102</v>
          </cell>
          <cell r="B771" t="str">
            <v xml:space="preserve">407 - Retained Earnings             </v>
          </cell>
          <cell r="C771" t="str">
            <v xml:space="preserve">LAB - Labour and Benefits           </v>
          </cell>
          <cell r="D771" t="str">
            <v>EO</v>
          </cell>
          <cell r="G771">
            <v>75909.320000000007</v>
          </cell>
          <cell r="H771">
            <v>70950.09</v>
          </cell>
          <cell r="I771">
            <v>73500</v>
          </cell>
          <cell r="K771">
            <v>0</v>
          </cell>
          <cell r="M771">
            <v>664420.25</v>
          </cell>
          <cell r="N771">
            <v>609412.85</v>
          </cell>
          <cell r="O771">
            <v>651500</v>
          </cell>
          <cell r="Q771">
            <v>0</v>
          </cell>
          <cell r="T771">
            <v>809502.64</v>
          </cell>
          <cell r="U771">
            <v>871900</v>
          </cell>
          <cell r="W771">
            <v>0</v>
          </cell>
          <cell r="Y771">
            <v>664420.25</v>
          </cell>
          <cell r="AA771">
            <v>651500</v>
          </cell>
          <cell r="AG771">
            <v>871900</v>
          </cell>
          <cell r="AI771">
            <v>0</v>
          </cell>
          <cell r="AL771">
            <v>8102</v>
          </cell>
        </row>
        <row r="772">
          <cell r="A772" t="str">
            <v>8102</v>
          </cell>
          <cell r="B772" t="str">
            <v xml:space="preserve">407 - Retained Earnings             </v>
          </cell>
          <cell r="C772" t="str">
            <v xml:space="preserve">LAB - Labour and Benefits           </v>
          </cell>
          <cell r="D772" t="str">
            <v>EO</v>
          </cell>
          <cell r="G772">
            <v>462063.53</v>
          </cell>
          <cell r="H772">
            <v>473685.1</v>
          </cell>
          <cell r="I772">
            <v>504800</v>
          </cell>
          <cell r="K772">
            <v>0</v>
          </cell>
          <cell r="M772">
            <v>4091494.74</v>
          </cell>
          <cell r="N772">
            <v>4074172.99</v>
          </cell>
          <cell r="O772">
            <v>4474500</v>
          </cell>
          <cell r="Q772">
            <v>0</v>
          </cell>
          <cell r="T772">
            <v>5411335.6500000004</v>
          </cell>
          <cell r="U772">
            <v>5988300</v>
          </cell>
          <cell r="W772">
            <v>0</v>
          </cell>
          <cell r="Y772">
            <v>4091494.74</v>
          </cell>
          <cell r="AA772">
            <v>4474500</v>
          </cell>
          <cell r="AG772">
            <v>5988300</v>
          </cell>
          <cell r="AI772">
            <v>0</v>
          </cell>
          <cell r="AL772">
            <v>8102</v>
          </cell>
        </row>
        <row r="773">
          <cell r="A773" t="str">
            <v>8102</v>
          </cell>
          <cell r="B773" t="str">
            <v xml:space="preserve">407 - Retained Earnings             </v>
          </cell>
          <cell r="C773" t="str">
            <v xml:space="preserve">LAB - Labour and Benefits           </v>
          </cell>
          <cell r="D773" t="str">
            <v>EO</v>
          </cell>
          <cell r="G773">
            <v>115467</v>
          </cell>
          <cell r="H773">
            <v>63389.22</v>
          </cell>
          <cell r="I773">
            <v>119600</v>
          </cell>
          <cell r="K773">
            <v>0</v>
          </cell>
          <cell r="M773">
            <v>634329.61</v>
          </cell>
          <cell r="N773">
            <v>606464.6</v>
          </cell>
          <cell r="O773">
            <v>675500</v>
          </cell>
          <cell r="Q773">
            <v>0</v>
          </cell>
          <cell r="T773">
            <v>849058.66</v>
          </cell>
          <cell r="U773">
            <v>903800</v>
          </cell>
          <cell r="W773">
            <v>0</v>
          </cell>
          <cell r="Y773">
            <v>634329.61</v>
          </cell>
          <cell r="AA773">
            <v>675500</v>
          </cell>
          <cell r="AG773">
            <v>903800</v>
          </cell>
          <cell r="AI773">
            <v>0</v>
          </cell>
          <cell r="AL773">
            <v>8102</v>
          </cell>
        </row>
        <row r="774">
          <cell r="A774" t="str">
            <v>8102</v>
          </cell>
          <cell r="B774" t="str">
            <v xml:space="preserve">407 - Retained Earnings             </v>
          </cell>
          <cell r="C774" t="str">
            <v xml:space="preserve">LAB - Labour and Benefits           </v>
          </cell>
          <cell r="D774" t="str">
            <v>EO</v>
          </cell>
          <cell r="G774">
            <v>92452.06</v>
          </cell>
          <cell r="H774">
            <v>87181.81</v>
          </cell>
          <cell r="I774">
            <v>103100</v>
          </cell>
          <cell r="K774">
            <v>0</v>
          </cell>
          <cell r="M774">
            <v>829274.73</v>
          </cell>
          <cell r="N774">
            <v>835765.67</v>
          </cell>
          <cell r="O774">
            <v>914000</v>
          </cell>
          <cell r="Q774">
            <v>0</v>
          </cell>
          <cell r="T774">
            <v>1105857.5900000001</v>
          </cell>
          <cell r="U774">
            <v>1223300</v>
          </cell>
          <cell r="W774">
            <v>0</v>
          </cell>
          <cell r="Y774">
            <v>829274.73</v>
          </cell>
          <cell r="AA774">
            <v>914000</v>
          </cell>
          <cell r="AG774">
            <v>1223300</v>
          </cell>
          <cell r="AI774">
            <v>0</v>
          </cell>
          <cell r="AL774">
            <v>8102</v>
          </cell>
        </row>
        <row r="775">
          <cell r="A775" t="str">
            <v>8102</v>
          </cell>
          <cell r="B775" t="str">
            <v xml:space="preserve">407 - Retained Earnings             </v>
          </cell>
          <cell r="C775" t="str">
            <v xml:space="preserve">LAB - Labour and Benefits           </v>
          </cell>
          <cell r="D775" t="str">
            <v>FS</v>
          </cell>
          <cell r="G775">
            <v>20470.099999999999</v>
          </cell>
          <cell r="H775">
            <v>70318.66</v>
          </cell>
          <cell r="I775">
            <v>19600</v>
          </cell>
          <cell r="K775">
            <v>0</v>
          </cell>
          <cell r="M775">
            <v>520375.08</v>
          </cell>
          <cell r="N775">
            <v>589248.03</v>
          </cell>
          <cell r="O775">
            <v>558200</v>
          </cell>
          <cell r="Q775">
            <v>0</v>
          </cell>
          <cell r="T775">
            <v>865327.69</v>
          </cell>
          <cell r="U775">
            <v>747100</v>
          </cell>
          <cell r="W775">
            <v>0</v>
          </cell>
          <cell r="Y775">
            <v>520375.08</v>
          </cell>
          <cell r="AA775">
            <v>558200</v>
          </cell>
          <cell r="AG775">
            <v>747100</v>
          </cell>
          <cell r="AI775">
            <v>0</v>
          </cell>
          <cell r="AL775">
            <v>8102</v>
          </cell>
        </row>
        <row r="776">
          <cell r="A776" t="str">
            <v>8102</v>
          </cell>
          <cell r="B776" t="str">
            <v xml:space="preserve">407 - Retained Earnings             </v>
          </cell>
          <cell r="C776" t="str">
            <v xml:space="preserve">LAB - Labour and Benefits           </v>
          </cell>
          <cell r="D776" t="str">
            <v>HR</v>
          </cell>
          <cell r="G776">
            <v>36019.39</v>
          </cell>
          <cell r="H776">
            <v>39460.800000000003</v>
          </cell>
          <cell r="I776">
            <v>42000</v>
          </cell>
          <cell r="K776">
            <v>0</v>
          </cell>
          <cell r="M776">
            <v>325174.56</v>
          </cell>
          <cell r="N776">
            <v>342561.53</v>
          </cell>
          <cell r="O776">
            <v>372100</v>
          </cell>
          <cell r="Q776">
            <v>0</v>
          </cell>
          <cell r="T776">
            <v>494619.75</v>
          </cell>
          <cell r="U776">
            <v>498000</v>
          </cell>
          <cell r="W776">
            <v>0</v>
          </cell>
          <cell r="Y776">
            <v>325174.56</v>
          </cell>
          <cell r="AA776">
            <v>372100</v>
          </cell>
          <cell r="AG776">
            <v>498000</v>
          </cell>
          <cell r="AI776">
            <v>0</v>
          </cell>
          <cell r="AL776">
            <v>8102</v>
          </cell>
        </row>
        <row r="777">
          <cell r="A777" t="str">
            <v>8102</v>
          </cell>
          <cell r="B777" t="str">
            <v xml:space="preserve">407 - Retained Earnings             </v>
          </cell>
          <cell r="C777" t="str">
            <v xml:space="preserve">LAB - Labour and Benefits           </v>
          </cell>
          <cell r="D777" t="str">
            <v>IS</v>
          </cell>
          <cell r="G777">
            <v>93891.07</v>
          </cell>
          <cell r="H777">
            <v>77356.100000000006</v>
          </cell>
          <cell r="I777">
            <v>85000</v>
          </cell>
          <cell r="K777">
            <v>0</v>
          </cell>
          <cell r="M777">
            <v>785886.19</v>
          </cell>
          <cell r="N777">
            <v>664861.19999999995</v>
          </cell>
          <cell r="O777">
            <v>753300</v>
          </cell>
          <cell r="Q777">
            <v>0</v>
          </cell>
          <cell r="T777">
            <v>896808.71</v>
          </cell>
          <cell r="U777">
            <v>1008100</v>
          </cell>
          <cell r="W777">
            <v>0</v>
          </cell>
          <cell r="Y777">
            <v>785886.19</v>
          </cell>
          <cell r="AA777">
            <v>753300</v>
          </cell>
          <cell r="AG777">
            <v>1008100</v>
          </cell>
          <cell r="AI777">
            <v>0</v>
          </cell>
          <cell r="AL777">
            <v>8102</v>
          </cell>
        </row>
        <row r="778">
          <cell r="A778" t="str">
            <v>8103</v>
          </cell>
          <cell r="B778" t="str">
            <v xml:space="preserve">407 - Retained Earnings             </v>
          </cell>
          <cell r="C778" t="str">
            <v xml:space="preserve">LAB - Labour and Benefits           </v>
          </cell>
          <cell r="D778" t="str">
            <v>CSP</v>
          </cell>
          <cell r="G778">
            <v>33746.04</v>
          </cell>
          <cell r="H778">
            <v>42196.1</v>
          </cell>
          <cell r="I778">
            <v>35200</v>
          </cell>
          <cell r="K778">
            <v>0</v>
          </cell>
          <cell r="M778">
            <v>375292.13</v>
          </cell>
          <cell r="N778">
            <v>252704.66</v>
          </cell>
          <cell r="O778">
            <v>310400</v>
          </cell>
          <cell r="Q778">
            <v>0</v>
          </cell>
          <cell r="T778">
            <v>366752.26</v>
          </cell>
          <cell r="U778">
            <v>415400</v>
          </cell>
          <cell r="W778">
            <v>0</v>
          </cell>
          <cell r="Y778">
            <v>375292.13</v>
          </cell>
          <cell r="AA778">
            <v>310400</v>
          </cell>
          <cell r="AG778">
            <v>415400</v>
          </cell>
          <cell r="AI778">
            <v>0</v>
          </cell>
          <cell r="AL778">
            <v>8103</v>
          </cell>
        </row>
        <row r="779">
          <cell r="A779" t="str">
            <v>8103</v>
          </cell>
          <cell r="B779" t="str">
            <v xml:space="preserve">407 - Retained Earnings             </v>
          </cell>
          <cell r="C779" t="str">
            <v xml:space="preserve">LAB - Labour and Benefits           </v>
          </cell>
          <cell r="D779" t="str">
            <v>EO</v>
          </cell>
          <cell r="G779">
            <v>2180.08</v>
          </cell>
          <cell r="H779">
            <v>4589.12</v>
          </cell>
          <cell r="I779">
            <v>0</v>
          </cell>
          <cell r="K779">
            <v>0</v>
          </cell>
          <cell r="M779">
            <v>59733.89</v>
          </cell>
          <cell r="N779">
            <v>22906.33</v>
          </cell>
          <cell r="O779">
            <v>0</v>
          </cell>
          <cell r="Q779">
            <v>0</v>
          </cell>
          <cell r="T779">
            <v>36728.03</v>
          </cell>
          <cell r="U779">
            <v>0</v>
          </cell>
          <cell r="W779">
            <v>0</v>
          </cell>
          <cell r="Y779">
            <v>59733.89</v>
          </cell>
          <cell r="AA779">
            <v>0</v>
          </cell>
          <cell r="AG779">
            <v>0</v>
          </cell>
          <cell r="AI779">
            <v>0</v>
          </cell>
          <cell r="AL779">
            <v>8103</v>
          </cell>
        </row>
        <row r="780">
          <cell r="A780" t="str">
            <v>8103</v>
          </cell>
          <cell r="B780" t="str">
            <v xml:space="preserve">407 - Retained Earnings             </v>
          </cell>
          <cell r="C780" t="str">
            <v xml:space="preserve">LAB - Labour and Benefits           </v>
          </cell>
          <cell r="D780" t="str">
            <v>EO</v>
          </cell>
          <cell r="G780">
            <v>17707.13</v>
          </cell>
          <cell r="H780">
            <v>12714.6</v>
          </cell>
          <cell r="I780">
            <v>17200</v>
          </cell>
          <cell r="K780">
            <v>0</v>
          </cell>
          <cell r="M780">
            <v>107473.01</v>
          </cell>
          <cell r="N780">
            <v>113113.74</v>
          </cell>
          <cell r="O780">
            <v>103200</v>
          </cell>
          <cell r="Q780">
            <v>0</v>
          </cell>
          <cell r="T780">
            <v>152092.5</v>
          </cell>
          <cell r="U780">
            <v>142700</v>
          </cell>
          <cell r="W780">
            <v>0</v>
          </cell>
          <cell r="Y780">
            <v>107473.01</v>
          </cell>
          <cell r="AA780">
            <v>103200</v>
          </cell>
          <cell r="AG780">
            <v>142700</v>
          </cell>
          <cell r="AI780">
            <v>0</v>
          </cell>
          <cell r="AL780">
            <v>8103</v>
          </cell>
        </row>
        <row r="781">
          <cell r="A781" t="str">
            <v>8103</v>
          </cell>
          <cell r="B781" t="str">
            <v xml:space="preserve">407 - Retained Earnings             </v>
          </cell>
          <cell r="C781" t="str">
            <v xml:space="preserve">LAB - Labour and Benefits           </v>
          </cell>
          <cell r="D781" t="str">
            <v>EO</v>
          </cell>
          <cell r="G781">
            <v>0</v>
          </cell>
          <cell r="H781">
            <v>5376.56</v>
          </cell>
          <cell r="I781">
            <v>0</v>
          </cell>
          <cell r="K781">
            <v>0</v>
          </cell>
          <cell r="M781">
            <v>15420.86</v>
          </cell>
          <cell r="N781">
            <v>39360.15</v>
          </cell>
          <cell r="O781">
            <v>6800</v>
          </cell>
          <cell r="Q781">
            <v>0</v>
          </cell>
          <cell r="T781">
            <v>50402.42</v>
          </cell>
          <cell r="U781">
            <v>6800</v>
          </cell>
          <cell r="W781">
            <v>0</v>
          </cell>
          <cell r="Y781">
            <v>15420.86</v>
          </cell>
          <cell r="AA781">
            <v>6800</v>
          </cell>
          <cell r="AG781">
            <v>6800</v>
          </cell>
          <cell r="AI781">
            <v>0</v>
          </cell>
          <cell r="AL781">
            <v>8103</v>
          </cell>
        </row>
        <row r="782">
          <cell r="A782" t="str">
            <v>8103</v>
          </cell>
          <cell r="B782" t="str">
            <v xml:space="preserve">407 - Retained Earnings             </v>
          </cell>
          <cell r="C782" t="str">
            <v xml:space="preserve">LAB - Labour and Benefits           </v>
          </cell>
          <cell r="D782" t="str">
            <v>EO</v>
          </cell>
          <cell r="G782">
            <v>4290.16</v>
          </cell>
          <cell r="H782">
            <v>1898</v>
          </cell>
          <cell r="I782">
            <v>4200</v>
          </cell>
          <cell r="K782">
            <v>0</v>
          </cell>
          <cell r="M782">
            <v>28508.97</v>
          </cell>
          <cell r="N782">
            <v>15581.58</v>
          </cell>
          <cell r="O782">
            <v>59200</v>
          </cell>
          <cell r="Q782">
            <v>0</v>
          </cell>
          <cell r="T782">
            <v>20527.330000000002</v>
          </cell>
          <cell r="U782">
            <v>71800</v>
          </cell>
          <cell r="W782">
            <v>0</v>
          </cell>
          <cell r="Y782">
            <v>28508.97</v>
          </cell>
          <cell r="AA782">
            <v>59200</v>
          </cell>
          <cell r="AG782">
            <v>71800</v>
          </cell>
          <cell r="AI782">
            <v>0</v>
          </cell>
          <cell r="AL782">
            <v>8103</v>
          </cell>
        </row>
        <row r="783">
          <cell r="A783" t="str">
            <v>8103</v>
          </cell>
          <cell r="B783" t="str">
            <v xml:space="preserve">407 - Retained Earnings             </v>
          </cell>
          <cell r="C783" t="str">
            <v xml:space="preserve">LAB - Labour and Benefits           </v>
          </cell>
          <cell r="D783" t="str">
            <v>FS</v>
          </cell>
          <cell r="G783">
            <v>7541.94</v>
          </cell>
          <cell r="H783">
            <v>733.6</v>
          </cell>
          <cell r="I783">
            <v>4800</v>
          </cell>
          <cell r="K783">
            <v>0</v>
          </cell>
          <cell r="M783">
            <v>45681.85</v>
          </cell>
          <cell r="N783">
            <v>15488.32</v>
          </cell>
          <cell r="O783">
            <v>42700</v>
          </cell>
          <cell r="Q783">
            <v>0</v>
          </cell>
          <cell r="T783">
            <v>22086.04</v>
          </cell>
          <cell r="U783">
            <v>57200</v>
          </cell>
          <cell r="W783">
            <v>0</v>
          </cell>
          <cell r="Y783">
            <v>45681.85</v>
          </cell>
          <cell r="AA783">
            <v>42700</v>
          </cell>
          <cell r="AG783">
            <v>57200</v>
          </cell>
          <cell r="AI783">
            <v>0</v>
          </cell>
          <cell r="AL783">
            <v>8103</v>
          </cell>
        </row>
        <row r="784">
          <cell r="A784" t="str">
            <v>8103</v>
          </cell>
          <cell r="B784" t="str">
            <v xml:space="preserve">407 - Retained Earnings             </v>
          </cell>
          <cell r="C784" t="str">
            <v xml:space="preserve">LAB - Labour and Benefits           </v>
          </cell>
          <cell r="D784" t="str">
            <v>HR</v>
          </cell>
          <cell r="G784">
            <v>3378.48</v>
          </cell>
          <cell r="H784">
            <v>0</v>
          </cell>
          <cell r="I784">
            <v>0</v>
          </cell>
          <cell r="K784">
            <v>0</v>
          </cell>
          <cell r="M784">
            <v>40413.07</v>
          </cell>
          <cell r="N784">
            <v>0</v>
          </cell>
          <cell r="O784">
            <v>0</v>
          </cell>
          <cell r="Q784">
            <v>0</v>
          </cell>
          <cell r="T784">
            <v>8445.6</v>
          </cell>
          <cell r="U784">
            <v>0</v>
          </cell>
          <cell r="W784">
            <v>0</v>
          </cell>
          <cell r="Y784">
            <v>40413.07</v>
          </cell>
          <cell r="AA784">
            <v>0</v>
          </cell>
          <cell r="AG784">
            <v>0</v>
          </cell>
          <cell r="AI784">
            <v>0</v>
          </cell>
          <cell r="AL784">
            <v>8103</v>
          </cell>
        </row>
        <row r="785">
          <cell r="A785" t="str">
            <v>8103</v>
          </cell>
          <cell r="B785" t="str">
            <v xml:space="preserve">407 - Retained Earnings             </v>
          </cell>
          <cell r="C785" t="str">
            <v xml:space="preserve">LAB - Labour and Benefits           </v>
          </cell>
          <cell r="D785" t="str">
            <v>IS</v>
          </cell>
          <cell r="G785">
            <v>1635.06</v>
          </cell>
          <cell r="H785">
            <v>16205.48</v>
          </cell>
          <cell r="I785">
            <v>15800</v>
          </cell>
          <cell r="K785">
            <v>0</v>
          </cell>
          <cell r="M785">
            <v>33886.58</v>
          </cell>
          <cell r="N785">
            <v>214901.71</v>
          </cell>
          <cell r="O785">
            <v>139100</v>
          </cell>
          <cell r="Q785">
            <v>0</v>
          </cell>
          <cell r="T785">
            <v>245355.5</v>
          </cell>
          <cell r="U785">
            <v>186100</v>
          </cell>
          <cell r="W785">
            <v>0</v>
          </cell>
          <cell r="Y785">
            <v>33886.58</v>
          </cell>
          <cell r="AA785">
            <v>139100</v>
          </cell>
          <cell r="AG785">
            <v>186100</v>
          </cell>
          <cell r="AI785">
            <v>0</v>
          </cell>
          <cell r="AL785">
            <v>8103</v>
          </cell>
        </row>
        <row r="786">
          <cell r="A786" t="str">
            <v>8104</v>
          </cell>
          <cell r="B786" t="str">
            <v xml:space="preserve">407 - Retained Earnings             </v>
          </cell>
          <cell r="C786" t="str">
            <v xml:space="preserve">LAB - Labour and Benefits           </v>
          </cell>
          <cell r="D786" t="str">
            <v>CSP</v>
          </cell>
          <cell r="G786">
            <v>30042.880000000001</v>
          </cell>
          <cell r="H786">
            <v>207.83</v>
          </cell>
          <cell r="I786">
            <v>0</v>
          </cell>
          <cell r="K786">
            <v>0</v>
          </cell>
          <cell r="M786">
            <v>173072.47</v>
          </cell>
          <cell r="N786">
            <v>207.83</v>
          </cell>
          <cell r="O786">
            <v>0</v>
          </cell>
          <cell r="Q786">
            <v>0</v>
          </cell>
          <cell r="T786">
            <v>3964.56</v>
          </cell>
          <cell r="U786">
            <v>0</v>
          </cell>
          <cell r="W786">
            <v>0</v>
          </cell>
          <cell r="Y786">
            <v>173072.47</v>
          </cell>
          <cell r="AA786">
            <v>0</v>
          </cell>
          <cell r="AG786">
            <v>0</v>
          </cell>
          <cell r="AI786">
            <v>0</v>
          </cell>
          <cell r="AL786">
            <v>8104</v>
          </cell>
        </row>
        <row r="787">
          <cell r="A787" t="str">
            <v>8104</v>
          </cell>
          <cell r="B787" t="str">
            <v xml:space="preserve">407 - Retained Earnings             </v>
          </cell>
          <cell r="C787" t="str">
            <v xml:space="preserve">LAB - Labour and Benefits           </v>
          </cell>
          <cell r="D787" t="str">
            <v>EO</v>
          </cell>
          <cell r="G787">
            <v>1921.46</v>
          </cell>
          <cell r="H787">
            <v>3533.87</v>
          </cell>
          <cell r="I787">
            <v>1900</v>
          </cell>
          <cell r="K787">
            <v>0</v>
          </cell>
          <cell r="M787">
            <v>16057.96</v>
          </cell>
          <cell r="N787">
            <v>45760.38</v>
          </cell>
          <cell r="O787">
            <v>15400</v>
          </cell>
          <cell r="Q787">
            <v>0</v>
          </cell>
          <cell r="T787">
            <v>54976.7</v>
          </cell>
          <cell r="U787">
            <v>20700</v>
          </cell>
          <cell r="W787">
            <v>0</v>
          </cell>
          <cell r="Y787">
            <v>16057.96</v>
          </cell>
          <cell r="AA787">
            <v>15400</v>
          </cell>
          <cell r="AG787">
            <v>20700</v>
          </cell>
          <cell r="AI787">
            <v>0</v>
          </cell>
          <cell r="AL787">
            <v>8104</v>
          </cell>
        </row>
        <row r="788">
          <cell r="A788" t="str">
            <v>8104</v>
          </cell>
          <cell r="B788" t="str">
            <v xml:space="preserve">407 - Retained Earnings             </v>
          </cell>
          <cell r="C788" t="str">
            <v xml:space="preserve">LAB - Labour and Benefits           </v>
          </cell>
          <cell r="D788" t="str">
            <v>EO</v>
          </cell>
          <cell r="G788">
            <v>56154.81</v>
          </cell>
          <cell r="H788">
            <v>39200.400000000001</v>
          </cell>
          <cell r="I788">
            <v>27300</v>
          </cell>
          <cell r="K788">
            <v>0</v>
          </cell>
          <cell r="M788">
            <v>308283.31</v>
          </cell>
          <cell r="N788">
            <v>235501.5</v>
          </cell>
          <cell r="O788">
            <v>223500</v>
          </cell>
          <cell r="Q788">
            <v>0</v>
          </cell>
          <cell r="T788">
            <v>328766.40999999997</v>
          </cell>
          <cell r="U788">
            <v>296100</v>
          </cell>
          <cell r="W788">
            <v>0</v>
          </cell>
          <cell r="Y788">
            <v>308283.31</v>
          </cell>
          <cell r="AA788">
            <v>223500</v>
          </cell>
          <cell r="AG788">
            <v>296100</v>
          </cell>
          <cell r="AI788">
            <v>0</v>
          </cell>
          <cell r="AL788">
            <v>8104</v>
          </cell>
        </row>
        <row r="789">
          <cell r="A789" t="str">
            <v>8104</v>
          </cell>
          <cell r="B789" t="str">
            <v xml:space="preserve">407 - Retained Earnings             </v>
          </cell>
          <cell r="C789" t="str">
            <v xml:space="preserve">LAB - Labour and Benefits           </v>
          </cell>
          <cell r="D789" t="str">
            <v>EO</v>
          </cell>
          <cell r="G789">
            <v>0</v>
          </cell>
          <cell r="H789">
            <v>0</v>
          </cell>
          <cell r="I789">
            <v>200</v>
          </cell>
          <cell r="K789">
            <v>0</v>
          </cell>
          <cell r="M789">
            <v>0</v>
          </cell>
          <cell r="N789">
            <v>6029.51</v>
          </cell>
          <cell r="O789">
            <v>1900</v>
          </cell>
          <cell r="Q789">
            <v>0</v>
          </cell>
          <cell r="T789">
            <v>6029.51</v>
          </cell>
          <cell r="U789">
            <v>2600</v>
          </cell>
          <cell r="W789">
            <v>0</v>
          </cell>
          <cell r="Y789">
            <v>0</v>
          </cell>
          <cell r="AA789">
            <v>1900</v>
          </cell>
          <cell r="AG789">
            <v>2600</v>
          </cell>
          <cell r="AI789">
            <v>0</v>
          </cell>
          <cell r="AL789">
            <v>8104</v>
          </cell>
        </row>
        <row r="790">
          <cell r="A790" t="str">
            <v>8104</v>
          </cell>
          <cell r="B790" t="str">
            <v xml:space="preserve">407 - Retained Earnings             </v>
          </cell>
          <cell r="C790" t="str">
            <v xml:space="preserve">LAB - Labour and Benefits           </v>
          </cell>
          <cell r="D790" t="str">
            <v>EO</v>
          </cell>
          <cell r="G790">
            <v>1184.3699999999999</v>
          </cell>
          <cell r="H790">
            <v>3922.24</v>
          </cell>
          <cell r="I790">
            <v>3100</v>
          </cell>
          <cell r="K790">
            <v>0</v>
          </cell>
          <cell r="M790">
            <v>22110.84</v>
          </cell>
          <cell r="N790">
            <v>22982.66</v>
          </cell>
          <cell r="O790">
            <v>25400</v>
          </cell>
          <cell r="Q790">
            <v>0</v>
          </cell>
          <cell r="T790">
            <v>34639.72</v>
          </cell>
          <cell r="U790">
            <v>33800</v>
          </cell>
          <cell r="W790">
            <v>0</v>
          </cell>
          <cell r="Y790">
            <v>22110.84</v>
          </cell>
          <cell r="AA790">
            <v>25400</v>
          </cell>
          <cell r="AG790">
            <v>33800</v>
          </cell>
          <cell r="AI790">
            <v>0</v>
          </cell>
          <cell r="AL790">
            <v>8104</v>
          </cell>
        </row>
        <row r="791">
          <cell r="A791" t="str">
            <v>8104</v>
          </cell>
          <cell r="B791" t="str">
            <v xml:space="preserve">407 - Retained Earnings             </v>
          </cell>
          <cell r="C791" t="str">
            <v xml:space="preserve">LAB - Labour and Benefits           </v>
          </cell>
          <cell r="D791" t="str">
            <v>FS</v>
          </cell>
          <cell r="G791">
            <v>0</v>
          </cell>
          <cell r="H791">
            <v>0</v>
          </cell>
          <cell r="I791">
            <v>0</v>
          </cell>
          <cell r="K791">
            <v>0</v>
          </cell>
          <cell r="M791">
            <v>587.5</v>
          </cell>
          <cell r="N791">
            <v>0</v>
          </cell>
          <cell r="O791">
            <v>0</v>
          </cell>
          <cell r="Q791">
            <v>0</v>
          </cell>
          <cell r="T791">
            <v>0</v>
          </cell>
          <cell r="U791">
            <v>0</v>
          </cell>
          <cell r="W791">
            <v>0</v>
          </cell>
          <cell r="Y791">
            <v>587.5</v>
          </cell>
          <cell r="AA791">
            <v>0</v>
          </cell>
          <cell r="AG791">
            <v>0</v>
          </cell>
          <cell r="AI791">
            <v>0</v>
          </cell>
          <cell r="AL791">
            <v>8104</v>
          </cell>
        </row>
        <row r="792">
          <cell r="A792" t="str">
            <v>8104</v>
          </cell>
          <cell r="B792" t="str">
            <v xml:space="preserve">407 - Retained Earnings             </v>
          </cell>
          <cell r="C792" t="str">
            <v xml:space="preserve">LAB - Labour and Benefits           </v>
          </cell>
          <cell r="D792" t="str">
            <v>IS</v>
          </cell>
          <cell r="G792">
            <v>0</v>
          </cell>
          <cell r="H792">
            <v>0</v>
          </cell>
          <cell r="I792">
            <v>0</v>
          </cell>
          <cell r="K792">
            <v>0</v>
          </cell>
          <cell r="M792">
            <v>1329.44</v>
          </cell>
          <cell r="N792">
            <v>0</v>
          </cell>
          <cell r="O792">
            <v>0</v>
          </cell>
          <cell r="Q792">
            <v>0</v>
          </cell>
          <cell r="T792">
            <v>115</v>
          </cell>
          <cell r="U792">
            <v>0</v>
          </cell>
          <cell r="W792">
            <v>0</v>
          </cell>
          <cell r="Y792">
            <v>1329.44</v>
          </cell>
          <cell r="AA792">
            <v>0</v>
          </cell>
          <cell r="AG792">
            <v>0</v>
          </cell>
          <cell r="AI792">
            <v>0</v>
          </cell>
          <cell r="AL792">
            <v>8104</v>
          </cell>
        </row>
        <row r="793">
          <cell r="A793" t="str">
            <v>8105</v>
          </cell>
          <cell r="B793" t="str">
            <v xml:space="preserve">407 - Retained Earnings             </v>
          </cell>
          <cell r="C793" t="str">
            <v xml:space="preserve">LAB - Labour and Benefits           </v>
          </cell>
          <cell r="D793" t="str">
            <v>CSP</v>
          </cell>
          <cell r="G793">
            <v>2029.52</v>
          </cell>
          <cell r="H793">
            <v>0</v>
          </cell>
          <cell r="I793">
            <v>0</v>
          </cell>
          <cell r="K793">
            <v>0</v>
          </cell>
          <cell r="M793">
            <v>4150.7299999999996</v>
          </cell>
          <cell r="N793">
            <v>14.31</v>
          </cell>
          <cell r="O793">
            <v>0</v>
          </cell>
          <cell r="Q793">
            <v>0</v>
          </cell>
          <cell r="T793">
            <v>1277.81</v>
          </cell>
          <cell r="U793">
            <v>0</v>
          </cell>
          <cell r="W793">
            <v>0</v>
          </cell>
          <cell r="Y793">
            <v>4150.7299999999996</v>
          </cell>
          <cell r="AA793">
            <v>0</v>
          </cell>
          <cell r="AG793">
            <v>0</v>
          </cell>
          <cell r="AI793">
            <v>0</v>
          </cell>
          <cell r="AL793">
            <v>8105</v>
          </cell>
        </row>
        <row r="794">
          <cell r="A794" t="str">
            <v>8105</v>
          </cell>
          <cell r="B794" t="str">
            <v xml:space="preserve">407 - Retained Earnings             </v>
          </cell>
          <cell r="C794" t="str">
            <v xml:space="preserve">LAB - Labour and Benefits           </v>
          </cell>
          <cell r="D794" t="str">
            <v>EO</v>
          </cell>
          <cell r="G794">
            <v>0</v>
          </cell>
          <cell r="H794">
            <v>0</v>
          </cell>
          <cell r="I794">
            <v>0</v>
          </cell>
          <cell r="K794">
            <v>0</v>
          </cell>
          <cell r="M794">
            <v>0</v>
          </cell>
          <cell r="N794">
            <v>946.07</v>
          </cell>
          <cell r="O794">
            <v>0</v>
          </cell>
          <cell r="Q794">
            <v>0</v>
          </cell>
          <cell r="T794">
            <v>1634.03</v>
          </cell>
          <cell r="U794">
            <v>0</v>
          </cell>
          <cell r="W794">
            <v>0</v>
          </cell>
          <cell r="Y794">
            <v>0</v>
          </cell>
          <cell r="AA794">
            <v>0</v>
          </cell>
          <cell r="AG794">
            <v>0</v>
          </cell>
          <cell r="AI794">
            <v>0</v>
          </cell>
          <cell r="AL794">
            <v>8105</v>
          </cell>
        </row>
        <row r="795">
          <cell r="A795" t="str">
            <v>8105</v>
          </cell>
          <cell r="B795" t="str">
            <v xml:space="preserve">407 - Retained Earnings             </v>
          </cell>
          <cell r="C795" t="str">
            <v xml:space="preserve">LAB - Labour and Benefits           </v>
          </cell>
          <cell r="D795" t="str">
            <v>EO</v>
          </cell>
          <cell r="G795">
            <v>36098.14</v>
          </cell>
          <cell r="H795">
            <v>25992.57</v>
          </cell>
          <cell r="I795">
            <v>47600</v>
          </cell>
          <cell r="K795">
            <v>0</v>
          </cell>
          <cell r="M795">
            <v>298505.15000000002</v>
          </cell>
          <cell r="N795">
            <v>293918.21999999997</v>
          </cell>
          <cell r="O795">
            <v>387000</v>
          </cell>
          <cell r="Q795">
            <v>0</v>
          </cell>
          <cell r="T795">
            <v>445882.78</v>
          </cell>
          <cell r="U795">
            <v>516000</v>
          </cell>
          <cell r="W795">
            <v>0</v>
          </cell>
          <cell r="Y795">
            <v>298505.15000000002</v>
          </cell>
          <cell r="AA795">
            <v>387000</v>
          </cell>
          <cell r="AG795">
            <v>516000</v>
          </cell>
          <cell r="AI795">
            <v>0</v>
          </cell>
          <cell r="AL795">
            <v>8105</v>
          </cell>
        </row>
        <row r="796">
          <cell r="A796" t="str">
            <v>8105</v>
          </cell>
          <cell r="B796" t="str">
            <v xml:space="preserve">407 - Retained Earnings             </v>
          </cell>
          <cell r="C796" t="str">
            <v xml:space="preserve">LAB - Labour and Benefits           </v>
          </cell>
          <cell r="D796" t="str">
            <v>EO</v>
          </cell>
          <cell r="G796">
            <v>0</v>
          </cell>
          <cell r="H796">
            <v>0</v>
          </cell>
          <cell r="I796">
            <v>1200</v>
          </cell>
          <cell r="K796">
            <v>0</v>
          </cell>
          <cell r="M796">
            <v>147.30000000000001</v>
          </cell>
          <cell r="N796">
            <v>12432.55</v>
          </cell>
          <cell r="O796">
            <v>10000</v>
          </cell>
          <cell r="Q796">
            <v>0</v>
          </cell>
          <cell r="T796">
            <v>12432.55</v>
          </cell>
          <cell r="U796">
            <v>13400</v>
          </cell>
          <cell r="W796">
            <v>0</v>
          </cell>
          <cell r="Y796">
            <v>147.30000000000001</v>
          </cell>
          <cell r="AA796">
            <v>10000</v>
          </cell>
          <cell r="AG796">
            <v>13400</v>
          </cell>
          <cell r="AI796">
            <v>0</v>
          </cell>
          <cell r="AL796">
            <v>8105</v>
          </cell>
        </row>
        <row r="797">
          <cell r="A797" t="str">
            <v>8105</v>
          </cell>
          <cell r="B797" t="str">
            <v xml:space="preserve">407 - Retained Earnings             </v>
          </cell>
          <cell r="C797" t="str">
            <v xml:space="preserve">LAB - Labour and Benefits           </v>
          </cell>
          <cell r="D797" t="str">
            <v>EO</v>
          </cell>
          <cell r="G797">
            <v>11356.14</v>
          </cell>
          <cell r="H797">
            <v>7813.12</v>
          </cell>
          <cell r="I797">
            <v>7900</v>
          </cell>
          <cell r="K797">
            <v>0</v>
          </cell>
          <cell r="M797">
            <v>78169.600000000006</v>
          </cell>
          <cell r="N797">
            <v>61065.55</v>
          </cell>
          <cell r="O797">
            <v>64400</v>
          </cell>
          <cell r="Q797">
            <v>0</v>
          </cell>
          <cell r="T797">
            <v>85213.16</v>
          </cell>
          <cell r="U797">
            <v>85800</v>
          </cell>
          <cell r="W797">
            <v>0</v>
          </cell>
          <cell r="Y797">
            <v>78169.600000000006</v>
          </cell>
          <cell r="AA797">
            <v>64400</v>
          </cell>
          <cell r="AG797">
            <v>85800</v>
          </cell>
          <cell r="AI797">
            <v>0</v>
          </cell>
          <cell r="AL797">
            <v>8105</v>
          </cell>
        </row>
        <row r="798">
          <cell r="A798" t="str">
            <v>8105</v>
          </cell>
          <cell r="B798" t="str">
            <v xml:space="preserve">407 - Retained Earnings             </v>
          </cell>
          <cell r="C798" t="str">
            <v xml:space="preserve">LAB - Labour and Benefits           </v>
          </cell>
          <cell r="D798" t="str">
            <v>IS</v>
          </cell>
          <cell r="G798">
            <v>771.6</v>
          </cell>
          <cell r="H798">
            <v>0</v>
          </cell>
          <cell r="I798">
            <v>800</v>
          </cell>
          <cell r="K798">
            <v>0</v>
          </cell>
          <cell r="M798">
            <v>6664.32</v>
          </cell>
          <cell r="N798">
            <v>2542.37</v>
          </cell>
          <cell r="O798">
            <v>6800</v>
          </cell>
          <cell r="Q798">
            <v>0</v>
          </cell>
          <cell r="T798">
            <v>5407.46</v>
          </cell>
          <cell r="U798">
            <v>9000</v>
          </cell>
          <cell r="W798">
            <v>0</v>
          </cell>
          <cell r="Y798">
            <v>6664.32</v>
          </cell>
          <cell r="AA798">
            <v>6800</v>
          </cell>
          <cell r="AG798">
            <v>9000</v>
          </cell>
          <cell r="AI798">
            <v>0</v>
          </cell>
          <cell r="AL798">
            <v>8105</v>
          </cell>
        </row>
        <row r="799">
          <cell r="A799" t="str">
            <v>8106</v>
          </cell>
          <cell r="B799" t="str">
            <v xml:space="preserve">407 - Retained Earnings             </v>
          </cell>
          <cell r="C799" t="str">
            <v xml:space="preserve">LAB - Labour and Benefits           </v>
          </cell>
          <cell r="D799" t="str">
            <v>EO</v>
          </cell>
          <cell r="G799">
            <v>1435.2</v>
          </cell>
          <cell r="H799">
            <v>1357.4</v>
          </cell>
          <cell r="I799">
            <v>1200</v>
          </cell>
          <cell r="K799">
            <v>0</v>
          </cell>
          <cell r="M799">
            <v>13761.8</v>
          </cell>
          <cell r="N799">
            <v>10756.65</v>
          </cell>
          <cell r="O799">
            <v>10100</v>
          </cell>
          <cell r="Q799">
            <v>0</v>
          </cell>
          <cell r="T799">
            <v>14822.65</v>
          </cell>
          <cell r="U799">
            <v>13500</v>
          </cell>
          <cell r="W799">
            <v>0</v>
          </cell>
          <cell r="Y799">
            <v>13761.8</v>
          </cell>
          <cell r="AA799">
            <v>10100</v>
          </cell>
          <cell r="AG799">
            <v>13500</v>
          </cell>
          <cell r="AI799">
            <v>0</v>
          </cell>
          <cell r="AL799">
            <v>8106</v>
          </cell>
        </row>
        <row r="800">
          <cell r="A800" t="str">
            <v>8107</v>
          </cell>
          <cell r="B800" t="str">
            <v xml:space="preserve">407 - Retained Earnings             </v>
          </cell>
          <cell r="C800" t="str">
            <v xml:space="preserve">LAB - Labour and Benefits           </v>
          </cell>
          <cell r="D800" t="str">
            <v>EO</v>
          </cell>
          <cell r="G800">
            <v>4239.9799999999996</v>
          </cell>
          <cell r="H800">
            <v>3645</v>
          </cell>
          <cell r="I800">
            <v>4800</v>
          </cell>
          <cell r="K800">
            <v>0</v>
          </cell>
          <cell r="M800">
            <v>37552.480000000003</v>
          </cell>
          <cell r="N800">
            <v>32557.5</v>
          </cell>
          <cell r="O800">
            <v>41600</v>
          </cell>
          <cell r="Q800">
            <v>0</v>
          </cell>
          <cell r="T800">
            <v>44437.5</v>
          </cell>
          <cell r="U800">
            <v>55300</v>
          </cell>
          <cell r="W800">
            <v>0</v>
          </cell>
          <cell r="Y800">
            <v>37552.480000000003</v>
          </cell>
          <cell r="AA800">
            <v>41600</v>
          </cell>
          <cell r="AG800">
            <v>55300</v>
          </cell>
          <cell r="AI800">
            <v>0</v>
          </cell>
          <cell r="AL800">
            <v>8107</v>
          </cell>
        </row>
        <row r="801">
          <cell r="A801" t="str">
            <v>8107</v>
          </cell>
          <cell r="B801" t="str">
            <v xml:space="preserve">407 - Retained Earnings             </v>
          </cell>
          <cell r="C801" t="str">
            <v xml:space="preserve">LAB - Labour and Benefits           </v>
          </cell>
          <cell r="D801" t="str">
            <v>EO</v>
          </cell>
          <cell r="G801">
            <v>0</v>
          </cell>
          <cell r="H801">
            <v>0</v>
          </cell>
          <cell r="I801">
            <v>200</v>
          </cell>
          <cell r="K801">
            <v>0</v>
          </cell>
          <cell r="M801">
            <v>0</v>
          </cell>
          <cell r="N801">
            <v>1755</v>
          </cell>
          <cell r="O801">
            <v>1700</v>
          </cell>
          <cell r="Q801">
            <v>0</v>
          </cell>
          <cell r="T801">
            <v>1755</v>
          </cell>
          <cell r="U801">
            <v>2100</v>
          </cell>
          <cell r="W801">
            <v>0</v>
          </cell>
          <cell r="Y801">
            <v>0</v>
          </cell>
          <cell r="AA801">
            <v>1700</v>
          </cell>
          <cell r="AG801">
            <v>2100</v>
          </cell>
          <cell r="AI801">
            <v>0</v>
          </cell>
          <cell r="AL801">
            <v>8107</v>
          </cell>
        </row>
        <row r="802">
          <cell r="A802" t="str">
            <v>8107</v>
          </cell>
          <cell r="B802" t="str">
            <v xml:space="preserve">407 - Retained Earnings             </v>
          </cell>
          <cell r="C802" t="str">
            <v xml:space="preserve">LAB - Labour and Benefits           </v>
          </cell>
          <cell r="D802" t="str">
            <v>EO</v>
          </cell>
          <cell r="G802">
            <v>810</v>
          </cell>
          <cell r="H802">
            <v>585</v>
          </cell>
          <cell r="I802">
            <v>1000</v>
          </cell>
          <cell r="K802">
            <v>0</v>
          </cell>
          <cell r="M802">
            <v>9058.93</v>
          </cell>
          <cell r="N802">
            <v>7875</v>
          </cell>
          <cell r="O802">
            <v>9000</v>
          </cell>
          <cell r="Q802">
            <v>0</v>
          </cell>
          <cell r="T802">
            <v>11025</v>
          </cell>
          <cell r="U802">
            <v>12000</v>
          </cell>
          <cell r="W802">
            <v>0</v>
          </cell>
          <cell r="Y802">
            <v>9058.93</v>
          </cell>
          <cell r="AA802">
            <v>9000</v>
          </cell>
          <cell r="AG802">
            <v>12000</v>
          </cell>
          <cell r="AI802">
            <v>0</v>
          </cell>
          <cell r="AL802">
            <v>8107</v>
          </cell>
        </row>
        <row r="803">
          <cell r="A803" t="str">
            <v>8108</v>
          </cell>
          <cell r="B803" t="str">
            <v xml:space="preserve">407 - Retained Earnings             </v>
          </cell>
          <cell r="C803" t="str">
            <v xml:space="preserve">LAB - Labour and Benefits           </v>
          </cell>
          <cell r="D803" t="str">
            <v>EO</v>
          </cell>
          <cell r="G803">
            <v>8279.15</v>
          </cell>
          <cell r="H803">
            <v>2196.63</v>
          </cell>
          <cell r="I803">
            <v>6800</v>
          </cell>
          <cell r="K803">
            <v>0</v>
          </cell>
          <cell r="M803">
            <v>94095.2</v>
          </cell>
          <cell r="N803">
            <v>61557.87</v>
          </cell>
          <cell r="O803">
            <v>59700</v>
          </cell>
          <cell r="Q803">
            <v>0</v>
          </cell>
          <cell r="T803">
            <v>97699.24</v>
          </cell>
          <cell r="U803">
            <v>79900</v>
          </cell>
          <cell r="W803">
            <v>0</v>
          </cell>
          <cell r="Y803">
            <v>94095.2</v>
          </cell>
          <cell r="AA803">
            <v>59700</v>
          </cell>
          <cell r="AG803">
            <v>79900</v>
          </cell>
          <cell r="AI803">
            <v>0</v>
          </cell>
          <cell r="AL803">
            <v>8108</v>
          </cell>
        </row>
        <row r="804">
          <cell r="A804" t="str">
            <v>8109</v>
          </cell>
          <cell r="B804" t="str">
            <v xml:space="preserve">407 - Retained Earnings             </v>
          </cell>
          <cell r="C804" t="str">
            <v xml:space="preserve">LAB - Labour and Benefits           </v>
          </cell>
          <cell r="D804" t="str">
            <v>CSP</v>
          </cell>
          <cell r="G804">
            <v>0</v>
          </cell>
          <cell r="H804">
            <v>281.01</v>
          </cell>
          <cell r="I804">
            <v>0</v>
          </cell>
          <cell r="K804">
            <v>0</v>
          </cell>
          <cell r="M804">
            <v>0</v>
          </cell>
          <cell r="N804">
            <v>4091.1</v>
          </cell>
          <cell r="O804">
            <v>0</v>
          </cell>
          <cell r="Q804">
            <v>0</v>
          </cell>
          <cell r="T804">
            <v>4091.1</v>
          </cell>
          <cell r="U804">
            <v>0</v>
          </cell>
          <cell r="W804">
            <v>0</v>
          </cell>
          <cell r="Y804">
            <v>0</v>
          </cell>
          <cell r="AA804">
            <v>0</v>
          </cell>
          <cell r="AG804">
            <v>0</v>
          </cell>
          <cell r="AI804">
            <v>0</v>
          </cell>
          <cell r="AL804">
            <v>8109</v>
          </cell>
        </row>
        <row r="805">
          <cell r="A805" t="str">
            <v>8109</v>
          </cell>
          <cell r="B805" t="str">
            <v xml:space="preserve">407 - Retained Earnings             </v>
          </cell>
          <cell r="C805" t="str">
            <v xml:space="preserve">LAB - Labour and Benefits           </v>
          </cell>
          <cell r="D805" t="str">
            <v>EO</v>
          </cell>
          <cell r="G805">
            <v>876.7</v>
          </cell>
          <cell r="H805">
            <v>0</v>
          </cell>
          <cell r="I805">
            <v>0</v>
          </cell>
          <cell r="K805">
            <v>0</v>
          </cell>
          <cell r="M805">
            <v>1100.18</v>
          </cell>
          <cell r="N805">
            <v>723.76</v>
          </cell>
          <cell r="O805">
            <v>0</v>
          </cell>
          <cell r="Q805">
            <v>0</v>
          </cell>
          <cell r="T805">
            <v>723.76</v>
          </cell>
          <cell r="U805">
            <v>0</v>
          </cell>
          <cell r="W805">
            <v>0</v>
          </cell>
          <cell r="Y805">
            <v>1100.18</v>
          </cell>
          <cell r="AA805">
            <v>0</v>
          </cell>
          <cell r="AG805">
            <v>0</v>
          </cell>
          <cell r="AI805">
            <v>0</v>
          </cell>
          <cell r="AL805">
            <v>8109</v>
          </cell>
        </row>
        <row r="806">
          <cell r="A806" t="str">
            <v>8109</v>
          </cell>
          <cell r="B806" t="str">
            <v xml:space="preserve">407 - Retained Earnings             </v>
          </cell>
          <cell r="C806" t="str">
            <v xml:space="preserve">LAB - Labour and Benefits           </v>
          </cell>
          <cell r="D806" t="str">
            <v>EO</v>
          </cell>
          <cell r="G806">
            <v>44.32</v>
          </cell>
          <cell r="H806">
            <v>29.48</v>
          </cell>
          <cell r="I806">
            <v>0</v>
          </cell>
          <cell r="K806">
            <v>0</v>
          </cell>
          <cell r="M806">
            <v>44.32</v>
          </cell>
          <cell r="N806">
            <v>29.48</v>
          </cell>
          <cell r="O806">
            <v>0</v>
          </cell>
          <cell r="Q806">
            <v>0</v>
          </cell>
          <cell r="T806">
            <v>147.4</v>
          </cell>
          <cell r="U806">
            <v>0</v>
          </cell>
          <cell r="W806">
            <v>0</v>
          </cell>
          <cell r="Y806">
            <v>44.32</v>
          </cell>
          <cell r="AA806">
            <v>0</v>
          </cell>
          <cell r="AG806">
            <v>0</v>
          </cell>
          <cell r="AI806">
            <v>0</v>
          </cell>
          <cell r="AL806">
            <v>8109</v>
          </cell>
        </row>
        <row r="807">
          <cell r="A807" t="str">
            <v>8110</v>
          </cell>
          <cell r="B807" t="str">
            <v xml:space="preserve">407 - Retained Earnings             </v>
          </cell>
          <cell r="C807" t="str">
            <v xml:space="preserve">LAB - Labour and Benefits           </v>
          </cell>
          <cell r="D807" t="str">
            <v>CS</v>
          </cell>
          <cell r="G807">
            <v>0</v>
          </cell>
          <cell r="H807">
            <v>0</v>
          </cell>
          <cell r="I807">
            <v>300</v>
          </cell>
          <cell r="K807">
            <v>0</v>
          </cell>
          <cell r="M807">
            <v>1250.3399999999999</v>
          </cell>
          <cell r="N807">
            <v>3727.7</v>
          </cell>
          <cell r="O807">
            <v>2000</v>
          </cell>
          <cell r="Q807">
            <v>0</v>
          </cell>
          <cell r="T807">
            <v>4448.45</v>
          </cell>
          <cell r="U807">
            <v>2500</v>
          </cell>
          <cell r="W807">
            <v>0</v>
          </cell>
          <cell r="Y807">
            <v>1250.3399999999999</v>
          </cell>
          <cell r="AA807">
            <v>2000</v>
          </cell>
          <cell r="AG807">
            <v>2500</v>
          </cell>
          <cell r="AI807">
            <v>0</v>
          </cell>
          <cell r="AL807">
            <v>8110</v>
          </cell>
        </row>
        <row r="808">
          <cell r="A808" t="str">
            <v>8110</v>
          </cell>
          <cell r="B808" t="str">
            <v xml:space="preserve">407 - Retained Earnings             </v>
          </cell>
          <cell r="C808" t="str">
            <v xml:space="preserve">LAB - Labour and Benefits           </v>
          </cell>
          <cell r="D808" t="str">
            <v>CSP</v>
          </cell>
          <cell r="G808">
            <v>17945.689999999999</v>
          </cell>
          <cell r="H808">
            <v>6408.84</v>
          </cell>
          <cell r="I808">
            <v>10300</v>
          </cell>
          <cell r="K808">
            <v>0</v>
          </cell>
          <cell r="M808">
            <v>83649.009999999995</v>
          </cell>
          <cell r="N808">
            <v>91308.42</v>
          </cell>
          <cell r="O808">
            <v>89400</v>
          </cell>
          <cell r="Q808">
            <v>0</v>
          </cell>
          <cell r="T808">
            <v>99658.1</v>
          </cell>
          <cell r="U808">
            <v>119100</v>
          </cell>
          <cell r="W808">
            <v>0</v>
          </cell>
          <cell r="Y808">
            <v>83649.009999999995</v>
          </cell>
          <cell r="AA808">
            <v>89400</v>
          </cell>
          <cell r="AG808">
            <v>119100</v>
          </cell>
          <cell r="AI808">
            <v>0</v>
          </cell>
          <cell r="AL808">
            <v>8110</v>
          </cell>
        </row>
        <row r="809">
          <cell r="A809" t="str">
            <v>8110</v>
          </cell>
          <cell r="B809" t="str">
            <v xml:space="preserve">407 - Retained Earnings             </v>
          </cell>
          <cell r="C809" t="str">
            <v xml:space="preserve">LAB - Labour and Benefits           </v>
          </cell>
          <cell r="D809" t="str">
            <v>EO</v>
          </cell>
          <cell r="G809">
            <v>5997.26</v>
          </cell>
          <cell r="H809">
            <v>4406.1499999999996</v>
          </cell>
          <cell r="I809">
            <v>2900</v>
          </cell>
          <cell r="K809">
            <v>0</v>
          </cell>
          <cell r="M809">
            <v>47503.38</v>
          </cell>
          <cell r="N809">
            <v>23829.83</v>
          </cell>
          <cell r="O809">
            <v>25600</v>
          </cell>
          <cell r="Q809">
            <v>0</v>
          </cell>
          <cell r="T809">
            <v>39030.160000000003</v>
          </cell>
          <cell r="U809">
            <v>34200</v>
          </cell>
          <cell r="W809">
            <v>0</v>
          </cell>
          <cell r="Y809">
            <v>47503.38</v>
          </cell>
          <cell r="AA809">
            <v>25600</v>
          </cell>
          <cell r="AG809">
            <v>34200</v>
          </cell>
          <cell r="AI809">
            <v>0</v>
          </cell>
          <cell r="AL809">
            <v>8110</v>
          </cell>
        </row>
        <row r="810">
          <cell r="A810" t="str">
            <v>8110</v>
          </cell>
          <cell r="B810" t="str">
            <v xml:space="preserve">407 - Retained Earnings             </v>
          </cell>
          <cell r="C810" t="str">
            <v xml:space="preserve">LAB - Labour and Benefits           </v>
          </cell>
          <cell r="D810" t="str">
            <v>EO</v>
          </cell>
          <cell r="G810">
            <v>28526.44</v>
          </cell>
          <cell r="H810">
            <v>19818.93</v>
          </cell>
          <cell r="I810">
            <v>24100</v>
          </cell>
          <cell r="K810">
            <v>0</v>
          </cell>
          <cell r="M810">
            <v>311708.90000000002</v>
          </cell>
          <cell r="N810">
            <v>211512.5</v>
          </cell>
          <cell r="O810">
            <v>210200</v>
          </cell>
          <cell r="Q810">
            <v>0</v>
          </cell>
          <cell r="T810">
            <v>295432.27</v>
          </cell>
          <cell r="U810">
            <v>281300</v>
          </cell>
          <cell r="W810">
            <v>0</v>
          </cell>
          <cell r="Y810">
            <v>311708.90000000002</v>
          </cell>
          <cell r="AA810">
            <v>210200</v>
          </cell>
          <cell r="AG810">
            <v>281300</v>
          </cell>
          <cell r="AI810">
            <v>0</v>
          </cell>
          <cell r="AL810">
            <v>8110</v>
          </cell>
        </row>
        <row r="811">
          <cell r="A811" t="str">
            <v>8110</v>
          </cell>
          <cell r="B811" t="str">
            <v xml:space="preserve">407 - Retained Earnings             </v>
          </cell>
          <cell r="C811" t="str">
            <v xml:space="preserve">LAB - Labour and Benefits           </v>
          </cell>
          <cell r="D811" t="str">
            <v>EO</v>
          </cell>
          <cell r="G811">
            <v>1743.36</v>
          </cell>
          <cell r="H811">
            <v>25.75</v>
          </cell>
          <cell r="I811">
            <v>2000</v>
          </cell>
          <cell r="K811">
            <v>0</v>
          </cell>
          <cell r="M811">
            <v>17350.72</v>
          </cell>
          <cell r="N811">
            <v>5325.66</v>
          </cell>
          <cell r="O811">
            <v>12900</v>
          </cell>
          <cell r="Q811">
            <v>0</v>
          </cell>
          <cell r="T811">
            <v>6441.14</v>
          </cell>
          <cell r="U811">
            <v>17200</v>
          </cell>
          <cell r="W811">
            <v>0</v>
          </cell>
          <cell r="Y811">
            <v>17350.72</v>
          </cell>
          <cell r="AA811">
            <v>12900</v>
          </cell>
          <cell r="AG811">
            <v>17200</v>
          </cell>
          <cell r="AI811">
            <v>0</v>
          </cell>
          <cell r="AL811">
            <v>8110</v>
          </cell>
        </row>
        <row r="812">
          <cell r="A812" t="str">
            <v>8110</v>
          </cell>
          <cell r="B812" t="str">
            <v xml:space="preserve">407 - Retained Earnings             </v>
          </cell>
          <cell r="C812" t="str">
            <v xml:space="preserve">LAB - Labour and Benefits           </v>
          </cell>
          <cell r="D812" t="str">
            <v>EO</v>
          </cell>
          <cell r="G812">
            <v>0</v>
          </cell>
          <cell r="H812">
            <v>6814.08</v>
          </cell>
          <cell r="I812">
            <v>4700</v>
          </cell>
          <cell r="K812">
            <v>0</v>
          </cell>
          <cell r="M812">
            <v>10302.32</v>
          </cell>
          <cell r="N812">
            <v>32040.560000000001</v>
          </cell>
          <cell r="O812">
            <v>41000</v>
          </cell>
          <cell r="Q812">
            <v>0</v>
          </cell>
          <cell r="T812">
            <v>55945.52</v>
          </cell>
          <cell r="U812">
            <v>55000</v>
          </cell>
          <cell r="W812">
            <v>0</v>
          </cell>
          <cell r="Y812">
            <v>10302.32</v>
          </cell>
          <cell r="AA812">
            <v>41000</v>
          </cell>
          <cell r="AG812">
            <v>55000</v>
          </cell>
          <cell r="AI812">
            <v>0</v>
          </cell>
          <cell r="AL812">
            <v>8110</v>
          </cell>
        </row>
        <row r="813">
          <cell r="A813" t="str">
            <v>8110</v>
          </cell>
          <cell r="B813" t="str">
            <v xml:space="preserve">407 - Retained Earnings             </v>
          </cell>
          <cell r="C813" t="str">
            <v xml:space="preserve">LAB - Labour and Benefits           </v>
          </cell>
          <cell r="D813" t="str">
            <v>FS</v>
          </cell>
          <cell r="G813">
            <v>-1743.36</v>
          </cell>
          <cell r="H813">
            <v>461.28</v>
          </cell>
          <cell r="I813">
            <v>700</v>
          </cell>
          <cell r="K813">
            <v>0</v>
          </cell>
          <cell r="M813">
            <v>41885.24</v>
          </cell>
          <cell r="N813">
            <v>8555.81</v>
          </cell>
          <cell r="O813">
            <v>10600</v>
          </cell>
          <cell r="Q813">
            <v>0</v>
          </cell>
          <cell r="T813">
            <v>9402.77</v>
          </cell>
          <cell r="U813">
            <v>14100</v>
          </cell>
          <cell r="W813">
            <v>0</v>
          </cell>
          <cell r="Y813">
            <v>41885.24</v>
          </cell>
          <cell r="AA813">
            <v>10600</v>
          </cell>
          <cell r="AG813">
            <v>14100</v>
          </cell>
          <cell r="AI813">
            <v>0</v>
          </cell>
          <cell r="AL813">
            <v>8110</v>
          </cell>
        </row>
        <row r="814">
          <cell r="A814" t="str">
            <v>8110</v>
          </cell>
          <cell r="B814" t="str">
            <v xml:space="preserve">407 - Retained Earnings             </v>
          </cell>
          <cell r="C814" t="str">
            <v xml:space="preserve">LAB - Labour and Benefits           </v>
          </cell>
          <cell r="D814" t="str">
            <v>HR</v>
          </cell>
          <cell r="G814">
            <v>3961.98</v>
          </cell>
          <cell r="H814">
            <v>0</v>
          </cell>
          <cell r="I814">
            <v>400</v>
          </cell>
          <cell r="K814">
            <v>0</v>
          </cell>
          <cell r="M814">
            <v>5465.34</v>
          </cell>
          <cell r="N814">
            <v>640.64</v>
          </cell>
          <cell r="O814">
            <v>2900</v>
          </cell>
          <cell r="Q814">
            <v>0</v>
          </cell>
          <cell r="T814">
            <v>640.64</v>
          </cell>
          <cell r="U814">
            <v>3700</v>
          </cell>
          <cell r="W814">
            <v>0</v>
          </cell>
          <cell r="Y814">
            <v>5465.34</v>
          </cell>
          <cell r="AA814">
            <v>2900</v>
          </cell>
          <cell r="AG814">
            <v>3700</v>
          </cell>
          <cell r="AI814">
            <v>0</v>
          </cell>
          <cell r="AL814">
            <v>8110</v>
          </cell>
        </row>
        <row r="815">
          <cell r="A815" t="str">
            <v>8110</v>
          </cell>
          <cell r="B815" t="str">
            <v xml:space="preserve">407 - Retained Earnings             </v>
          </cell>
          <cell r="C815" t="str">
            <v xml:space="preserve">LAB - Labour and Benefits           </v>
          </cell>
          <cell r="D815" t="str">
            <v>IS</v>
          </cell>
          <cell r="G815">
            <v>1144.74</v>
          </cell>
          <cell r="H815">
            <v>1790.64</v>
          </cell>
          <cell r="I815">
            <v>1300</v>
          </cell>
          <cell r="K815">
            <v>0</v>
          </cell>
          <cell r="M815">
            <v>4902.6000000000004</v>
          </cell>
          <cell r="N815">
            <v>5300.32</v>
          </cell>
          <cell r="O815">
            <v>11500</v>
          </cell>
          <cell r="Q815">
            <v>0</v>
          </cell>
          <cell r="T815">
            <v>5600.24</v>
          </cell>
          <cell r="U815">
            <v>15200</v>
          </cell>
          <cell r="W815">
            <v>0</v>
          </cell>
          <cell r="Y815">
            <v>4902.6000000000004</v>
          </cell>
          <cell r="AA815">
            <v>11500</v>
          </cell>
          <cell r="AG815">
            <v>15200</v>
          </cell>
          <cell r="AI815">
            <v>0</v>
          </cell>
          <cell r="AL815">
            <v>8110</v>
          </cell>
        </row>
        <row r="816">
          <cell r="A816" t="str">
            <v>8112</v>
          </cell>
          <cell r="B816" t="str">
            <v xml:space="preserve">407 - Retained Earnings             </v>
          </cell>
          <cell r="C816" t="str">
            <v xml:space="preserve">LAB - Labour and Benefits           </v>
          </cell>
          <cell r="D816" t="str">
            <v>CS</v>
          </cell>
          <cell r="G816">
            <v>4907.96</v>
          </cell>
          <cell r="H816">
            <v>2356.16</v>
          </cell>
          <cell r="I816">
            <v>2400</v>
          </cell>
          <cell r="K816">
            <v>0</v>
          </cell>
          <cell r="M816">
            <v>22637.919999999998</v>
          </cell>
          <cell r="N816">
            <v>20198.310000000001</v>
          </cell>
          <cell r="O816">
            <v>21500</v>
          </cell>
          <cell r="Q816">
            <v>0</v>
          </cell>
          <cell r="T816">
            <v>26847.37</v>
          </cell>
          <cell r="U816">
            <v>28900</v>
          </cell>
          <cell r="W816">
            <v>0</v>
          </cell>
          <cell r="Y816">
            <v>22637.919999999998</v>
          </cell>
          <cell r="AA816">
            <v>21500</v>
          </cell>
          <cell r="AG816">
            <v>28900</v>
          </cell>
          <cell r="AI816">
            <v>0</v>
          </cell>
          <cell r="AL816">
            <v>8112</v>
          </cell>
        </row>
        <row r="817">
          <cell r="A817" t="str">
            <v>8112</v>
          </cell>
          <cell r="B817" t="str">
            <v xml:space="preserve">407 - Retained Earnings             </v>
          </cell>
          <cell r="C817" t="str">
            <v xml:space="preserve">LAB - Labour and Benefits           </v>
          </cell>
          <cell r="D817" t="str">
            <v>CSP</v>
          </cell>
          <cell r="G817">
            <v>41726.959999999999</v>
          </cell>
          <cell r="H817">
            <v>33837.11</v>
          </cell>
          <cell r="I817">
            <v>41400</v>
          </cell>
          <cell r="K817">
            <v>0</v>
          </cell>
          <cell r="M817">
            <v>333063.44</v>
          </cell>
          <cell r="N817">
            <v>322633.34000000003</v>
          </cell>
          <cell r="O817">
            <v>364900</v>
          </cell>
          <cell r="Q817">
            <v>0</v>
          </cell>
          <cell r="T817">
            <v>447907.68</v>
          </cell>
          <cell r="U817">
            <v>488000</v>
          </cell>
          <cell r="W817">
            <v>0</v>
          </cell>
          <cell r="Y817">
            <v>333063.44</v>
          </cell>
          <cell r="AA817">
            <v>364900</v>
          </cell>
          <cell r="AG817">
            <v>488000</v>
          </cell>
          <cell r="AI817">
            <v>0</v>
          </cell>
          <cell r="AL817">
            <v>8112</v>
          </cell>
        </row>
        <row r="818">
          <cell r="A818" t="str">
            <v>8112</v>
          </cell>
          <cell r="B818" t="str">
            <v xml:space="preserve">407 - Retained Earnings             </v>
          </cell>
          <cell r="C818" t="str">
            <v xml:space="preserve">LAB - Labour and Benefits           </v>
          </cell>
          <cell r="D818" t="str">
            <v>EO</v>
          </cell>
          <cell r="G818">
            <v>11389.42</v>
          </cell>
          <cell r="H818">
            <v>8921.1</v>
          </cell>
          <cell r="I818">
            <v>11900</v>
          </cell>
          <cell r="K818">
            <v>0</v>
          </cell>
          <cell r="M818">
            <v>103850.17</v>
          </cell>
          <cell r="N818">
            <v>96979.95</v>
          </cell>
          <cell r="O818">
            <v>105600</v>
          </cell>
          <cell r="Q818">
            <v>0</v>
          </cell>
          <cell r="T818">
            <v>138881.78</v>
          </cell>
          <cell r="U818">
            <v>141400</v>
          </cell>
          <cell r="W818">
            <v>0</v>
          </cell>
          <cell r="Y818">
            <v>103850.17</v>
          </cell>
          <cell r="AA818">
            <v>105600</v>
          </cell>
          <cell r="AG818">
            <v>141400</v>
          </cell>
          <cell r="AI818">
            <v>0</v>
          </cell>
          <cell r="AL818">
            <v>8112</v>
          </cell>
        </row>
        <row r="819">
          <cell r="A819" t="str">
            <v>8112</v>
          </cell>
          <cell r="B819" t="str">
            <v xml:space="preserve">407 - Retained Earnings             </v>
          </cell>
          <cell r="C819" t="str">
            <v xml:space="preserve">LAB - Labour and Benefits           </v>
          </cell>
          <cell r="D819" t="str">
            <v>EO</v>
          </cell>
          <cell r="G819">
            <v>89406.14</v>
          </cell>
          <cell r="H819">
            <v>82788.91</v>
          </cell>
          <cell r="I819">
            <v>91600</v>
          </cell>
          <cell r="K819">
            <v>0</v>
          </cell>
          <cell r="M819">
            <v>771992.27</v>
          </cell>
          <cell r="N819">
            <v>759675.55</v>
          </cell>
          <cell r="O819">
            <v>809100</v>
          </cell>
          <cell r="Q819">
            <v>0</v>
          </cell>
          <cell r="T819">
            <v>1033789.56</v>
          </cell>
          <cell r="U819">
            <v>1082700</v>
          </cell>
          <cell r="W819">
            <v>0</v>
          </cell>
          <cell r="Y819">
            <v>771992.27</v>
          </cell>
          <cell r="AA819">
            <v>809100</v>
          </cell>
          <cell r="AG819">
            <v>1082700</v>
          </cell>
          <cell r="AI819">
            <v>0</v>
          </cell>
          <cell r="AL819">
            <v>8112</v>
          </cell>
        </row>
        <row r="820">
          <cell r="A820" t="str">
            <v>8112</v>
          </cell>
          <cell r="B820" t="str">
            <v xml:space="preserve">407 - Retained Earnings             </v>
          </cell>
          <cell r="C820" t="str">
            <v xml:space="preserve">LAB - Labour and Benefits           </v>
          </cell>
          <cell r="D820" t="str">
            <v>EO</v>
          </cell>
          <cell r="G820">
            <v>22227.98</v>
          </cell>
          <cell r="H820">
            <v>5639.24</v>
          </cell>
          <cell r="I820">
            <v>15600</v>
          </cell>
          <cell r="K820">
            <v>0</v>
          </cell>
          <cell r="M820">
            <v>89659.42</v>
          </cell>
          <cell r="N820">
            <v>66879.06</v>
          </cell>
          <cell r="O820">
            <v>82200</v>
          </cell>
          <cell r="Q820">
            <v>0</v>
          </cell>
          <cell r="T820">
            <v>90166.79</v>
          </cell>
          <cell r="U820">
            <v>110000</v>
          </cell>
          <cell r="W820">
            <v>0</v>
          </cell>
          <cell r="Y820">
            <v>89659.42</v>
          </cell>
          <cell r="AA820">
            <v>82200</v>
          </cell>
          <cell r="AG820">
            <v>110000</v>
          </cell>
          <cell r="AI820">
            <v>0</v>
          </cell>
          <cell r="AL820">
            <v>8112</v>
          </cell>
        </row>
        <row r="821">
          <cell r="A821" t="str">
            <v>8112</v>
          </cell>
          <cell r="B821" t="str">
            <v xml:space="preserve">407 - Retained Earnings             </v>
          </cell>
          <cell r="C821" t="str">
            <v xml:space="preserve">LAB - Labour and Benefits           </v>
          </cell>
          <cell r="D821" t="str">
            <v>EO</v>
          </cell>
          <cell r="G821">
            <v>19099.560000000001</v>
          </cell>
          <cell r="H821">
            <v>10357.280000000001</v>
          </cell>
          <cell r="I821">
            <v>18700</v>
          </cell>
          <cell r="K821">
            <v>0</v>
          </cell>
          <cell r="M821">
            <v>142941.60999999999</v>
          </cell>
          <cell r="N821">
            <v>147626.45000000001</v>
          </cell>
          <cell r="O821">
            <v>165400</v>
          </cell>
          <cell r="Q821">
            <v>0</v>
          </cell>
          <cell r="T821">
            <v>194614.87</v>
          </cell>
          <cell r="U821">
            <v>221200</v>
          </cell>
          <cell r="W821">
            <v>0</v>
          </cell>
          <cell r="Y821">
            <v>142941.60999999999</v>
          </cell>
          <cell r="AA821">
            <v>165400</v>
          </cell>
          <cell r="AG821">
            <v>221200</v>
          </cell>
          <cell r="AI821">
            <v>0</v>
          </cell>
          <cell r="AL821">
            <v>8112</v>
          </cell>
        </row>
        <row r="822">
          <cell r="A822" t="str">
            <v>8112</v>
          </cell>
          <cell r="B822" t="str">
            <v xml:space="preserve">407 - Retained Earnings             </v>
          </cell>
          <cell r="C822" t="str">
            <v xml:space="preserve">LAB - Labour and Benefits           </v>
          </cell>
          <cell r="D822" t="str">
            <v>FS</v>
          </cell>
          <cell r="G822">
            <v>6436.59</v>
          </cell>
          <cell r="H822">
            <v>6232.8</v>
          </cell>
          <cell r="I822">
            <v>1900</v>
          </cell>
          <cell r="K822">
            <v>0</v>
          </cell>
          <cell r="M822">
            <v>69844.100000000006</v>
          </cell>
          <cell r="N822">
            <v>76699.31</v>
          </cell>
          <cell r="O822">
            <v>72500</v>
          </cell>
          <cell r="Q822">
            <v>0</v>
          </cell>
          <cell r="T822">
            <v>96427.29</v>
          </cell>
          <cell r="U822">
            <v>97000</v>
          </cell>
          <cell r="W822">
            <v>0</v>
          </cell>
          <cell r="Y822">
            <v>69844.100000000006</v>
          </cell>
          <cell r="AA822">
            <v>72500</v>
          </cell>
          <cell r="AG822">
            <v>97000</v>
          </cell>
          <cell r="AI822">
            <v>0</v>
          </cell>
          <cell r="AL822">
            <v>8112</v>
          </cell>
        </row>
        <row r="823">
          <cell r="A823" t="str">
            <v>8112</v>
          </cell>
          <cell r="B823" t="str">
            <v xml:space="preserve">407 - Retained Earnings             </v>
          </cell>
          <cell r="C823" t="str">
            <v xml:space="preserve">LAB - Labour and Benefits           </v>
          </cell>
          <cell r="D823" t="str">
            <v>HR</v>
          </cell>
          <cell r="G823">
            <v>2210.6799999999998</v>
          </cell>
          <cell r="H823">
            <v>2663.2</v>
          </cell>
          <cell r="I823">
            <v>3300</v>
          </cell>
          <cell r="K823">
            <v>0</v>
          </cell>
          <cell r="M823">
            <v>29280.14</v>
          </cell>
          <cell r="N823">
            <v>44325.279999999999</v>
          </cell>
          <cell r="O823">
            <v>28900</v>
          </cell>
          <cell r="Q823">
            <v>0</v>
          </cell>
          <cell r="T823">
            <v>55246.6</v>
          </cell>
          <cell r="U823">
            <v>38500</v>
          </cell>
          <cell r="W823">
            <v>0</v>
          </cell>
          <cell r="Y823">
            <v>29280.14</v>
          </cell>
          <cell r="AA823">
            <v>28900</v>
          </cell>
          <cell r="AG823">
            <v>38500</v>
          </cell>
          <cell r="AI823">
            <v>0</v>
          </cell>
          <cell r="AL823">
            <v>8112</v>
          </cell>
        </row>
        <row r="824">
          <cell r="A824" t="str">
            <v>8112</v>
          </cell>
          <cell r="B824" t="str">
            <v xml:space="preserve">407 - Retained Earnings             </v>
          </cell>
          <cell r="C824" t="str">
            <v xml:space="preserve">LAB - Labour and Benefits           </v>
          </cell>
          <cell r="D824" t="str">
            <v>IS</v>
          </cell>
          <cell r="G824">
            <v>14802.46</v>
          </cell>
          <cell r="H824">
            <v>6435.44</v>
          </cell>
          <cell r="I824">
            <v>12000</v>
          </cell>
          <cell r="K824">
            <v>0</v>
          </cell>
          <cell r="M824">
            <v>104908.72</v>
          </cell>
          <cell r="N824">
            <v>85049.46</v>
          </cell>
          <cell r="O824">
            <v>106000</v>
          </cell>
          <cell r="Q824">
            <v>0</v>
          </cell>
          <cell r="T824">
            <v>116864.35</v>
          </cell>
          <cell r="U824">
            <v>141800</v>
          </cell>
          <cell r="W824">
            <v>0</v>
          </cell>
          <cell r="Y824">
            <v>104908.72</v>
          </cell>
          <cell r="AA824">
            <v>106000</v>
          </cell>
          <cell r="AG824">
            <v>141800</v>
          </cell>
          <cell r="AI824">
            <v>0</v>
          </cell>
          <cell r="AL824">
            <v>8112</v>
          </cell>
        </row>
        <row r="825">
          <cell r="A825" t="str">
            <v>8113</v>
          </cell>
          <cell r="B825" t="str">
            <v xml:space="preserve">407 - Retained Earnings             </v>
          </cell>
          <cell r="C825" t="str">
            <v xml:space="preserve">LAB - Labour and Benefits           </v>
          </cell>
          <cell r="D825" t="str">
            <v>CSP</v>
          </cell>
          <cell r="G825">
            <v>1673.54</v>
          </cell>
          <cell r="H825">
            <v>2623.41</v>
          </cell>
          <cell r="I825">
            <v>4300</v>
          </cell>
          <cell r="K825">
            <v>0</v>
          </cell>
          <cell r="M825">
            <v>28052.55</v>
          </cell>
          <cell r="N825">
            <v>14333.63</v>
          </cell>
          <cell r="O825">
            <v>37500</v>
          </cell>
          <cell r="Q825">
            <v>0</v>
          </cell>
          <cell r="T825">
            <v>24630.52</v>
          </cell>
          <cell r="U825">
            <v>50000</v>
          </cell>
          <cell r="W825">
            <v>0</v>
          </cell>
          <cell r="Y825">
            <v>28052.55</v>
          </cell>
          <cell r="AA825">
            <v>37500</v>
          </cell>
          <cell r="AG825">
            <v>50000</v>
          </cell>
          <cell r="AI825">
            <v>0</v>
          </cell>
          <cell r="AL825">
            <v>8113</v>
          </cell>
        </row>
        <row r="826">
          <cell r="A826" t="str">
            <v>8113</v>
          </cell>
          <cell r="B826" t="str">
            <v xml:space="preserve">407 - Retained Earnings             </v>
          </cell>
          <cell r="C826" t="str">
            <v xml:space="preserve">LAB - Labour and Benefits           </v>
          </cell>
          <cell r="D826" t="str">
            <v>EO</v>
          </cell>
          <cell r="G826">
            <v>168.91</v>
          </cell>
          <cell r="H826">
            <v>390.87</v>
          </cell>
          <cell r="I826">
            <v>0</v>
          </cell>
          <cell r="K826">
            <v>0</v>
          </cell>
          <cell r="M826">
            <v>4374.09</v>
          </cell>
          <cell r="N826">
            <v>1716.23</v>
          </cell>
          <cell r="O826">
            <v>0</v>
          </cell>
          <cell r="Q826">
            <v>0</v>
          </cell>
          <cell r="T826">
            <v>3813.13</v>
          </cell>
          <cell r="U826">
            <v>0</v>
          </cell>
          <cell r="W826">
            <v>0</v>
          </cell>
          <cell r="Y826">
            <v>4374.09</v>
          </cell>
          <cell r="AA826">
            <v>0</v>
          </cell>
          <cell r="AG826">
            <v>0</v>
          </cell>
          <cell r="AI826">
            <v>0</v>
          </cell>
          <cell r="AL826">
            <v>8113</v>
          </cell>
        </row>
        <row r="827">
          <cell r="A827" t="str">
            <v>8113</v>
          </cell>
          <cell r="B827" t="str">
            <v xml:space="preserve">407 - Retained Earnings             </v>
          </cell>
          <cell r="C827" t="str">
            <v xml:space="preserve">LAB - Labour and Benefits           </v>
          </cell>
          <cell r="D827" t="str">
            <v>EO</v>
          </cell>
          <cell r="G827">
            <v>1042.7</v>
          </cell>
          <cell r="H827">
            <v>779.03</v>
          </cell>
          <cell r="I827">
            <v>1500</v>
          </cell>
          <cell r="K827">
            <v>0</v>
          </cell>
          <cell r="M827">
            <v>8703.81</v>
          </cell>
          <cell r="N827">
            <v>9099.1299999999992</v>
          </cell>
          <cell r="O827">
            <v>9600</v>
          </cell>
          <cell r="Q827">
            <v>0</v>
          </cell>
          <cell r="T827">
            <v>12632.3</v>
          </cell>
          <cell r="U827">
            <v>13300</v>
          </cell>
          <cell r="W827">
            <v>0</v>
          </cell>
          <cell r="Y827">
            <v>8703.81</v>
          </cell>
          <cell r="AA827">
            <v>9600</v>
          </cell>
          <cell r="AG827">
            <v>13300</v>
          </cell>
          <cell r="AI827">
            <v>0</v>
          </cell>
          <cell r="AL827">
            <v>8113</v>
          </cell>
        </row>
        <row r="828">
          <cell r="A828" t="str">
            <v>8113</v>
          </cell>
          <cell r="B828" t="str">
            <v xml:space="preserve">407 - Retained Earnings             </v>
          </cell>
          <cell r="C828" t="str">
            <v xml:space="preserve">LAB - Labour and Benefits           </v>
          </cell>
          <cell r="D828" t="str">
            <v>EO</v>
          </cell>
          <cell r="G828">
            <v>0</v>
          </cell>
          <cell r="H828">
            <v>340.54</v>
          </cell>
          <cell r="I828">
            <v>0</v>
          </cell>
          <cell r="K828">
            <v>0</v>
          </cell>
          <cell r="M828">
            <v>1317.16</v>
          </cell>
          <cell r="N828">
            <v>1685.26</v>
          </cell>
          <cell r="O828">
            <v>700</v>
          </cell>
          <cell r="Q828">
            <v>0</v>
          </cell>
          <cell r="T828">
            <v>2314.5700000000002</v>
          </cell>
          <cell r="U828">
            <v>700</v>
          </cell>
          <cell r="W828">
            <v>0</v>
          </cell>
          <cell r="Y828">
            <v>1317.16</v>
          </cell>
          <cell r="AA828">
            <v>700</v>
          </cell>
          <cell r="AG828">
            <v>700</v>
          </cell>
          <cell r="AI828">
            <v>0</v>
          </cell>
          <cell r="AL828">
            <v>8113</v>
          </cell>
        </row>
        <row r="829">
          <cell r="A829" t="str">
            <v>8113</v>
          </cell>
          <cell r="B829" t="str">
            <v xml:space="preserve">407 - Retained Earnings             </v>
          </cell>
          <cell r="C829" t="str">
            <v xml:space="preserve">LAB - Labour and Benefits           </v>
          </cell>
          <cell r="D829" t="str">
            <v>EO</v>
          </cell>
          <cell r="G829">
            <v>300.95</v>
          </cell>
          <cell r="H829">
            <v>146</v>
          </cell>
          <cell r="I829">
            <v>500</v>
          </cell>
          <cell r="K829">
            <v>0</v>
          </cell>
          <cell r="M829">
            <v>1741.74</v>
          </cell>
          <cell r="N829">
            <v>1164.08</v>
          </cell>
          <cell r="O829">
            <v>6200</v>
          </cell>
          <cell r="Q829">
            <v>0</v>
          </cell>
          <cell r="T829">
            <v>1529.08</v>
          </cell>
          <cell r="U829">
            <v>7500</v>
          </cell>
          <cell r="W829">
            <v>0</v>
          </cell>
          <cell r="Y829">
            <v>1741.74</v>
          </cell>
          <cell r="AA829">
            <v>6200</v>
          </cell>
          <cell r="AG829">
            <v>7500</v>
          </cell>
          <cell r="AI829">
            <v>0</v>
          </cell>
          <cell r="AL829">
            <v>8113</v>
          </cell>
        </row>
        <row r="830">
          <cell r="A830" t="str">
            <v>8113</v>
          </cell>
          <cell r="B830" t="str">
            <v xml:space="preserve">407 - Retained Earnings             </v>
          </cell>
          <cell r="C830" t="str">
            <v xml:space="preserve">LAB - Labour and Benefits           </v>
          </cell>
          <cell r="D830" t="str">
            <v>FS</v>
          </cell>
          <cell r="G830">
            <v>380.11</v>
          </cell>
          <cell r="H830">
            <v>104.8</v>
          </cell>
          <cell r="I830">
            <v>500</v>
          </cell>
          <cell r="K830">
            <v>0</v>
          </cell>
          <cell r="M830">
            <v>2238.4899999999998</v>
          </cell>
          <cell r="N830">
            <v>1350.92</v>
          </cell>
          <cell r="O830">
            <v>4600</v>
          </cell>
          <cell r="Q830">
            <v>0</v>
          </cell>
          <cell r="T830">
            <v>1971.11</v>
          </cell>
          <cell r="U830">
            <v>6200</v>
          </cell>
          <cell r="W830">
            <v>0</v>
          </cell>
          <cell r="Y830">
            <v>2238.4899999999998</v>
          </cell>
          <cell r="AA830">
            <v>4600</v>
          </cell>
          <cell r="AG830">
            <v>6200</v>
          </cell>
          <cell r="AI830">
            <v>0</v>
          </cell>
          <cell r="AL830">
            <v>8113</v>
          </cell>
        </row>
        <row r="831">
          <cell r="A831" t="str">
            <v>8113</v>
          </cell>
          <cell r="B831" t="str">
            <v xml:space="preserve">407 - Retained Earnings             </v>
          </cell>
          <cell r="C831" t="str">
            <v xml:space="preserve">LAB - Labour and Benefits           </v>
          </cell>
          <cell r="D831" t="str">
            <v>HR</v>
          </cell>
          <cell r="G831">
            <v>296.29000000000002</v>
          </cell>
          <cell r="H831">
            <v>0</v>
          </cell>
          <cell r="I831">
            <v>0</v>
          </cell>
          <cell r="K831">
            <v>0</v>
          </cell>
          <cell r="M831">
            <v>3049.51</v>
          </cell>
          <cell r="N831">
            <v>0</v>
          </cell>
          <cell r="O831">
            <v>0</v>
          </cell>
          <cell r="Q831">
            <v>0</v>
          </cell>
          <cell r="T831">
            <v>768.87</v>
          </cell>
          <cell r="U831">
            <v>0</v>
          </cell>
          <cell r="W831">
            <v>0</v>
          </cell>
          <cell r="Y831">
            <v>3049.51</v>
          </cell>
          <cell r="AA831">
            <v>0</v>
          </cell>
          <cell r="AG831">
            <v>0</v>
          </cell>
          <cell r="AI831">
            <v>0</v>
          </cell>
          <cell r="AL831">
            <v>8113</v>
          </cell>
        </row>
        <row r="832">
          <cell r="A832" t="str">
            <v>8113</v>
          </cell>
          <cell r="B832" t="str">
            <v xml:space="preserve">407 - Retained Earnings             </v>
          </cell>
          <cell r="C832" t="str">
            <v xml:space="preserve">LAB - Labour and Benefits           </v>
          </cell>
          <cell r="D832" t="str">
            <v>IS</v>
          </cell>
          <cell r="G832">
            <v>46.17</v>
          </cell>
          <cell r="H832">
            <v>892.56</v>
          </cell>
          <cell r="I832">
            <v>200</v>
          </cell>
          <cell r="K832">
            <v>0</v>
          </cell>
          <cell r="M832">
            <v>2717.85</v>
          </cell>
          <cell r="N832">
            <v>7153.49</v>
          </cell>
          <cell r="O832">
            <v>1000</v>
          </cell>
          <cell r="Q832">
            <v>0</v>
          </cell>
          <cell r="T832">
            <v>9938.25</v>
          </cell>
          <cell r="U832">
            <v>1400</v>
          </cell>
          <cell r="W832">
            <v>0</v>
          </cell>
          <cell r="Y832">
            <v>2717.85</v>
          </cell>
          <cell r="AA832">
            <v>1000</v>
          </cell>
          <cell r="AG832">
            <v>1400</v>
          </cell>
          <cell r="AI832">
            <v>0</v>
          </cell>
          <cell r="AL832">
            <v>8113</v>
          </cell>
        </row>
        <row r="833">
          <cell r="A833" t="str">
            <v>8114</v>
          </cell>
          <cell r="B833" t="str">
            <v xml:space="preserve">407 - Retained Earnings             </v>
          </cell>
          <cell r="C833" t="str">
            <v xml:space="preserve">LAB - Labour and Benefits           </v>
          </cell>
          <cell r="D833" t="str">
            <v>CS</v>
          </cell>
          <cell r="G833">
            <v>0</v>
          </cell>
          <cell r="H833">
            <v>0</v>
          </cell>
          <cell r="I833">
            <v>0</v>
          </cell>
          <cell r="K833">
            <v>0</v>
          </cell>
          <cell r="M833">
            <v>238.16</v>
          </cell>
          <cell r="N833">
            <v>493.22</v>
          </cell>
          <cell r="O833">
            <v>0</v>
          </cell>
          <cell r="Q833">
            <v>0</v>
          </cell>
          <cell r="T833">
            <v>493.22</v>
          </cell>
          <cell r="U833">
            <v>0</v>
          </cell>
          <cell r="W833">
            <v>0</v>
          </cell>
          <cell r="Y833">
            <v>238.16</v>
          </cell>
          <cell r="AA833">
            <v>0</v>
          </cell>
          <cell r="AG833">
            <v>0</v>
          </cell>
          <cell r="AI833">
            <v>0</v>
          </cell>
          <cell r="AL833">
            <v>8114</v>
          </cell>
        </row>
        <row r="834">
          <cell r="A834" t="str">
            <v>8114</v>
          </cell>
          <cell r="B834" t="str">
            <v xml:space="preserve">407 - Retained Earnings             </v>
          </cell>
          <cell r="C834" t="str">
            <v xml:space="preserve">LAB - Labour and Benefits           </v>
          </cell>
          <cell r="D834" t="str">
            <v>CSP</v>
          </cell>
          <cell r="G834">
            <v>1657.17</v>
          </cell>
          <cell r="H834">
            <v>1168.58</v>
          </cell>
          <cell r="I834">
            <v>0</v>
          </cell>
          <cell r="K834">
            <v>0</v>
          </cell>
          <cell r="M834">
            <v>19410.400000000001</v>
          </cell>
          <cell r="N834">
            <v>16080.42</v>
          </cell>
          <cell r="O834">
            <v>0</v>
          </cell>
          <cell r="Q834">
            <v>0</v>
          </cell>
          <cell r="T834">
            <v>20703.43</v>
          </cell>
          <cell r="U834">
            <v>0</v>
          </cell>
          <cell r="W834">
            <v>0</v>
          </cell>
          <cell r="Y834">
            <v>19410.400000000001</v>
          </cell>
          <cell r="AA834">
            <v>0</v>
          </cell>
          <cell r="AG834">
            <v>0</v>
          </cell>
          <cell r="AI834">
            <v>0</v>
          </cell>
          <cell r="AL834">
            <v>8114</v>
          </cell>
        </row>
        <row r="835">
          <cell r="A835" t="str">
            <v>8114</v>
          </cell>
          <cell r="B835" t="str">
            <v xml:space="preserve">407 - Retained Earnings             </v>
          </cell>
          <cell r="C835" t="str">
            <v xml:space="preserve">LAB - Labour and Benefits           </v>
          </cell>
          <cell r="D835" t="str">
            <v>EO</v>
          </cell>
          <cell r="G835">
            <v>98.85</v>
          </cell>
          <cell r="H835">
            <v>250.99</v>
          </cell>
          <cell r="I835">
            <v>700</v>
          </cell>
          <cell r="K835">
            <v>0</v>
          </cell>
          <cell r="M835">
            <v>5404.13</v>
          </cell>
          <cell r="N835">
            <v>5369.17</v>
          </cell>
          <cell r="O835">
            <v>5800</v>
          </cell>
          <cell r="Q835">
            <v>0</v>
          </cell>
          <cell r="T835">
            <v>8772.68</v>
          </cell>
          <cell r="U835">
            <v>7700</v>
          </cell>
          <cell r="W835">
            <v>0</v>
          </cell>
          <cell r="Y835">
            <v>5404.13</v>
          </cell>
          <cell r="AA835">
            <v>5800</v>
          </cell>
          <cell r="AG835">
            <v>7700</v>
          </cell>
          <cell r="AI835">
            <v>0</v>
          </cell>
          <cell r="AL835">
            <v>8114</v>
          </cell>
        </row>
        <row r="836">
          <cell r="A836" t="str">
            <v>8114</v>
          </cell>
          <cell r="B836" t="str">
            <v xml:space="preserve">407 - Retained Earnings             </v>
          </cell>
          <cell r="C836" t="str">
            <v xml:space="preserve">LAB - Labour and Benefits           </v>
          </cell>
          <cell r="D836" t="str">
            <v>EO</v>
          </cell>
          <cell r="G836">
            <v>9034.44</v>
          </cell>
          <cell r="H836">
            <v>3809.2</v>
          </cell>
          <cell r="I836">
            <v>8600</v>
          </cell>
          <cell r="K836">
            <v>0</v>
          </cell>
          <cell r="M836">
            <v>80849.08</v>
          </cell>
          <cell r="N836">
            <v>63880.02</v>
          </cell>
          <cell r="O836">
            <v>71800</v>
          </cell>
          <cell r="Q836">
            <v>0</v>
          </cell>
          <cell r="T836">
            <v>92519.6</v>
          </cell>
          <cell r="U836">
            <v>96000</v>
          </cell>
          <cell r="W836">
            <v>0</v>
          </cell>
          <cell r="Y836">
            <v>80849.08</v>
          </cell>
          <cell r="AA836">
            <v>71800</v>
          </cell>
          <cell r="AG836">
            <v>96000</v>
          </cell>
          <cell r="AI836">
            <v>0</v>
          </cell>
          <cell r="AL836">
            <v>8114</v>
          </cell>
        </row>
        <row r="837">
          <cell r="A837" t="str">
            <v>8114</v>
          </cell>
          <cell r="B837" t="str">
            <v xml:space="preserve">407 - Retained Earnings             </v>
          </cell>
          <cell r="C837" t="str">
            <v xml:space="preserve">LAB - Labour and Benefits           </v>
          </cell>
          <cell r="D837" t="str">
            <v>EO</v>
          </cell>
          <cell r="G837">
            <v>270.33999999999997</v>
          </cell>
          <cell r="H837">
            <v>90.22</v>
          </cell>
          <cell r="I837">
            <v>600</v>
          </cell>
          <cell r="K837">
            <v>0</v>
          </cell>
          <cell r="M837">
            <v>3265.28</v>
          </cell>
          <cell r="N837">
            <v>4013.15</v>
          </cell>
          <cell r="O837">
            <v>4100</v>
          </cell>
          <cell r="Q837">
            <v>0</v>
          </cell>
          <cell r="T837">
            <v>4840.8999999999996</v>
          </cell>
          <cell r="U837">
            <v>5500</v>
          </cell>
          <cell r="W837">
            <v>0</v>
          </cell>
          <cell r="Y837">
            <v>3265.28</v>
          </cell>
          <cell r="AA837">
            <v>4100</v>
          </cell>
          <cell r="AG837">
            <v>5500</v>
          </cell>
          <cell r="AI837">
            <v>0</v>
          </cell>
          <cell r="AL837">
            <v>8114</v>
          </cell>
        </row>
        <row r="838">
          <cell r="A838" t="str">
            <v>8114</v>
          </cell>
          <cell r="B838" t="str">
            <v xml:space="preserve">407 - Retained Earnings             </v>
          </cell>
          <cell r="C838" t="str">
            <v xml:space="preserve">LAB - Labour and Benefits           </v>
          </cell>
          <cell r="D838" t="str">
            <v>EO</v>
          </cell>
          <cell r="G838">
            <v>1050.04</v>
          </cell>
          <cell r="H838">
            <v>95.24</v>
          </cell>
          <cell r="I838">
            <v>1800</v>
          </cell>
          <cell r="K838">
            <v>0</v>
          </cell>
          <cell r="M838">
            <v>11002.98</v>
          </cell>
          <cell r="N838">
            <v>7067.98</v>
          </cell>
          <cell r="O838">
            <v>15600</v>
          </cell>
          <cell r="Q838">
            <v>0</v>
          </cell>
          <cell r="T838">
            <v>9189.7099999999991</v>
          </cell>
          <cell r="U838">
            <v>20700</v>
          </cell>
          <cell r="W838">
            <v>0</v>
          </cell>
          <cell r="Y838">
            <v>11002.98</v>
          </cell>
          <cell r="AA838">
            <v>15600</v>
          </cell>
          <cell r="AG838">
            <v>20700</v>
          </cell>
          <cell r="AI838">
            <v>0</v>
          </cell>
          <cell r="AL838">
            <v>8114</v>
          </cell>
        </row>
        <row r="839">
          <cell r="A839" t="str">
            <v>8114</v>
          </cell>
          <cell r="B839" t="str">
            <v xml:space="preserve">407 - Retained Earnings             </v>
          </cell>
          <cell r="C839" t="str">
            <v xml:space="preserve">LAB - Labour and Benefits           </v>
          </cell>
          <cell r="D839" t="str">
            <v>FS</v>
          </cell>
          <cell r="G839">
            <v>-145.28</v>
          </cell>
          <cell r="H839">
            <v>73.2</v>
          </cell>
          <cell r="I839">
            <v>0</v>
          </cell>
          <cell r="K839">
            <v>0</v>
          </cell>
          <cell r="M839">
            <v>4050.02</v>
          </cell>
          <cell r="N839">
            <v>2137.36</v>
          </cell>
          <cell r="O839">
            <v>0</v>
          </cell>
          <cell r="Q839">
            <v>0</v>
          </cell>
          <cell r="T839">
            <v>2259.17</v>
          </cell>
          <cell r="U839">
            <v>0</v>
          </cell>
          <cell r="W839">
            <v>0</v>
          </cell>
          <cell r="Y839">
            <v>4050.02</v>
          </cell>
          <cell r="AA839">
            <v>0</v>
          </cell>
          <cell r="AG839">
            <v>0</v>
          </cell>
          <cell r="AI839">
            <v>0</v>
          </cell>
          <cell r="AL839">
            <v>8114</v>
          </cell>
        </row>
        <row r="840">
          <cell r="A840" t="str">
            <v>8114</v>
          </cell>
          <cell r="B840" t="str">
            <v xml:space="preserve">407 - Retained Earnings             </v>
          </cell>
          <cell r="C840" t="str">
            <v xml:space="preserve">LAB - Labour and Benefits           </v>
          </cell>
          <cell r="D840" t="str">
            <v>HR</v>
          </cell>
          <cell r="G840">
            <v>15.66</v>
          </cell>
          <cell r="H840">
            <v>204.02</v>
          </cell>
          <cell r="I840">
            <v>0</v>
          </cell>
          <cell r="K840">
            <v>0</v>
          </cell>
          <cell r="M840">
            <v>992.7</v>
          </cell>
          <cell r="N840">
            <v>3567.88</v>
          </cell>
          <cell r="O840">
            <v>0</v>
          </cell>
          <cell r="Q840">
            <v>0</v>
          </cell>
          <cell r="T840">
            <v>3878.77</v>
          </cell>
          <cell r="U840">
            <v>0</v>
          </cell>
          <cell r="W840">
            <v>0</v>
          </cell>
          <cell r="Y840">
            <v>992.7</v>
          </cell>
          <cell r="AA840">
            <v>0</v>
          </cell>
          <cell r="AG840">
            <v>0</v>
          </cell>
          <cell r="AI840">
            <v>0</v>
          </cell>
          <cell r="AL840">
            <v>8114</v>
          </cell>
        </row>
        <row r="841">
          <cell r="A841" t="str">
            <v>8114</v>
          </cell>
          <cell r="B841" t="str">
            <v xml:space="preserve">407 - Retained Earnings             </v>
          </cell>
          <cell r="C841" t="str">
            <v xml:space="preserve">LAB - Labour and Benefits           </v>
          </cell>
          <cell r="D841" t="str">
            <v>IS</v>
          </cell>
          <cell r="G841">
            <v>305.11</v>
          </cell>
          <cell r="H841">
            <v>335.1</v>
          </cell>
          <cell r="I841">
            <v>0</v>
          </cell>
          <cell r="K841">
            <v>0</v>
          </cell>
          <cell r="M841">
            <v>2093.56</v>
          </cell>
          <cell r="N841">
            <v>1813.54</v>
          </cell>
          <cell r="O841">
            <v>0</v>
          </cell>
          <cell r="Q841">
            <v>0</v>
          </cell>
          <cell r="T841">
            <v>2387.4699999999998</v>
          </cell>
          <cell r="U841">
            <v>0</v>
          </cell>
          <cell r="W841">
            <v>0</v>
          </cell>
          <cell r="Y841">
            <v>2093.56</v>
          </cell>
          <cell r="AA841">
            <v>0</v>
          </cell>
          <cell r="AG841">
            <v>0</v>
          </cell>
          <cell r="AI841">
            <v>0</v>
          </cell>
          <cell r="AL841">
            <v>8114</v>
          </cell>
        </row>
        <row r="842">
          <cell r="A842" t="str">
            <v>8115</v>
          </cell>
          <cell r="B842" t="str">
            <v xml:space="preserve">407 - Retained Earnings             </v>
          </cell>
          <cell r="C842" t="str">
            <v xml:space="preserve">LAB - Labour and Benefits           </v>
          </cell>
          <cell r="D842" t="str">
            <v>CS</v>
          </cell>
          <cell r="G842">
            <v>0</v>
          </cell>
          <cell r="H842">
            <v>0</v>
          </cell>
          <cell r="I842">
            <v>0</v>
          </cell>
          <cell r="K842">
            <v>0</v>
          </cell>
          <cell r="M842">
            <v>0</v>
          </cell>
          <cell r="N842">
            <v>485.28</v>
          </cell>
          <cell r="O842">
            <v>0</v>
          </cell>
          <cell r="Q842">
            <v>0</v>
          </cell>
          <cell r="T842">
            <v>613.04</v>
          </cell>
          <cell r="U842">
            <v>0</v>
          </cell>
          <cell r="W842">
            <v>0</v>
          </cell>
          <cell r="Y842">
            <v>0</v>
          </cell>
          <cell r="AA842">
            <v>0</v>
          </cell>
          <cell r="AG842">
            <v>0</v>
          </cell>
          <cell r="AI842">
            <v>0</v>
          </cell>
          <cell r="AL842">
            <v>8115</v>
          </cell>
        </row>
        <row r="843">
          <cell r="A843" t="str">
            <v>8115</v>
          </cell>
          <cell r="B843" t="str">
            <v xml:space="preserve">407 - Retained Earnings             </v>
          </cell>
          <cell r="C843" t="str">
            <v xml:space="preserve">LAB - Labour and Benefits           </v>
          </cell>
          <cell r="D843" t="str">
            <v>CSP</v>
          </cell>
          <cell r="G843">
            <v>527.03</v>
          </cell>
          <cell r="H843">
            <v>2612.5</v>
          </cell>
          <cell r="I843">
            <v>0</v>
          </cell>
          <cell r="K843">
            <v>0</v>
          </cell>
          <cell r="M843">
            <v>56646.3</v>
          </cell>
          <cell r="N843">
            <v>8098.25</v>
          </cell>
          <cell r="O843">
            <v>0</v>
          </cell>
          <cell r="Q843">
            <v>0</v>
          </cell>
          <cell r="T843">
            <v>34895.480000000003</v>
          </cell>
          <cell r="U843">
            <v>0</v>
          </cell>
          <cell r="W843">
            <v>0</v>
          </cell>
          <cell r="Y843">
            <v>56646.3</v>
          </cell>
          <cell r="AA843">
            <v>0</v>
          </cell>
          <cell r="AG843">
            <v>0</v>
          </cell>
          <cell r="AI843">
            <v>0</v>
          </cell>
          <cell r="AL843">
            <v>8115</v>
          </cell>
        </row>
        <row r="844">
          <cell r="A844" t="str">
            <v>8115</v>
          </cell>
          <cell r="B844" t="str">
            <v xml:space="preserve">407 - Retained Earnings             </v>
          </cell>
          <cell r="C844" t="str">
            <v xml:space="preserve">LAB - Labour and Benefits           </v>
          </cell>
          <cell r="D844" t="str">
            <v>EO</v>
          </cell>
          <cell r="G844">
            <v>2380.5700000000002</v>
          </cell>
          <cell r="H844">
            <v>4054.26</v>
          </cell>
          <cell r="I844">
            <v>1800</v>
          </cell>
          <cell r="K844">
            <v>0</v>
          </cell>
          <cell r="M844">
            <v>19781.37</v>
          </cell>
          <cell r="N844">
            <v>13785.02</v>
          </cell>
          <cell r="O844">
            <v>15400</v>
          </cell>
          <cell r="Q844">
            <v>0</v>
          </cell>
          <cell r="T844">
            <v>21146.7</v>
          </cell>
          <cell r="U844">
            <v>20600</v>
          </cell>
          <cell r="W844">
            <v>0</v>
          </cell>
          <cell r="Y844">
            <v>19781.37</v>
          </cell>
          <cell r="AA844">
            <v>15400</v>
          </cell>
          <cell r="AG844">
            <v>20600</v>
          </cell>
          <cell r="AI844">
            <v>0</v>
          </cell>
          <cell r="AL844">
            <v>8115</v>
          </cell>
        </row>
        <row r="845">
          <cell r="A845" t="str">
            <v>8115</v>
          </cell>
          <cell r="B845" t="str">
            <v xml:space="preserve">407 - Retained Earnings             </v>
          </cell>
          <cell r="C845" t="str">
            <v xml:space="preserve">LAB - Labour and Benefits           </v>
          </cell>
          <cell r="D845" t="str">
            <v>EO</v>
          </cell>
          <cell r="G845">
            <v>16847.89</v>
          </cell>
          <cell r="H845">
            <v>16634.59</v>
          </cell>
          <cell r="I845">
            <v>11600</v>
          </cell>
          <cell r="K845">
            <v>0</v>
          </cell>
          <cell r="M845">
            <v>130023.77</v>
          </cell>
          <cell r="N845">
            <v>83429.240000000005</v>
          </cell>
          <cell r="O845">
            <v>99600</v>
          </cell>
          <cell r="Q845">
            <v>0</v>
          </cell>
          <cell r="T845">
            <v>134146.4</v>
          </cell>
          <cell r="U845">
            <v>133100</v>
          </cell>
          <cell r="W845">
            <v>0</v>
          </cell>
          <cell r="Y845">
            <v>130023.77</v>
          </cell>
          <cell r="AA845">
            <v>99600</v>
          </cell>
          <cell r="AG845">
            <v>133100</v>
          </cell>
          <cell r="AI845">
            <v>0</v>
          </cell>
          <cell r="AL845">
            <v>8115</v>
          </cell>
        </row>
        <row r="846">
          <cell r="A846" t="str">
            <v>8115</v>
          </cell>
          <cell r="B846" t="str">
            <v xml:space="preserve">407 - Retained Earnings             </v>
          </cell>
          <cell r="C846" t="str">
            <v xml:space="preserve">LAB - Labour and Benefits           </v>
          </cell>
          <cell r="D846" t="str">
            <v>EO</v>
          </cell>
          <cell r="G846">
            <v>367.04</v>
          </cell>
          <cell r="H846">
            <v>309.72000000000003</v>
          </cell>
          <cell r="I846">
            <v>500</v>
          </cell>
          <cell r="K846">
            <v>0</v>
          </cell>
          <cell r="M846">
            <v>872.99</v>
          </cell>
          <cell r="N846">
            <v>2530.44</v>
          </cell>
          <cell r="O846">
            <v>4000</v>
          </cell>
          <cell r="Q846">
            <v>0</v>
          </cell>
          <cell r="T846">
            <v>3436.62</v>
          </cell>
          <cell r="U846">
            <v>5300</v>
          </cell>
          <cell r="W846">
            <v>0</v>
          </cell>
          <cell r="Y846">
            <v>872.99</v>
          </cell>
          <cell r="AA846">
            <v>4000</v>
          </cell>
          <cell r="AG846">
            <v>5300</v>
          </cell>
          <cell r="AI846">
            <v>0</v>
          </cell>
          <cell r="AL846">
            <v>8115</v>
          </cell>
        </row>
        <row r="847">
          <cell r="A847" t="str">
            <v>8115</v>
          </cell>
          <cell r="B847" t="str">
            <v xml:space="preserve">407 - Retained Earnings             </v>
          </cell>
          <cell r="C847" t="str">
            <v xml:space="preserve">LAB - Labour and Benefits           </v>
          </cell>
          <cell r="D847" t="str">
            <v>EO</v>
          </cell>
          <cell r="G847">
            <v>3779.52</v>
          </cell>
          <cell r="H847">
            <v>9732.85</v>
          </cell>
          <cell r="I847">
            <v>4300</v>
          </cell>
          <cell r="K847">
            <v>0</v>
          </cell>
          <cell r="M847">
            <v>29418.57</v>
          </cell>
          <cell r="N847">
            <v>28011.33</v>
          </cell>
          <cell r="O847">
            <v>37900</v>
          </cell>
          <cell r="Q847">
            <v>0</v>
          </cell>
          <cell r="T847">
            <v>37052.629999999997</v>
          </cell>
          <cell r="U847">
            <v>50700</v>
          </cell>
          <cell r="W847">
            <v>0</v>
          </cell>
          <cell r="Y847">
            <v>29418.57</v>
          </cell>
          <cell r="AA847">
            <v>37900</v>
          </cell>
          <cell r="AG847">
            <v>50700</v>
          </cell>
          <cell r="AI847">
            <v>0</v>
          </cell>
          <cell r="AL847">
            <v>8115</v>
          </cell>
        </row>
        <row r="848">
          <cell r="A848" t="str">
            <v>8115</v>
          </cell>
          <cell r="B848" t="str">
            <v xml:space="preserve">407 - Retained Earnings             </v>
          </cell>
          <cell r="C848" t="str">
            <v xml:space="preserve">LAB - Labour and Benefits           </v>
          </cell>
          <cell r="D848" t="str">
            <v>FS</v>
          </cell>
          <cell r="G848">
            <v>474.26</v>
          </cell>
          <cell r="H848">
            <v>482.51</v>
          </cell>
          <cell r="I848">
            <v>0</v>
          </cell>
          <cell r="K848">
            <v>0</v>
          </cell>
          <cell r="M848">
            <v>862.02</v>
          </cell>
          <cell r="N848">
            <v>3085.39</v>
          </cell>
          <cell r="O848">
            <v>0</v>
          </cell>
          <cell r="Q848">
            <v>0</v>
          </cell>
          <cell r="T848">
            <v>5891.48</v>
          </cell>
          <cell r="U848">
            <v>0</v>
          </cell>
          <cell r="W848">
            <v>0</v>
          </cell>
          <cell r="Y848">
            <v>862.02</v>
          </cell>
          <cell r="AA848">
            <v>0</v>
          </cell>
          <cell r="AG848">
            <v>0</v>
          </cell>
          <cell r="AI848">
            <v>0</v>
          </cell>
          <cell r="AL848">
            <v>8115</v>
          </cell>
        </row>
        <row r="849">
          <cell r="A849" t="str">
            <v>8115</v>
          </cell>
          <cell r="B849" t="str">
            <v xml:space="preserve">407 - Retained Earnings             </v>
          </cell>
          <cell r="C849" t="str">
            <v xml:space="preserve">LAB - Labour and Benefits           </v>
          </cell>
          <cell r="D849" t="str">
            <v>HR</v>
          </cell>
          <cell r="G849">
            <v>413.4</v>
          </cell>
          <cell r="H849">
            <v>0</v>
          </cell>
          <cell r="I849">
            <v>0</v>
          </cell>
          <cell r="K849">
            <v>0</v>
          </cell>
          <cell r="M849">
            <v>1074.8399999999999</v>
          </cell>
          <cell r="N849">
            <v>0</v>
          </cell>
          <cell r="O849">
            <v>0</v>
          </cell>
          <cell r="Q849">
            <v>0</v>
          </cell>
          <cell r="T849">
            <v>4739.6400000000003</v>
          </cell>
          <cell r="U849">
            <v>0</v>
          </cell>
          <cell r="W849">
            <v>0</v>
          </cell>
          <cell r="Y849">
            <v>1074.8399999999999</v>
          </cell>
          <cell r="AA849">
            <v>0</v>
          </cell>
          <cell r="AG849">
            <v>0</v>
          </cell>
          <cell r="AI849">
            <v>0</v>
          </cell>
          <cell r="AL849">
            <v>8115</v>
          </cell>
        </row>
        <row r="850">
          <cell r="A850" t="str">
            <v>8115</v>
          </cell>
          <cell r="B850" t="str">
            <v xml:space="preserve">407 - Retained Earnings             </v>
          </cell>
          <cell r="C850" t="str">
            <v xml:space="preserve">LAB - Labour and Benefits           </v>
          </cell>
          <cell r="D850" t="str">
            <v>IS</v>
          </cell>
          <cell r="G850">
            <v>647.76</v>
          </cell>
          <cell r="H850">
            <v>0</v>
          </cell>
          <cell r="I850">
            <v>0</v>
          </cell>
          <cell r="K850">
            <v>0</v>
          </cell>
          <cell r="M850">
            <v>8545.2800000000007</v>
          </cell>
          <cell r="N850">
            <v>4846.16</v>
          </cell>
          <cell r="O850">
            <v>0</v>
          </cell>
          <cell r="Q850">
            <v>0</v>
          </cell>
          <cell r="T850">
            <v>7363.36</v>
          </cell>
          <cell r="U850">
            <v>0</v>
          </cell>
          <cell r="W850">
            <v>0</v>
          </cell>
          <cell r="Y850">
            <v>8545.2800000000007</v>
          </cell>
          <cell r="AA850">
            <v>0</v>
          </cell>
          <cell r="AG850">
            <v>0</v>
          </cell>
          <cell r="AI850">
            <v>0</v>
          </cell>
          <cell r="AL850">
            <v>8115</v>
          </cell>
        </row>
        <row r="851">
          <cell r="A851" t="str">
            <v>8116</v>
          </cell>
          <cell r="B851" t="str">
            <v xml:space="preserve">407 - Retained Earnings             </v>
          </cell>
          <cell r="C851" t="str">
            <v xml:space="preserve">LAB - Labour and Benefits           </v>
          </cell>
          <cell r="D851" t="str">
            <v>CS</v>
          </cell>
          <cell r="G851">
            <v>13180.23</v>
          </cell>
          <cell r="H851">
            <v>11049.07</v>
          </cell>
          <cell r="I851">
            <v>12100</v>
          </cell>
          <cell r="K851">
            <v>0</v>
          </cell>
          <cell r="M851">
            <v>111620.06</v>
          </cell>
          <cell r="N851">
            <v>103811.66</v>
          </cell>
          <cell r="O851">
            <v>107100</v>
          </cell>
          <cell r="Q851">
            <v>0</v>
          </cell>
          <cell r="T851">
            <v>140473.5</v>
          </cell>
          <cell r="U851">
            <v>143200</v>
          </cell>
          <cell r="W851">
            <v>0</v>
          </cell>
          <cell r="Y851">
            <v>111620.06</v>
          </cell>
          <cell r="AA851">
            <v>107100</v>
          </cell>
          <cell r="AG851">
            <v>143200</v>
          </cell>
          <cell r="AI851">
            <v>0</v>
          </cell>
          <cell r="AL851">
            <v>8116</v>
          </cell>
        </row>
        <row r="852">
          <cell r="A852" t="str">
            <v>8116</v>
          </cell>
          <cell r="B852" t="str">
            <v xml:space="preserve">407 - Retained Earnings             </v>
          </cell>
          <cell r="C852" t="str">
            <v xml:space="preserve">LAB - Labour and Benefits           </v>
          </cell>
          <cell r="D852" t="str">
            <v>CSP</v>
          </cell>
          <cell r="G852">
            <v>93752.45</v>
          </cell>
          <cell r="H852">
            <v>91533.98</v>
          </cell>
          <cell r="I852">
            <v>102200</v>
          </cell>
          <cell r="K852">
            <v>0</v>
          </cell>
          <cell r="M852">
            <v>878189.37</v>
          </cell>
          <cell r="N852">
            <v>817601.81</v>
          </cell>
          <cell r="O852">
            <v>902500</v>
          </cell>
          <cell r="Q852">
            <v>0</v>
          </cell>
          <cell r="T852">
            <v>1099778.46</v>
          </cell>
          <cell r="U852">
            <v>1207700</v>
          </cell>
          <cell r="W852">
            <v>0</v>
          </cell>
          <cell r="Y852">
            <v>878189.37</v>
          </cell>
          <cell r="AA852">
            <v>902500</v>
          </cell>
          <cell r="AG852">
            <v>1207700</v>
          </cell>
          <cell r="AI852">
            <v>0</v>
          </cell>
          <cell r="AL852">
            <v>8116</v>
          </cell>
        </row>
        <row r="853">
          <cell r="A853" t="str">
            <v>8116</v>
          </cell>
          <cell r="B853" t="str">
            <v xml:space="preserve">407 - Retained Earnings             </v>
          </cell>
          <cell r="C853" t="str">
            <v xml:space="preserve">LAB - Labour and Benefits           </v>
          </cell>
          <cell r="D853" t="str">
            <v>EO</v>
          </cell>
          <cell r="G853">
            <v>29014.959999999999</v>
          </cell>
          <cell r="H853">
            <v>27061.17</v>
          </cell>
          <cell r="I853">
            <v>27200</v>
          </cell>
          <cell r="K853">
            <v>0</v>
          </cell>
          <cell r="M853">
            <v>268363.63</v>
          </cell>
          <cell r="N853">
            <v>227080.84</v>
          </cell>
          <cell r="O853">
            <v>241100</v>
          </cell>
          <cell r="Q853">
            <v>0</v>
          </cell>
          <cell r="T853">
            <v>309169.59999999998</v>
          </cell>
          <cell r="U853">
            <v>322700</v>
          </cell>
          <cell r="W853">
            <v>0</v>
          </cell>
          <cell r="Y853">
            <v>268363.63</v>
          </cell>
          <cell r="AA853">
            <v>241100</v>
          </cell>
          <cell r="AG853">
            <v>322700</v>
          </cell>
          <cell r="AI853">
            <v>0</v>
          </cell>
          <cell r="AL853">
            <v>8116</v>
          </cell>
        </row>
        <row r="854">
          <cell r="A854" t="str">
            <v>8116</v>
          </cell>
          <cell r="B854" t="str">
            <v xml:space="preserve">407 - Retained Earnings             </v>
          </cell>
          <cell r="C854" t="str">
            <v xml:space="preserve">LAB - Labour and Benefits           </v>
          </cell>
          <cell r="D854" t="str">
            <v>EO</v>
          </cell>
          <cell r="G854">
            <v>189891.11</v>
          </cell>
          <cell r="H854">
            <v>183364.02</v>
          </cell>
          <cell r="I854">
            <v>196200</v>
          </cell>
          <cell r="K854">
            <v>0</v>
          </cell>
          <cell r="M854">
            <v>1740524.38</v>
          </cell>
          <cell r="N854">
            <v>1617890.93</v>
          </cell>
          <cell r="O854">
            <v>1730200</v>
          </cell>
          <cell r="Q854">
            <v>0</v>
          </cell>
          <cell r="T854">
            <v>2182899.04</v>
          </cell>
          <cell r="U854">
            <v>2316400</v>
          </cell>
          <cell r="W854">
            <v>0</v>
          </cell>
          <cell r="Y854">
            <v>1740524.38</v>
          </cell>
          <cell r="AA854">
            <v>1730200</v>
          </cell>
          <cell r="AG854">
            <v>2316400</v>
          </cell>
          <cell r="AI854">
            <v>0</v>
          </cell>
          <cell r="AL854">
            <v>8116</v>
          </cell>
        </row>
        <row r="855">
          <cell r="A855" t="str">
            <v>8116</v>
          </cell>
          <cell r="B855" t="str">
            <v xml:space="preserve">407 - Retained Earnings             </v>
          </cell>
          <cell r="C855" t="str">
            <v xml:space="preserve">LAB - Labour and Benefits           </v>
          </cell>
          <cell r="D855" t="str">
            <v>EO</v>
          </cell>
          <cell r="G855">
            <v>41870.54</v>
          </cell>
          <cell r="H855">
            <v>21596.75</v>
          </cell>
          <cell r="I855">
            <v>41400</v>
          </cell>
          <cell r="K855">
            <v>0</v>
          </cell>
          <cell r="M855">
            <v>231448.2</v>
          </cell>
          <cell r="N855">
            <v>212323.25</v>
          </cell>
          <cell r="O855">
            <v>234200</v>
          </cell>
          <cell r="Q855">
            <v>0</v>
          </cell>
          <cell r="T855">
            <v>281650.07</v>
          </cell>
          <cell r="U855">
            <v>313200</v>
          </cell>
          <cell r="W855">
            <v>0</v>
          </cell>
          <cell r="Y855">
            <v>231448.2</v>
          </cell>
          <cell r="AA855">
            <v>234200</v>
          </cell>
          <cell r="AG855">
            <v>313200</v>
          </cell>
          <cell r="AI855">
            <v>0</v>
          </cell>
          <cell r="AL855">
            <v>8116</v>
          </cell>
        </row>
        <row r="856">
          <cell r="A856" t="str">
            <v>8116</v>
          </cell>
          <cell r="B856" t="str">
            <v xml:space="preserve">407 - Retained Earnings             </v>
          </cell>
          <cell r="C856" t="str">
            <v xml:space="preserve">LAB - Labour and Benefits           </v>
          </cell>
          <cell r="D856" t="str">
            <v>EO</v>
          </cell>
          <cell r="G856">
            <v>35664.11</v>
          </cell>
          <cell r="H856">
            <v>34549.699999999997</v>
          </cell>
          <cell r="I856">
            <v>40500</v>
          </cell>
          <cell r="K856">
            <v>0</v>
          </cell>
          <cell r="M856">
            <v>321567.23</v>
          </cell>
          <cell r="N856">
            <v>317962.09000000003</v>
          </cell>
          <cell r="O856">
            <v>358900</v>
          </cell>
          <cell r="Q856">
            <v>0</v>
          </cell>
          <cell r="T856">
            <v>424825.46</v>
          </cell>
          <cell r="U856">
            <v>480200</v>
          </cell>
          <cell r="W856">
            <v>0</v>
          </cell>
          <cell r="Y856">
            <v>321567.23</v>
          </cell>
          <cell r="AA856">
            <v>358900</v>
          </cell>
          <cell r="AG856">
            <v>480200</v>
          </cell>
          <cell r="AI856">
            <v>0</v>
          </cell>
          <cell r="AL856">
            <v>8116</v>
          </cell>
        </row>
        <row r="857">
          <cell r="A857" t="str">
            <v>8116</v>
          </cell>
          <cell r="B857" t="str">
            <v xml:space="preserve">407 - Retained Earnings             </v>
          </cell>
          <cell r="C857" t="str">
            <v xml:space="preserve">LAB - Labour and Benefits           </v>
          </cell>
          <cell r="D857" t="str">
            <v>FS</v>
          </cell>
          <cell r="G857">
            <v>8462.92</v>
          </cell>
          <cell r="H857">
            <v>23333.73</v>
          </cell>
          <cell r="I857">
            <v>7500</v>
          </cell>
          <cell r="K857">
            <v>0</v>
          </cell>
          <cell r="M857">
            <v>201875.18</v>
          </cell>
          <cell r="N857">
            <v>206262.76</v>
          </cell>
          <cell r="O857">
            <v>198300</v>
          </cell>
          <cell r="Q857">
            <v>0</v>
          </cell>
          <cell r="T857">
            <v>282192.34999999998</v>
          </cell>
          <cell r="U857">
            <v>265200</v>
          </cell>
          <cell r="W857">
            <v>0</v>
          </cell>
          <cell r="Y857">
            <v>201875.18</v>
          </cell>
          <cell r="AA857">
            <v>198300</v>
          </cell>
          <cell r="AG857">
            <v>265200</v>
          </cell>
          <cell r="AI857">
            <v>0</v>
          </cell>
          <cell r="AL857">
            <v>8116</v>
          </cell>
        </row>
        <row r="858">
          <cell r="A858" t="str">
            <v>8116</v>
          </cell>
          <cell r="B858" t="str">
            <v xml:space="preserve">407 - Retained Earnings             </v>
          </cell>
          <cell r="C858" t="str">
            <v xml:space="preserve">LAB - Labour and Benefits           </v>
          </cell>
          <cell r="D858" t="str">
            <v>HR</v>
          </cell>
          <cell r="G858">
            <v>13173.15</v>
          </cell>
          <cell r="H858">
            <v>12698.5</v>
          </cell>
          <cell r="I858">
            <v>13700</v>
          </cell>
          <cell r="K858">
            <v>0</v>
          </cell>
          <cell r="M858">
            <v>115983.36</v>
          </cell>
          <cell r="N858">
            <v>117869.23</v>
          </cell>
          <cell r="O858">
            <v>121100</v>
          </cell>
          <cell r="Q858">
            <v>0</v>
          </cell>
          <cell r="T858">
            <v>155656.46</v>
          </cell>
          <cell r="U858">
            <v>162100</v>
          </cell>
          <cell r="W858">
            <v>0</v>
          </cell>
          <cell r="Y858">
            <v>115983.36</v>
          </cell>
          <cell r="AA858">
            <v>121100</v>
          </cell>
          <cell r="AG858">
            <v>162100</v>
          </cell>
          <cell r="AI858">
            <v>0</v>
          </cell>
          <cell r="AL858">
            <v>8116</v>
          </cell>
        </row>
        <row r="859">
          <cell r="A859" t="str">
            <v>8116</v>
          </cell>
          <cell r="B859" t="str">
            <v xml:space="preserve">407 - Retained Earnings             </v>
          </cell>
          <cell r="C859" t="str">
            <v xml:space="preserve">LAB - Labour and Benefits           </v>
          </cell>
          <cell r="D859" t="str">
            <v>IS</v>
          </cell>
          <cell r="G859">
            <v>34922.89</v>
          </cell>
          <cell r="H859">
            <v>29794.52</v>
          </cell>
          <cell r="I859">
            <v>34000</v>
          </cell>
          <cell r="K859">
            <v>0</v>
          </cell>
          <cell r="M859">
            <v>309390.84000000003</v>
          </cell>
          <cell r="N859">
            <v>280286.15999999997</v>
          </cell>
          <cell r="O859">
            <v>301000</v>
          </cell>
          <cell r="Q859">
            <v>0</v>
          </cell>
          <cell r="T859">
            <v>364099.46</v>
          </cell>
          <cell r="U859">
            <v>402600</v>
          </cell>
          <cell r="W859">
            <v>0</v>
          </cell>
          <cell r="Y859">
            <v>309390.84000000003</v>
          </cell>
          <cell r="AA859">
            <v>301000</v>
          </cell>
          <cell r="AG859">
            <v>402600</v>
          </cell>
          <cell r="AI859">
            <v>0</v>
          </cell>
          <cell r="AL859">
            <v>8116</v>
          </cell>
        </row>
        <row r="860">
          <cell r="A860" t="str">
            <v>8117</v>
          </cell>
          <cell r="B860" t="str">
            <v xml:space="preserve">407 - Retained Earnings             </v>
          </cell>
          <cell r="C860" t="str">
            <v xml:space="preserve">LAB - Labour and Benefits           </v>
          </cell>
          <cell r="D860" t="str">
            <v>EO</v>
          </cell>
          <cell r="G860">
            <v>0</v>
          </cell>
          <cell r="H860">
            <v>0</v>
          </cell>
          <cell r="I860">
            <v>0</v>
          </cell>
          <cell r="K860">
            <v>0</v>
          </cell>
          <cell r="M860">
            <v>6560.06</v>
          </cell>
          <cell r="N860">
            <v>0</v>
          </cell>
          <cell r="O860">
            <v>0</v>
          </cell>
          <cell r="Q860">
            <v>0</v>
          </cell>
          <cell r="T860">
            <v>0</v>
          </cell>
          <cell r="U860">
            <v>0</v>
          </cell>
          <cell r="W860">
            <v>0</v>
          </cell>
          <cell r="Y860">
            <v>6560.06</v>
          </cell>
          <cell r="AA860">
            <v>0</v>
          </cell>
          <cell r="AG860">
            <v>0</v>
          </cell>
          <cell r="AI860">
            <v>0</v>
          </cell>
          <cell r="AL860">
            <v>8117</v>
          </cell>
        </row>
        <row r="861">
          <cell r="A861" t="str">
            <v>8117</v>
          </cell>
          <cell r="B861" t="str">
            <v xml:space="preserve">407 - Retained Earnings             </v>
          </cell>
          <cell r="C861" t="str">
            <v xml:space="preserve">LAB - Labour and Benefits           </v>
          </cell>
          <cell r="D861" t="str">
            <v>FS</v>
          </cell>
          <cell r="G861">
            <v>0</v>
          </cell>
          <cell r="H861">
            <v>0</v>
          </cell>
          <cell r="I861">
            <v>0</v>
          </cell>
          <cell r="K861">
            <v>0</v>
          </cell>
          <cell r="M861">
            <v>17497.48</v>
          </cell>
          <cell r="N861">
            <v>0</v>
          </cell>
          <cell r="O861">
            <v>0</v>
          </cell>
          <cell r="Q861">
            <v>0</v>
          </cell>
          <cell r="T861">
            <v>0</v>
          </cell>
          <cell r="U861">
            <v>0</v>
          </cell>
          <cell r="W861">
            <v>0</v>
          </cell>
          <cell r="Y861">
            <v>17497.48</v>
          </cell>
          <cell r="AA861">
            <v>0</v>
          </cell>
          <cell r="AG861">
            <v>0</v>
          </cell>
          <cell r="AI861">
            <v>0</v>
          </cell>
          <cell r="AL861">
            <v>8117</v>
          </cell>
        </row>
        <row r="862">
          <cell r="A862" t="str">
            <v>8118</v>
          </cell>
          <cell r="B862" t="str">
            <v xml:space="preserve">407 - Retained Earnings             </v>
          </cell>
          <cell r="C862" t="str">
            <v xml:space="preserve">LAB - Labour and Benefits           </v>
          </cell>
          <cell r="D862" t="str">
            <v>CSP</v>
          </cell>
          <cell r="G862">
            <v>6971.92</v>
          </cell>
          <cell r="H862">
            <v>1806.41</v>
          </cell>
          <cell r="I862">
            <v>0</v>
          </cell>
          <cell r="K862">
            <v>0</v>
          </cell>
          <cell r="M862">
            <v>76513.27</v>
          </cell>
          <cell r="N862">
            <v>4249.3900000000003</v>
          </cell>
          <cell r="O862">
            <v>0</v>
          </cell>
          <cell r="Q862">
            <v>0</v>
          </cell>
          <cell r="T862">
            <v>9482.98</v>
          </cell>
          <cell r="U862">
            <v>0</v>
          </cell>
          <cell r="W862">
            <v>0</v>
          </cell>
          <cell r="Y862">
            <v>76513.27</v>
          </cell>
          <cell r="AA862">
            <v>0</v>
          </cell>
          <cell r="AG862">
            <v>0</v>
          </cell>
          <cell r="AI862">
            <v>0</v>
          </cell>
          <cell r="AL862">
            <v>8118</v>
          </cell>
        </row>
        <row r="863">
          <cell r="A863" t="str">
            <v>8118</v>
          </cell>
          <cell r="B863" t="str">
            <v xml:space="preserve">407 - Retained Earnings             </v>
          </cell>
          <cell r="C863" t="str">
            <v xml:space="preserve">LAB - Labour and Benefits           </v>
          </cell>
          <cell r="D863" t="str">
            <v>EO</v>
          </cell>
          <cell r="G863">
            <v>0</v>
          </cell>
          <cell r="H863">
            <v>0</v>
          </cell>
          <cell r="I863">
            <v>0</v>
          </cell>
          <cell r="K863">
            <v>0</v>
          </cell>
          <cell r="M863">
            <v>1418.58</v>
          </cell>
          <cell r="N863">
            <v>322.57</v>
          </cell>
          <cell r="O863">
            <v>0</v>
          </cell>
          <cell r="Q863">
            <v>0</v>
          </cell>
          <cell r="T863">
            <v>969.84</v>
          </cell>
          <cell r="U863">
            <v>0</v>
          </cell>
          <cell r="W863">
            <v>0</v>
          </cell>
          <cell r="Y863">
            <v>1418.58</v>
          </cell>
          <cell r="AA863">
            <v>0</v>
          </cell>
          <cell r="AG863">
            <v>0</v>
          </cell>
          <cell r="AI863">
            <v>0</v>
          </cell>
          <cell r="AL863">
            <v>8118</v>
          </cell>
        </row>
        <row r="864">
          <cell r="A864" t="str">
            <v>8118</v>
          </cell>
          <cell r="B864" t="str">
            <v xml:space="preserve">407 - Retained Earnings             </v>
          </cell>
          <cell r="C864" t="str">
            <v xml:space="preserve">LAB - Labour and Benefits           </v>
          </cell>
          <cell r="D864" t="str">
            <v>EO</v>
          </cell>
          <cell r="G864">
            <v>11512.37</v>
          </cell>
          <cell r="H864">
            <v>6906.15</v>
          </cell>
          <cell r="I864">
            <v>0</v>
          </cell>
          <cell r="K864">
            <v>0</v>
          </cell>
          <cell r="M864">
            <v>99157.09</v>
          </cell>
          <cell r="N864">
            <v>91791.65</v>
          </cell>
          <cell r="O864">
            <v>0</v>
          </cell>
          <cell r="Q864">
            <v>0</v>
          </cell>
          <cell r="T864">
            <v>124672.88</v>
          </cell>
          <cell r="U864">
            <v>0</v>
          </cell>
          <cell r="W864">
            <v>0</v>
          </cell>
          <cell r="Y864">
            <v>99157.09</v>
          </cell>
          <cell r="AA864">
            <v>0</v>
          </cell>
          <cell r="AG864">
            <v>0</v>
          </cell>
          <cell r="AI864">
            <v>0</v>
          </cell>
          <cell r="AL864">
            <v>8118</v>
          </cell>
        </row>
        <row r="865">
          <cell r="A865" t="str">
            <v>8118</v>
          </cell>
          <cell r="B865" t="str">
            <v xml:space="preserve">407 - Retained Earnings             </v>
          </cell>
          <cell r="C865" t="str">
            <v xml:space="preserve">LAB - Labour and Benefits           </v>
          </cell>
          <cell r="D865" t="str">
            <v>EO</v>
          </cell>
          <cell r="G865">
            <v>616.51</v>
          </cell>
          <cell r="H865">
            <v>461.72</v>
          </cell>
          <cell r="I865">
            <v>0</v>
          </cell>
          <cell r="K865">
            <v>0</v>
          </cell>
          <cell r="M865">
            <v>5221.66</v>
          </cell>
          <cell r="N865">
            <v>5240.16</v>
          </cell>
          <cell r="O865">
            <v>0</v>
          </cell>
          <cell r="Q865">
            <v>0</v>
          </cell>
          <cell r="T865">
            <v>9699.57</v>
          </cell>
          <cell r="U865">
            <v>0</v>
          </cell>
          <cell r="W865">
            <v>0</v>
          </cell>
          <cell r="Y865">
            <v>5221.66</v>
          </cell>
          <cell r="AA865">
            <v>0</v>
          </cell>
          <cell r="AG865">
            <v>0</v>
          </cell>
          <cell r="AI865">
            <v>0</v>
          </cell>
          <cell r="AL865">
            <v>8118</v>
          </cell>
        </row>
        <row r="866">
          <cell r="A866" t="str">
            <v>8118</v>
          </cell>
          <cell r="B866" t="str">
            <v xml:space="preserve">407 - Retained Earnings             </v>
          </cell>
          <cell r="C866" t="str">
            <v xml:space="preserve">LAB - Labour and Benefits           </v>
          </cell>
          <cell r="D866" t="str">
            <v>EO</v>
          </cell>
          <cell r="G866">
            <v>664.08</v>
          </cell>
          <cell r="H866">
            <v>166.6</v>
          </cell>
          <cell r="I866">
            <v>0</v>
          </cell>
          <cell r="K866">
            <v>0</v>
          </cell>
          <cell r="M866">
            <v>4482.55</v>
          </cell>
          <cell r="N866">
            <v>3475.78</v>
          </cell>
          <cell r="O866">
            <v>0</v>
          </cell>
          <cell r="Q866">
            <v>0</v>
          </cell>
          <cell r="T866">
            <v>5179.46</v>
          </cell>
          <cell r="U866">
            <v>0</v>
          </cell>
          <cell r="W866">
            <v>0</v>
          </cell>
          <cell r="Y866">
            <v>4482.55</v>
          </cell>
          <cell r="AA866">
            <v>0</v>
          </cell>
          <cell r="AG866">
            <v>0</v>
          </cell>
          <cell r="AI866">
            <v>0</v>
          </cell>
          <cell r="AL866">
            <v>8118</v>
          </cell>
        </row>
        <row r="867">
          <cell r="A867" t="str">
            <v>8118</v>
          </cell>
          <cell r="B867" t="str">
            <v xml:space="preserve">407 - Retained Earnings             </v>
          </cell>
          <cell r="C867" t="str">
            <v xml:space="preserve">LAB - Labour and Benefits           </v>
          </cell>
          <cell r="D867" t="str">
            <v>IS</v>
          </cell>
          <cell r="G867">
            <v>4946.95</v>
          </cell>
          <cell r="H867">
            <v>2050.33</v>
          </cell>
          <cell r="I867">
            <v>0</v>
          </cell>
          <cell r="K867">
            <v>0</v>
          </cell>
          <cell r="M867">
            <v>78628.55</v>
          </cell>
          <cell r="N867">
            <v>11892.32</v>
          </cell>
          <cell r="O867">
            <v>0</v>
          </cell>
          <cell r="Q867">
            <v>0</v>
          </cell>
          <cell r="T867">
            <v>17848.939999999999</v>
          </cell>
          <cell r="U867">
            <v>0</v>
          </cell>
          <cell r="W867">
            <v>0</v>
          </cell>
          <cell r="Y867">
            <v>78628.55</v>
          </cell>
          <cell r="AA867">
            <v>0</v>
          </cell>
          <cell r="AG867">
            <v>0</v>
          </cell>
          <cell r="AI867">
            <v>0</v>
          </cell>
          <cell r="AL867">
            <v>8118</v>
          </cell>
        </row>
        <row r="868">
          <cell r="A868" t="str">
            <v>8120</v>
          </cell>
          <cell r="B868" t="str">
            <v xml:space="preserve">407 - Retained Earnings             </v>
          </cell>
          <cell r="C868" t="str">
            <v xml:space="preserve">LAB - Labour and Benefits           </v>
          </cell>
          <cell r="D868" t="str">
            <v>CS</v>
          </cell>
          <cell r="G868">
            <v>0</v>
          </cell>
          <cell r="H868">
            <v>0</v>
          </cell>
          <cell r="I868">
            <v>0</v>
          </cell>
          <cell r="K868">
            <v>0</v>
          </cell>
          <cell r="M868">
            <v>0</v>
          </cell>
          <cell r="N868">
            <v>0</v>
          </cell>
          <cell r="O868">
            <v>0</v>
          </cell>
          <cell r="Q868">
            <v>0</v>
          </cell>
          <cell r="T868">
            <v>150000</v>
          </cell>
          <cell r="U868">
            <v>0</v>
          </cell>
          <cell r="W868">
            <v>0</v>
          </cell>
          <cell r="Y868">
            <v>0</v>
          </cell>
          <cell r="AA868">
            <v>0</v>
          </cell>
          <cell r="AG868">
            <v>0</v>
          </cell>
          <cell r="AI868">
            <v>0</v>
          </cell>
          <cell r="AL868">
            <v>8120</v>
          </cell>
        </row>
        <row r="869">
          <cell r="A869" t="str">
            <v>8122</v>
          </cell>
          <cell r="B869" t="str">
            <v xml:space="preserve">407 - Retained Earnings             </v>
          </cell>
          <cell r="C869" t="str">
            <v xml:space="preserve">LAB - Labour and Benefits           </v>
          </cell>
          <cell r="D869" t="str">
            <v>CS</v>
          </cell>
          <cell r="G869">
            <v>1138.94</v>
          </cell>
          <cell r="H869">
            <v>2558.79</v>
          </cell>
          <cell r="I869">
            <v>2700</v>
          </cell>
          <cell r="K869">
            <v>0</v>
          </cell>
          <cell r="M869">
            <v>22544.74</v>
          </cell>
          <cell r="N869">
            <v>21917.15</v>
          </cell>
          <cell r="O869">
            <v>23600</v>
          </cell>
          <cell r="Q869">
            <v>0</v>
          </cell>
          <cell r="T869">
            <v>29486.78</v>
          </cell>
          <cell r="U869">
            <v>31400</v>
          </cell>
          <cell r="W869">
            <v>0</v>
          </cell>
          <cell r="Y869">
            <v>22544.74</v>
          </cell>
          <cell r="AA869">
            <v>23600</v>
          </cell>
          <cell r="AG869">
            <v>31400</v>
          </cell>
          <cell r="AI869">
            <v>0</v>
          </cell>
          <cell r="AL869">
            <v>8122</v>
          </cell>
        </row>
        <row r="870">
          <cell r="A870" t="str">
            <v>8122</v>
          </cell>
          <cell r="B870" t="str">
            <v xml:space="preserve">407 - Retained Earnings             </v>
          </cell>
          <cell r="C870" t="str">
            <v xml:space="preserve">LAB - Labour and Benefits           </v>
          </cell>
          <cell r="D870" t="str">
            <v>CSP</v>
          </cell>
          <cell r="G870">
            <v>11897.05</v>
          </cell>
          <cell r="H870">
            <v>8632.32</v>
          </cell>
          <cell r="I870">
            <v>18900</v>
          </cell>
          <cell r="K870">
            <v>0</v>
          </cell>
          <cell r="M870">
            <v>124757.88</v>
          </cell>
          <cell r="N870">
            <v>83682.070000000007</v>
          </cell>
          <cell r="O870">
            <v>166700</v>
          </cell>
          <cell r="Q870">
            <v>0</v>
          </cell>
          <cell r="T870">
            <v>113399.86</v>
          </cell>
          <cell r="U870">
            <v>222800</v>
          </cell>
          <cell r="W870">
            <v>0</v>
          </cell>
          <cell r="Y870">
            <v>124757.88</v>
          </cell>
          <cell r="AA870">
            <v>166700</v>
          </cell>
          <cell r="AG870">
            <v>222800</v>
          </cell>
          <cell r="AI870">
            <v>0</v>
          </cell>
          <cell r="AL870">
            <v>8122</v>
          </cell>
        </row>
        <row r="871">
          <cell r="A871" t="str">
            <v>8122</v>
          </cell>
          <cell r="B871" t="str">
            <v xml:space="preserve">407 - Retained Earnings             </v>
          </cell>
          <cell r="C871" t="str">
            <v xml:space="preserve">LAB - Labour and Benefits           </v>
          </cell>
          <cell r="D871" t="str">
            <v>EO</v>
          </cell>
          <cell r="G871">
            <v>981.02</v>
          </cell>
          <cell r="H871">
            <v>3247.46</v>
          </cell>
          <cell r="I871">
            <v>1400</v>
          </cell>
          <cell r="K871">
            <v>0</v>
          </cell>
          <cell r="M871">
            <v>15253.79</v>
          </cell>
          <cell r="N871">
            <v>19789.11</v>
          </cell>
          <cell r="O871">
            <v>12300</v>
          </cell>
          <cell r="Q871">
            <v>0</v>
          </cell>
          <cell r="T871">
            <v>29192.05</v>
          </cell>
          <cell r="U871">
            <v>16500</v>
          </cell>
          <cell r="W871">
            <v>0</v>
          </cell>
          <cell r="Y871">
            <v>15253.79</v>
          </cell>
          <cell r="AA871">
            <v>12300</v>
          </cell>
          <cell r="AG871">
            <v>16500</v>
          </cell>
          <cell r="AI871">
            <v>0</v>
          </cell>
          <cell r="AL871">
            <v>8122</v>
          </cell>
        </row>
        <row r="872">
          <cell r="A872" t="str">
            <v>8122</v>
          </cell>
          <cell r="B872" t="str">
            <v xml:space="preserve">407 - Retained Earnings             </v>
          </cell>
          <cell r="C872" t="str">
            <v xml:space="preserve">LAB - Labour and Benefits           </v>
          </cell>
          <cell r="D872" t="str">
            <v>EO</v>
          </cell>
          <cell r="G872">
            <v>4946.3999999999996</v>
          </cell>
          <cell r="H872">
            <v>7258.62</v>
          </cell>
          <cell r="I872">
            <v>5000</v>
          </cell>
          <cell r="K872">
            <v>0</v>
          </cell>
          <cell r="M872">
            <v>41645.64</v>
          </cell>
          <cell r="N872">
            <v>60480.52</v>
          </cell>
          <cell r="O872">
            <v>44200</v>
          </cell>
          <cell r="Q872">
            <v>0</v>
          </cell>
          <cell r="T872">
            <v>75602.53</v>
          </cell>
          <cell r="U872">
            <v>58900</v>
          </cell>
          <cell r="W872">
            <v>0</v>
          </cell>
          <cell r="Y872">
            <v>41645.64</v>
          </cell>
          <cell r="AA872">
            <v>44200</v>
          </cell>
          <cell r="AG872">
            <v>58900</v>
          </cell>
          <cell r="AI872">
            <v>0</v>
          </cell>
          <cell r="AL872">
            <v>8122</v>
          </cell>
        </row>
        <row r="873">
          <cell r="A873" t="str">
            <v>8122</v>
          </cell>
          <cell r="B873" t="str">
            <v xml:space="preserve">407 - Retained Earnings             </v>
          </cell>
          <cell r="C873" t="str">
            <v xml:space="preserve">LAB - Labour and Benefits           </v>
          </cell>
          <cell r="D873" t="str">
            <v>EO</v>
          </cell>
          <cell r="G873">
            <v>2538.85</v>
          </cell>
          <cell r="H873">
            <v>8032.22</v>
          </cell>
          <cell r="I873">
            <v>3200</v>
          </cell>
          <cell r="K873">
            <v>0</v>
          </cell>
          <cell r="M873">
            <v>40110.11</v>
          </cell>
          <cell r="N873">
            <v>58479.19</v>
          </cell>
          <cell r="O873">
            <v>40900</v>
          </cell>
          <cell r="Q873">
            <v>0</v>
          </cell>
          <cell r="T873">
            <v>76851.740000000005</v>
          </cell>
          <cell r="U873">
            <v>53600</v>
          </cell>
          <cell r="W873">
            <v>0</v>
          </cell>
          <cell r="Y873">
            <v>40110.11</v>
          </cell>
          <cell r="AA873">
            <v>40900</v>
          </cell>
          <cell r="AG873">
            <v>53600</v>
          </cell>
          <cell r="AI873">
            <v>0</v>
          </cell>
          <cell r="AL873">
            <v>8122</v>
          </cell>
        </row>
        <row r="874">
          <cell r="A874" t="str">
            <v>8122</v>
          </cell>
          <cell r="B874" t="str">
            <v xml:space="preserve">407 - Retained Earnings             </v>
          </cell>
          <cell r="C874" t="str">
            <v xml:space="preserve">LAB - Labour and Benefits           </v>
          </cell>
          <cell r="D874" t="str">
            <v>EO</v>
          </cell>
          <cell r="G874">
            <v>1090.7</v>
          </cell>
          <cell r="H874">
            <v>2165.96</v>
          </cell>
          <cell r="I874">
            <v>0</v>
          </cell>
          <cell r="K874">
            <v>0</v>
          </cell>
          <cell r="M874">
            <v>7409.73</v>
          </cell>
          <cell r="N874">
            <v>10225.76</v>
          </cell>
          <cell r="O874">
            <v>0</v>
          </cell>
          <cell r="Q874">
            <v>0</v>
          </cell>
          <cell r="T874">
            <v>13317.49</v>
          </cell>
          <cell r="U874">
            <v>0</v>
          </cell>
          <cell r="W874">
            <v>0</v>
          </cell>
          <cell r="Y874">
            <v>7409.73</v>
          </cell>
          <cell r="AA874">
            <v>0</v>
          </cell>
          <cell r="AG874">
            <v>0</v>
          </cell>
          <cell r="AI874">
            <v>0</v>
          </cell>
          <cell r="AL874">
            <v>8122</v>
          </cell>
        </row>
        <row r="875">
          <cell r="A875" t="str">
            <v>8122</v>
          </cell>
          <cell r="B875" t="str">
            <v xml:space="preserve">407 - Retained Earnings             </v>
          </cell>
          <cell r="C875" t="str">
            <v xml:space="preserve">LAB - Labour and Benefits           </v>
          </cell>
          <cell r="D875" t="str">
            <v>FS</v>
          </cell>
          <cell r="G875">
            <v>2277.41</v>
          </cell>
          <cell r="H875">
            <v>2090.1799999999998</v>
          </cell>
          <cell r="I875">
            <v>2200</v>
          </cell>
          <cell r="K875">
            <v>0</v>
          </cell>
          <cell r="M875">
            <v>7701.88</v>
          </cell>
          <cell r="N875">
            <v>17563.12</v>
          </cell>
          <cell r="O875">
            <v>19200</v>
          </cell>
          <cell r="Q875">
            <v>0</v>
          </cell>
          <cell r="T875">
            <v>23444.44</v>
          </cell>
          <cell r="U875">
            <v>25600</v>
          </cell>
          <cell r="W875">
            <v>0</v>
          </cell>
          <cell r="Y875">
            <v>7701.88</v>
          </cell>
          <cell r="AA875">
            <v>19200</v>
          </cell>
          <cell r="AG875">
            <v>25600</v>
          </cell>
          <cell r="AI875">
            <v>0</v>
          </cell>
          <cell r="AL875">
            <v>8122</v>
          </cell>
        </row>
        <row r="876">
          <cell r="A876" t="str">
            <v>8122</v>
          </cell>
          <cell r="B876" t="str">
            <v xml:space="preserve">407 - Retained Earnings             </v>
          </cell>
          <cell r="C876" t="str">
            <v xml:space="preserve">LAB - Labour and Benefits           </v>
          </cell>
          <cell r="D876" t="str">
            <v>HR</v>
          </cell>
          <cell r="G876">
            <v>0</v>
          </cell>
          <cell r="H876">
            <v>0</v>
          </cell>
          <cell r="I876">
            <v>0</v>
          </cell>
          <cell r="K876">
            <v>0</v>
          </cell>
          <cell r="M876">
            <v>0</v>
          </cell>
          <cell r="N876">
            <v>236.18</v>
          </cell>
          <cell r="O876">
            <v>0</v>
          </cell>
          <cell r="Q876">
            <v>0</v>
          </cell>
          <cell r="T876">
            <v>236.18</v>
          </cell>
          <cell r="U876">
            <v>0</v>
          </cell>
          <cell r="W876">
            <v>0</v>
          </cell>
          <cell r="Y876">
            <v>0</v>
          </cell>
          <cell r="AA876">
            <v>0</v>
          </cell>
          <cell r="AG876">
            <v>0</v>
          </cell>
          <cell r="AI876">
            <v>0</v>
          </cell>
          <cell r="AL876">
            <v>8122</v>
          </cell>
        </row>
        <row r="877">
          <cell r="A877" t="str">
            <v>8122</v>
          </cell>
          <cell r="B877" t="str">
            <v xml:space="preserve">407 - Retained Earnings             </v>
          </cell>
          <cell r="C877" t="str">
            <v xml:space="preserve">LAB - Labour and Benefits           </v>
          </cell>
          <cell r="D877" t="str">
            <v>IS</v>
          </cell>
          <cell r="G877">
            <v>0</v>
          </cell>
          <cell r="H877">
            <v>0</v>
          </cell>
          <cell r="I877">
            <v>0</v>
          </cell>
          <cell r="K877">
            <v>0</v>
          </cell>
          <cell r="M877">
            <v>0</v>
          </cell>
          <cell r="N877">
            <v>9853.9500000000007</v>
          </cell>
          <cell r="O877">
            <v>0</v>
          </cell>
          <cell r="Q877">
            <v>0</v>
          </cell>
          <cell r="T877">
            <v>9853.9500000000007</v>
          </cell>
          <cell r="U877">
            <v>0</v>
          </cell>
          <cell r="W877">
            <v>0</v>
          </cell>
          <cell r="Y877">
            <v>0</v>
          </cell>
          <cell r="AA877">
            <v>0</v>
          </cell>
          <cell r="AG877">
            <v>0</v>
          </cell>
          <cell r="AI877">
            <v>0</v>
          </cell>
          <cell r="AL877">
            <v>8122</v>
          </cell>
        </row>
        <row r="878">
          <cell r="A878" t="str">
            <v>8123</v>
          </cell>
          <cell r="B878" t="str">
            <v xml:space="preserve">407 - Retained Earnings             </v>
          </cell>
          <cell r="C878" t="str">
            <v xml:space="preserve">LAB - Labour and Benefits           </v>
          </cell>
          <cell r="D878" t="str">
            <v>EO</v>
          </cell>
          <cell r="G878">
            <v>753.6</v>
          </cell>
          <cell r="H878">
            <v>438</v>
          </cell>
          <cell r="I878">
            <v>0</v>
          </cell>
          <cell r="K878">
            <v>0</v>
          </cell>
          <cell r="M878">
            <v>5425.92</v>
          </cell>
          <cell r="N878">
            <v>730</v>
          </cell>
          <cell r="O878">
            <v>0</v>
          </cell>
          <cell r="Q878">
            <v>0</v>
          </cell>
          <cell r="T878">
            <v>1752</v>
          </cell>
          <cell r="U878">
            <v>0</v>
          </cell>
          <cell r="W878">
            <v>0</v>
          </cell>
          <cell r="Y878">
            <v>5425.92</v>
          </cell>
          <cell r="AA878">
            <v>0</v>
          </cell>
          <cell r="AG878">
            <v>0</v>
          </cell>
          <cell r="AI878">
            <v>0</v>
          </cell>
          <cell r="AL878">
            <v>8123</v>
          </cell>
        </row>
        <row r="879">
          <cell r="A879" t="str">
            <v>8123</v>
          </cell>
          <cell r="B879" t="str">
            <v xml:space="preserve">407 - Retained Earnings             </v>
          </cell>
          <cell r="C879" t="str">
            <v xml:space="preserve">LAB - Labour and Benefits           </v>
          </cell>
          <cell r="D879" t="str">
            <v>EO</v>
          </cell>
          <cell r="G879">
            <v>602.88</v>
          </cell>
          <cell r="H879">
            <v>292</v>
          </cell>
          <cell r="I879">
            <v>0</v>
          </cell>
          <cell r="K879">
            <v>0</v>
          </cell>
          <cell r="M879">
            <v>5199.84</v>
          </cell>
          <cell r="N879">
            <v>3942.71</v>
          </cell>
          <cell r="O879">
            <v>0</v>
          </cell>
          <cell r="Q879">
            <v>0</v>
          </cell>
          <cell r="T879">
            <v>5570.82</v>
          </cell>
          <cell r="U879">
            <v>0</v>
          </cell>
          <cell r="W879">
            <v>0</v>
          </cell>
          <cell r="Y879">
            <v>5199.84</v>
          </cell>
          <cell r="AA879">
            <v>0</v>
          </cell>
          <cell r="AG879">
            <v>0</v>
          </cell>
          <cell r="AI879">
            <v>0</v>
          </cell>
          <cell r="AL879">
            <v>8123</v>
          </cell>
        </row>
        <row r="880">
          <cell r="A880" t="str">
            <v>8124</v>
          </cell>
          <cell r="B880" t="str">
            <v xml:space="preserve">407 - Retained Earnings             </v>
          </cell>
          <cell r="C880" t="str">
            <v xml:space="preserve">LAB - Labour and Benefits           </v>
          </cell>
          <cell r="D880" t="str">
            <v>CSP</v>
          </cell>
          <cell r="G880">
            <v>270.56</v>
          </cell>
          <cell r="H880">
            <v>452.2</v>
          </cell>
          <cell r="I880">
            <v>500</v>
          </cell>
          <cell r="K880">
            <v>0</v>
          </cell>
          <cell r="M880">
            <v>3488.61</v>
          </cell>
          <cell r="N880">
            <v>3023.12</v>
          </cell>
          <cell r="O880">
            <v>3900</v>
          </cell>
          <cell r="Q880">
            <v>0</v>
          </cell>
          <cell r="T880">
            <v>3720.08</v>
          </cell>
          <cell r="U880">
            <v>5200</v>
          </cell>
          <cell r="W880">
            <v>0</v>
          </cell>
          <cell r="Y880">
            <v>3488.61</v>
          </cell>
          <cell r="AA880">
            <v>3900</v>
          </cell>
          <cell r="AG880">
            <v>5200</v>
          </cell>
          <cell r="AI880">
            <v>0</v>
          </cell>
          <cell r="AL880">
            <v>8124</v>
          </cell>
        </row>
        <row r="881">
          <cell r="A881" t="str">
            <v>8124</v>
          </cell>
          <cell r="B881" t="str">
            <v xml:space="preserve">407 - Retained Earnings             </v>
          </cell>
          <cell r="C881" t="str">
            <v xml:space="preserve">LAB - Labour and Benefits           </v>
          </cell>
          <cell r="D881" t="str">
            <v>EO</v>
          </cell>
          <cell r="G881">
            <v>0</v>
          </cell>
          <cell r="H881">
            <v>0</v>
          </cell>
          <cell r="I881">
            <v>0</v>
          </cell>
          <cell r="K881">
            <v>0</v>
          </cell>
          <cell r="M881">
            <v>304.72000000000003</v>
          </cell>
          <cell r="N881">
            <v>0</v>
          </cell>
          <cell r="O881">
            <v>0</v>
          </cell>
          <cell r="Q881">
            <v>0</v>
          </cell>
          <cell r="T881">
            <v>0</v>
          </cell>
          <cell r="U881">
            <v>0</v>
          </cell>
          <cell r="W881">
            <v>0</v>
          </cell>
          <cell r="Y881">
            <v>304.72000000000003</v>
          </cell>
          <cell r="AA881">
            <v>0</v>
          </cell>
          <cell r="AG881">
            <v>0</v>
          </cell>
          <cell r="AI881">
            <v>0</v>
          </cell>
          <cell r="AL881">
            <v>8124</v>
          </cell>
        </row>
        <row r="882">
          <cell r="A882" t="str">
            <v>8124</v>
          </cell>
          <cell r="B882" t="str">
            <v xml:space="preserve">407 - Retained Earnings             </v>
          </cell>
          <cell r="C882" t="str">
            <v xml:space="preserve">LAB - Labour and Benefits           </v>
          </cell>
          <cell r="D882" t="str">
            <v>EO</v>
          </cell>
          <cell r="G882">
            <v>0</v>
          </cell>
          <cell r="H882">
            <v>63.68</v>
          </cell>
          <cell r="I882">
            <v>0</v>
          </cell>
          <cell r="K882">
            <v>0</v>
          </cell>
          <cell r="M882">
            <v>295.83</v>
          </cell>
          <cell r="N882">
            <v>495.54</v>
          </cell>
          <cell r="O882">
            <v>0</v>
          </cell>
          <cell r="Q882">
            <v>0</v>
          </cell>
          <cell r="T882">
            <v>614.05999999999995</v>
          </cell>
          <cell r="U882">
            <v>0</v>
          </cell>
          <cell r="W882">
            <v>0</v>
          </cell>
          <cell r="Y882">
            <v>295.83</v>
          </cell>
          <cell r="AA882">
            <v>0</v>
          </cell>
          <cell r="AG882">
            <v>0</v>
          </cell>
          <cell r="AI882">
            <v>0</v>
          </cell>
          <cell r="AL882">
            <v>8124</v>
          </cell>
        </row>
        <row r="883">
          <cell r="A883" t="str">
            <v>8124</v>
          </cell>
          <cell r="B883" t="str">
            <v xml:space="preserve">407 - Retained Earnings             </v>
          </cell>
          <cell r="C883" t="str">
            <v xml:space="preserve">LAB - Labour and Benefits           </v>
          </cell>
          <cell r="D883" t="str">
            <v>EO</v>
          </cell>
          <cell r="G883">
            <v>0</v>
          </cell>
          <cell r="H883">
            <v>0</v>
          </cell>
          <cell r="I883">
            <v>900</v>
          </cell>
          <cell r="K883">
            <v>0</v>
          </cell>
          <cell r="M883">
            <v>2634.2</v>
          </cell>
          <cell r="N883">
            <v>1681.2</v>
          </cell>
          <cell r="O883">
            <v>12600</v>
          </cell>
          <cell r="Q883">
            <v>0</v>
          </cell>
          <cell r="T883">
            <v>4870.6099999999997</v>
          </cell>
          <cell r="U883">
            <v>16500</v>
          </cell>
          <cell r="W883">
            <v>0</v>
          </cell>
          <cell r="Y883">
            <v>2634.2</v>
          </cell>
          <cell r="AA883">
            <v>12600</v>
          </cell>
          <cell r="AG883">
            <v>16500</v>
          </cell>
          <cell r="AI883">
            <v>0</v>
          </cell>
          <cell r="AL883">
            <v>8124</v>
          </cell>
        </row>
        <row r="884">
          <cell r="A884" t="str">
            <v>8124</v>
          </cell>
          <cell r="B884" t="str">
            <v xml:space="preserve">407 - Retained Earnings             </v>
          </cell>
          <cell r="C884" t="str">
            <v xml:space="preserve">LAB - Labour and Benefits           </v>
          </cell>
          <cell r="D884" t="str">
            <v>IS</v>
          </cell>
          <cell r="G884">
            <v>0</v>
          </cell>
          <cell r="H884">
            <v>0</v>
          </cell>
          <cell r="I884">
            <v>0</v>
          </cell>
          <cell r="K884">
            <v>0</v>
          </cell>
          <cell r="M884">
            <v>0</v>
          </cell>
          <cell r="N884">
            <v>0</v>
          </cell>
          <cell r="O884">
            <v>0</v>
          </cell>
          <cell r="Q884">
            <v>0</v>
          </cell>
          <cell r="T884">
            <v>208.25</v>
          </cell>
          <cell r="U884">
            <v>0</v>
          </cell>
          <cell r="W884">
            <v>0</v>
          </cell>
          <cell r="Y884">
            <v>0</v>
          </cell>
          <cell r="AA884">
            <v>0</v>
          </cell>
          <cell r="AG884">
            <v>0</v>
          </cell>
          <cell r="AI884">
            <v>0</v>
          </cell>
          <cell r="AL884">
            <v>8124</v>
          </cell>
        </row>
        <row r="885">
          <cell r="A885" t="str">
            <v>8126</v>
          </cell>
          <cell r="B885" t="str">
            <v xml:space="preserve">407 - Retained Earnings             </v>
          </cell>
          <cell r="C885" t="str">
            <v xml:space="preserve">LAB - Labour and Benefits           </v>
          </cell>
          <cell r="D885" t="str">
            <v>EO</v>
          </cell>
          <cell r="G885">
            <v>0</v>
          </cell>
          <cell r="H885">
            <v>-148.36000000000001</v>
          </cell>
          <cell r="I885">
            <v>0</v>
          </cell>
          <cell r="K885">
            <v>0</v>
          </cell>
          <cell r="M885">
            <v>-186.01</v>
          </cell>
          <cell r="N885">
            <v>-955.05</v>
          </cell>
          <cell r="O885">
            <v>0</v>
          </cell>
          <cell r="Q885">
            <v>0</v>
          </cell>
          <cell r="T885">
            <v>-2180.27</v>
          </cell>
          <cell r="U885">
            <v>0</v>
          </cell>
          <cell r="W885">
            <v>0</v>
          </cell>
          <cell r="Y885">
            <v>-186.01</v>
          </cell>
          <cell r="AA885">
            <v>0</v>
          </cell>
          <cell r="AG885">
            <v>0</v>
          </cell>
          <cell r="AI885">
            <v>0</v>
          </cell>
          <cell r="AL885">
            <v>8126</v>
          </cell>
        </row>
        <row r="886">
          <cell r="A886" t="str">
            <v>8126</v>
          </cell>
          <cell r="B886" t="str">
            <v xml:space="preserve">407 - Retained Earnings             </v>
          </cell>
          <cell r="C886" t="str">
            <v xml:space="preserve">LAB - Labour and Benefits           </v>
          </cell>
          <cell r="D886" t="str">
            <v>EO</v>
          </cell>
          <cell r="G886">
            <v>-107600.48</v>
          </cell>
          <cell r="H886">
            <v>-135559.17000000001</v>
          </cell>
          <cell r="I886">
            <v>-120100</v>
          </cell>
          <cell r="K886">
            <v>0</v>
          </cell>
          <cell r="M886">
            <v>-1095250.52</v>
          </cell>
          <cell r="N886">
            <v>-1134466.57</v>
          </cell>
          <cell r="O886">
            <v>-1126100</v>
          </cell>
          <cell r="Q886">
            <v>0</v>
          </cell>
          <cell r="T886">
            <v>-1555873.03</v>
          </cell>
          <cell r="U886">
            <v>-1441000</v>
          </cell>
          <cell r="W886">
            <v>0</v>
          </cell>
          <cell r="Y886">
            <v>-1095250.52</v>
          </cell>
          <cell r="AA886">
            <v>-1126100</v>
          </cell>
          <cell r="AG886">
            <v>-1441000</v>
          </cell>
          <cell r="AI886">
            <v>0</v>
          </cell>
          <cell r="AL886">
            <v>8126</v>
          </cell>
        </row>
        <row r="887">
          <cell r="A887" t="str">
            <v>8126</v>
          </cell>
          <cell r="B887" t="str">
            <v xml:space="preserve">407 - Retained Earnings             </v>
          </cell>
          <cell r="C887" t="str">
            <v xml:space="preserve">LAB - Labour and Benefits           </v>
          </cell>
          <cell r="D887" t="str">
            <v>EO</v>
          </cell>
          <cell r="G887">
            <v>0</v>
          </cell>
          <cell r="H887">
            <v>0</v>
          </cell>
          <cell r="I887">
            <v>-900</v>
          </cell>
          <cell r="K887">
            <v>0</v>
          </cell>
          <cell r="M887">
            <v>-98.2</v>
          </cell>
          <cell r="N887">
            <v>-10356.39</v>
          </cell>
          <cell r="O887">
            <v>-7900</v>
          </cell>
          <cell r="Q887">
            <v>0</v>
          </cell>
          <cell r="T887">
            <v>-10356.39</v>
          </cell>
          <cell r="U887">
            <v>-10600</v>
          </cell>
          <cell r="W887">
            <v>0</v>
          </cell>
          <cell r="Y887">
            <v>-98.2</v>
          </cell>
          <cell r="AA887">
            <v>-7900</v>
          </cell>
          <cell r="AG887">
            <v>-10600</v>
          </cell>
          <cell r="AI887">
            <v>0</v>
          </cell>
          <cell r="AL887">
            <v>8126</v>
          </cell>
        </row>
        <row r="888">
          <cell r="A888" t="str">
            <v>8126</v>
          </cell>
          <cell r="B888" t="str">
            <v xml:space="preserve">407 - Retained Earnings             </v>
          </cell>
          <cell r="C888" t="str">
            <v xml:space="preserve">LAB - Labour and Benefits           </v>
          </cell>
          <cell r="D888" t="str">
            <v>EO</v>
          </cell>
          <cell r="G888">
            <v>-30164.59</v>
          </cell>
          <cell r="H888">
            <v>-49928.04</v>
          </cell>
          <cell r="I888">
            <v>-60600</v>
          </cell>
          <cell r="K888">
            <v>0</v>
          </cell>
          <cell r="M888">
            <v>-403753.74</v>
          </cell>
          <cell r="N888">
            <v>-466213.16</v>
          </cell>
          <cell r="O888">
            <v>-557400</v>
          </cell>
          <cell r="Q888">
            <v>0</v>
          </cell>
          <cell r="T888">
            <v>-605175.61</v>
          </cell>
          <cell r="U888">
            <v>-721100</v>
          </cell>
          <cell r="W888">
            <v>0</v>
          </cell>
          <cell r="Y888">
            <v>-403753.74</v>
          </cell>
          <cell r="AA888">
            <v>-557400</v>
          </cell>
          <cell r="AG888">
            <v>-721100</v>
          </cell>
          <cell r="AI888">
            <v>0</v>
          </cell>
          <cell r="AL888">
            <v>8126</v>
          </cell>
        </row>
        <row r="889">
          <cell r="A889" t="str">
            <v>8127</v>
          </cell>
          <cell r="B889" t="str">
            <v xml:space="preserve">407 - Retained Earnings             </v>
          </cell>
          <cell r="C889" t="str">
            <v xml:space="preserve">LAB - Labour and Benefits           </v>
          </cell>
          <cell r="D889" t="str">
            <v>CSP</v>
          </cell>
          <cell r="G889">
            <v>-11009.18</v>
          </cell>
          <cell r="H889">
            <v>-19492.98</v>
          </cell>
          <cell r="I889">
            <v>-10500</v>
          </cell>
          <cell r="K889">
            <v>0</v>
          </cell>
          <cell r="M889">
            <v>-162348.17000000001</v>
          </cell>
          <cell r="N889">
            <v>-124819.43</v>
          </cell>
          <cell r="O889">
            <v>-93100</v>
          </cell>
          <cell r="Q889">
            <v>0</v>
          </cell>
          <cell r="T889">
            <v>-174534.39</v>
          </cell>
          <cell r="U889">
            <v>-124700</v>
          </cell>
          <cell r="W889">
            <v>0</v>
          </cell>
          <cell r="Y889">
            <v>-162348.17000000001</v>
          </cell>
          <cell r="AA889">
            <v>-93100</v>
          </cell>
          <cell r="AG889">
            <v>-124700</v>
          </cell>
          <cell r="AI889">
            <v>0</v>
          </cell>
          <cell r="AL889">
            <v>8127</v>
          </cell>
        </row>
        <row r="890">
          <cell r="A890" t="str">
            <v>8127</v>
          </cell>
          <cell r="B890" t="str">
            <v xml:space="preserve">407 - Retained Earnings             </v>
          </cell>
          <cell r="C890" t="str">
            <v xml:space="preserve">LAB - Labour and Benefits           </v>
          </cell>
          <cell r="D890" t="str">
            <v>EO</v>
          </cell>
          <cell r="G890">
            <v>-45287.74</v>
          </cell>
          <cell r="H890">
            <v>-41649.01</v>
          </cell>
          <cell r="I890">
            <v>-42500</v>
          </cell>
          <cell r="K890">
            <v>0</v>
          </cell>
          <cell r="M890">
            <v>-375389.8</v>
          </cell>
          <cell r="N890">
            <v>-376574.47</v>
          </cell>
          <cell r="O890">
            <v>-358300</v>
          </cell>
          <cell r="Q890">
            <v>0</v>
          </cell>
          <cell r="T890">
            <v>-498193.71</v>
          </cell>
          <cell r="U890">
            <v>-480200</v>
          </cell>
          <cell r="W890">
            <v>0</v>
          </cell>
          <cell r="Y890">
            <v>-375389.8</v>
          </cell>
          <cell r="AA890">
            <v>-358300</v>
          </cell>
          <cell r="AG890">
            <v>-480200</v>
          </cell>
          <cell r="AI890">
            <v>0</v>
          </cell>
          <cell r="AL890">
            <v>8127</v>
          </cell>
        </row>
        <row r="891">
          <cell r="A891" t="str">
            <v>8127</v>
          </cell>
          <cell r="B891" t="str">
            <v xml:space="preserve">407 - Retained Earnings             </v>
          </cell>
          <cell r="C891" t="str">
            <v xml:space="preserve">LAB - Labour and Benefits           </v>
          </cell>
          <cell r="D891" t="str">
            <v>EO</v>
          </cell>
          <cell r="G891">
            <v>-286852.65000000002</v>
          </cell>
          <cell r="H891">
            <v>-212941.99</v>
          </cell>
          <cell r="I891">
            <v>-255900</v>
          </cell>
          <cell r="K891">
            <v>0</v>
          </cell>
          <cell r="M891">
            <v>-2100829.6800000002</v>
          </cell>
          <cell r="N891">
            <v>-1828695.84</v>
          </cell>
          <cell r="O891">
            <v>-2147900</v>
          </cell>
          <cell r="Q891">
            <v>0</v>
          </cell>
          <cell r="T891">
            <v>-2455250.52</v>
          </cell>
          <cell r="U891">
            <v>-2867600</v>
          </cell>
          <cell r="W891">
            <v>0</v>
          </cell>
          <cell r="Y891">
            <v>-2100829.6800000002</v>
          </cell>
          <cell r="AA891">
            <v>-2147900</v>
          </cell>
          <cell r="AG891">
            <v>-2867600</v>
          </cell>
          <cell r="AI891">
            <v>0</v>
          </cell>
          <cell r="AL891">
            <v>8127</v>
          </cell>
        </row>
        <row r="892">
          <cell r="A892" t="str">
            <v>8127</v>
          </cell>
          <cell r="B892" t="str">
            <v xml:space="preserve">407 - Retained Earnings             </v>
          </cell>
          <cell r="C892" t="str">
            <v xml:space="preserve">LAB - Labour and Benefits           </v>
          </cell>
          <cell r="D892" t="str">
            <v>EO</v>
          </cell>
          <cell r="G892">
            <v>0</v>
          </cell>
          <cell r="H892">
            <v>0</v>
          </cell>
          <cell r="I892">
            <v>-400</v>
          </cell>
          <cell r="K892">
            <v>0</v>
          </cell>
          <cell r="M892">
            <v>0</v>
          </cell>
          <cell r="N892">
            <v>-5559.9</v>
          </cell>
          <cell r="O892">
            <v>-3200</v>
          </cell>
          <cell r="Q892">
            <v>0</v>
          </cell>
          <cell r="T892">
            <v>-5559.9</v>
          </cell>
          <cell r="U892">
            <v>-4200</v>
          </cell>
          <cell r="W892">
            <v>0</v>
          </cell>
          <cell r="Y892">
            <v>0</v>
          </cell>
          <cell r="AA892">
            <v>-3200</v>
          </cell>
          <cell r="AG892">
            <v>-4200</v>
          </cell>
          <cell r="AI892">
            <v>0</v>
          </cell>
          <cell r="AL892">
            <v>8127</v>
          </cell>
        </row>
        <row r="893">
          <cell r="A893" t="str">
            <v>8127</v>
          </cell>
          <cell r="B893" t="str">
            <v xml:space="preserve">407 - Retained Earnings             </v>
          </cell>
          <cell r="C893" t="str">
            <v xml:space="preserve">LAB - Labour and Benefits           </v>
          </cell>
          <cell r="D893" t="str">
            <v>EO</v>
          </cell>
          <cell r="G893">
            <v>-39985.019999999997</v>
          </cell>
          <cell r="H893">
            <v>-18184.490000000002</v>
          </cell>
          <cell r="I893">
            <v>-19500</v>
          </cell>
          <cell r="K893">
            <v>0</v>
          </cell>
          <cell r="M893">
            <v>-267455.44</v>
          </cell>
          <cell r="N893">
            <v>-192515.88</v>
          </cell>
          <cell r="O893">
            <v>-140700</v>
          </cell>
          <cell r="Q893">
            <v>0</v>
          </cell>
          <cell r="T893">
            <v>-267687.77</v>
          </cell>
          <cell r="U893">
            <v>-203100</v>
          </cell>
          <cell r="W893">
            <v>0</v>
          </cell>
          <cell r="Y893">
            <v>-267455.44</v>
          </cell>
          <cell r="AA893">
            <v>-140700</v>
          </cell>
          <cell r="AG893">
            <v>-203100</v>
          </cell>
          <cell r="AI893">
            <v>0</v>
          </cell>
          <cell r="AL893">
            <v>8127</v>
          </cell>
        </row>
        <row r="894">
          <cell r="A894" t="str">
            <v>8127</v>
          </cell>
          <cell r="B894" t="str">
            <v xml:space="preserve">407 - Retained Earnings             </v>
          </cell>
          <cell r="C894" t="str">
            <v xml:space="preserve">LAB - Labour and Benefits           </v>
          </cell>
          <cell r="D894" t="str">
            <v>IS</v>
          </cell>
          <cell r="G894">
            <v>-18017</v>
          </cell>
          <cell r="H894">
            <v>-6633.92</v>
          </cell>
          <cell r="I894">
            <v>0</v>
          </cell>
          <cell r="K894">
            <v>0</v>
          </cell>
          <cell r="M894">
            <v>-201625.41</v>
          </cell>
          <cell r="N894">
            <v>-51900.7</v>
          </cell>
          <cell r="O894">
            <v>0</v>
          </cell>
          <cell r="Q894">
            <v>0</v>
          </cell>
          <cell r="T894">
            <v>-75645.53</v>
          </cell>
          <cell r="U894">
            <v>0</v>
          </cell>
          <cell r="W894">
            <v>0</v>
          </cell>
          <cell r="Y894">
            <v>-201625.41</v>
          </cell>
          <cell r="AA894">
            <v>0</v>
          </cell>
          <cell r="AG894">
            <v>0</v>
          </cell>
          <cell r="AI894">
            <v>0</v>
          </cell>
          <cell r="AL894">
            <v>8127</v>
          </cell>
        </row>
        <row r="895">
          <cell r="A895" t="str">
            <v>8128</v>
          </cell>
          <cell r="B895" t="str">
            <v xml:space="preserve">407 - Retained Earnings             </v>
          </cell>
          <cell r="C895" t="str">
            <v xml:space="preserve">LAB - Labour and Benefits           </v>
          </cell>
          <cell r="D895" t="str">
            <v>CS</v>
          </cell>
          <cell r="G895">
            <v>-263.83999999999997</v>
          </cell>
          <cell r="H895">
            <v>-2203.86</v>
          </cell>
          <cell r="I895">
            <v>0</v>
          </cell>
          <cell r="K895">
            <v>0</v>
          </cell>
          <cell r="M895">
            <v>-2407.54</v>
          </cell>
          <cell r="N895">
            <v>-11833.77</v>
          </cell>
          <cell r="O895">
            <v>0</v>
          </cell>
          <cell r="Q895">
            <v>0</v>
          </cell>
          <cell r="T895">
            <v>-15985.97</v>
          </cell>
          <cell r="U895">
            <v>0</v>
          </cell>
          <cell r="W895">
            <v>0</v>
          </cell>
          <cell r="Y895">
            <v>-2407.54</v>
          </cell>
          <cell r="AA895">
            <v>0</v>
          </cell>
          <cell r="AG895">
            <v>0</v>
          </cell>
          <cell r="AI895">
            <v>0</v>
          </cell>
          <cell r="AL895">
            <v>8128</v>
          </cell>
        </row>
        <row r="896">
          <cell r="A896" t="str">
            <v>8128</v>
          </cell>
          <cell r="B896" t="str">
            <v xml:space="preserve">407 - Retained Earnings             </v>
          </cell>
          <cell r="C896" t="str">
            <v xml:space="preserve">LAB - Labour and Benefits           </v>
          </cell>
          <cell r="D896" t="str">
            <v>CSP</v>
          </cell>
          <cell r="G896">
            <v>-10330</v>
          </cell>
          <cell r="H896">
            <v>-7746.79</v>
          </cell>
          <cell r="I896">
            <v>-7200</v>
          </cell>
          <cell r="K896">
            <v>0</v>
          </cell>
          <cell r="M896">
            <v>-82794.100000000006</v>
          </cell>
          <cell r="N896">
            <v>-68709.16</v>
          </cell>
          <cell r="O896">
            <v>-63600</v>
          </cell>
          <cell r="Q896">
            <v>0</v>
          </cell>
          <cell r="T896">
            <v>-90944.02</v>
          </cell>
          <cell r="U896">
            <v>-85000</v>
          </cell>
          <cell r="W896">
            <v>0</v>
          </cell>
          <cell r="Y896">
            <v>-82794.100000000006</v>
          </cell>
          <cell r="AA896">
            <v>-63600</v>
          </cell>
          <cell r="AG896">
            <v>-85000</v>
          </cell>
          <cell r="AI896">
            <v>0</v>
          </cell>
          <cell r="AL896">
            <v>8128</v>
          </cell>
        </row>
        <row r="897">
          <cell r="A897" t="str">
            <v>8128</v>
          </cell>
          <cell r="B897" t="str">
            <v xml:space="preserve">407 - Retained Earnings             </v>
          </cell>
          <cell r="C897" t="str">
            <v xml:space="preserve">LAB - Labour and Benefits           </v>
          </cell>
          <cell r="D897" t="str">
            <v>EO</v>
          </cell>
          <cell r="G897">
            <v>-1965</v>
          </cell>
          <cell r="H897">
            <v>-1450.7</v>
          </cell>
          <cell r="I897">
            <v>-2400</v>
          </cell>
          <cell r="K897">
            <v>0</v>
          </cell>
          <cell r="M897">
            <v>-13579.3</v>
          </cell>
          <cell r="N897">
            <v>-19569.060000000001</v>
          </cell>
          <cell r="O897">
            <v>-20900</v>
          </cell>
          <cell r="Q897">
            <v>0</v>
          </cell>
          <cell r="T897">
            <v>-24308.53</v>
          </cell>
          <cell r="U897">
            <v>-27900</v>
          </cell>
          <cell r="W897">
            <v>0</v>
          </cell>
          <cell r="Y897">
            <v>-13579.3</v>
          </cell>
          <cell r="AA897">
            <v>-20900</v>
          </cell>
          <cell r="AG897">
            <v>-27900</v>
          </cell>
          <cell r="AI897">
            <v>0</v>
          </cell>
          <cell r="AL897">
            <v>8128</v>
          </cell>
        </row>
        <row r="898">
          <cell r="A898" t="str">
            <v>8128</v>
          </cell>
          <cell r="B898" t="str">
            <v xml:space="preserve">407 - Retained Earnings             </v>
          </cell>
          <cell r="C898" t="str">
            <v xml:space="preserve">LAB - Labour and Benefits           </v>
          </cell>
          <cell r="D898" t="str">
            <v>EO</v>
          </cell>
          <cell r="G898">
            <v>-14216.31</v>
          </cell>
          <cell r="H898">
            <v>-32842.839999999997</v>
          </cell>
          <cell r="I898">
            <v>-17600</v>
          </cell>
          <cell r="K898">
            <v>0</v>
          </cell>
          <cell r="M898">
            <v>-131407.73000000001</v>
          </cell>
          <cell r="N898">
            <v>-190020.38</v>
          </cell>
          <cell r="O898">
            <v>-153700</v>
          </cell>
          <cell r="Q898">
            <v>0</v>
          </cell>
          <cell r="T898">
            <v>-250471.09</v>
          </cell>
          <cell r="U898">
            <v>-205500</v>
          </cell>
          <cell r="W898">
            <v>0</v>
          </cell>
          <cell r="Y898">
            <v>-131407.73000000001</v>
          </cell>
          <cell r="AA898">
            <v>-153700</v>
          </cell>
          <cell r="AG898">
            <v>-205500</v>
          </cell>
          <cell r="AI898">
            <v>0</v>
          </cell>
          <cell r="AL898">
            <v>8128</v>
          </cell>
        </row>
        <row r="899">
          <cell r="A899" t="str">
            <v>8128</v>
          </cell>
          <cell r="B899" t="str">
            <v xml:space="preserve">407 - Retained Earnings             </v>
          </cell>
          <cell r="C899" t="str">
            <v xml:space="preserve">LAB - Labour and Benefits           </v>
          </cell>
          <cell r="D899" t="str">
            <v>EO</v>
          </cell>
          <cell r="G899">
            <v>0</v>
          </cell>
          <cell r="H899">
            <v>0</v>
          </cell>
          <cell r="I899">
            <v>-100</v>
          </cell>
          <cell r="K899">
            <v>0</v>
          </cell>
          <cell r="M899">
            <v>0</v>
          </cell>
          <cell r="N899">
            <v>-2701.32</v>
          </cell>
          <cell r="O899">
            <v>-600</v>
          </cell>
          <cell r="Q899">
            <v>0</v>
          </cell>
          <cell r="T899">
            <v>-2701.32</v>
          </cell>
          <cell r="U899">
            <v>-700</v>
          </cell>
          <cell r="W899">
            <v>0</v>
          </cell>
          <cell r="Y899">
            <v>0</v>
          </cell>
          <cell r="AA899">
            <v>-600</v>
          </cell>
          <cell r="AG899">
            <v>-700</v>
          </cell>
          <cell r="AI899">
            <v>0</v>
          </cell>
          <cell r="AL899">
            <v>8128</v>
          </cell>
        </row>
        <row r="900">
          <cell r="A900" t="str">
            <v>8128</v>
          </cell>
          <cell r="B900" t="str">
            <v xml:space="preserve">407 - Retained Earnings             </v>
          </cell>
          <cell r="C900" t="str">
            <v xml:space="preserve">LAB - Labour and Benefits           </v>
          </cell>
          <cell r="D900" t="str">
            <v>EO</v>
          </cell>
          <cell r="G900">
            <v>-4167.54</v>
          </cell>
          <cell r="H900">
            <v>-2931.44</v>
          </cell>
          <cell r="I900">
            <v>-3000</v>
          </cell>
          <cell r="K900">
            <v>0</v>
          </cell>
          <cell r="M900">
            <v>-21110.36</v>
          </cell>
          <cell r="N900">
            <v>-24534.78</v>
          </cell>
          <cell r="O900">
            <v>-24800</v>
          </cell>
          <cell r="Q900">
            <v>0</v>
          </cell>
          <cell r="T900">
            <v>-31420.75</v>
          </cell>
          <cell r="U900">
            <v>-33100</v>
          </cell>
          <cell r="W900">
            <v>0</v>
          </cell>
          <cell r="Y900">
            <v>-21110.36</v>
          </cell>
          <cell r="AA900">
            <v>-24800</v>
          </cell>
          <cell r="AG900">
            <v>-33100</v>
          </cell>
          <cell r="AI900">
            <v>0</v>
          </cell>
          <cell r="AL900">
            <v>8128</v>
          </cell>
        </row>
        <row r="901">
          <cell r="A901" t="str">
            <v>8128</v>
          </cell>
          <cell r="B901" t="str">
            <v xml:space="preserve">407 - Retained Earnings             </v>
          </cell>
          <cell r="C901" t="str">
            <v xml:space="preserve">LAB - Labour and Benefits           </v>
          </cell>
          <cell r="D901" t="str">
            <v>FS</v>
          </cell>
          <cell r="G901">
            <v>0</v>
          </cell>
          <cell r="H901">
            <v>0</v>
          </cell>
          <cell r="I901">
            <v>0</v>
          </cell>
          <cell r="K901">
            <v>0</v>
          </cell>
          <cell r="M901">
            <v>0</v>
          </cell>
          <cell r="N901">
            <v>-8448.32</v>
          </cell>
          <cell r="O901">
            <v>0</v>
          </cell>
          <cell r="Q901">
            <v>0</v>
          </cell>
          <cell r="T901">
            <v>-8448.32</v>
          </cell>
          <cell r="U901">
            <v>0</v>
          </cell>
          <cell r="W901">
            <v>0</v>
          </cell>
          <cell r="Y901">
            <v>0</v>
          </cell>
          <cell r="AA901">
            <v>0</v>
          </cell>
          <cell r="AG901">
            <v>0</v>
          </cell>
          <cell r="AI901">
            <v>0</v>
          </cell>
          <cell r="AL901">
            <v>8128</v>
          </cell>
        </row>
        <row r="902">
          <cell r="A902" t="str">
            <v>8128</v>
          </cell>
          <cell r="B902" t="str">
            <v xml:space="preserve">407 - Retained Earnings             </v>
          </cell>
          <cell r="C902" t="str">
            <v xml:space="preserve">LAB - Labour and Benefits           </v>
          </cell>
          <cell r="D902" t="str">
            <v>IS</v>
          </cell>
          <cell r="G902">
            <v>0</v>
          </cell>
          <cell r="H902">
            <v>0</v>
          </cell>
          <cell r="I902">
            <v>0</v>
          </cell>
          <cell r="K902">
            <v>0</v>
          </cell>
          <cell r="M902">
            <v>0</v>
          </cell>
          <cell r="N902">
            <v>-364.09</v>
          </cell>
          <cell r="O902">
            <v>0</v>
          </cell>
          <cell r="Q902">
            <v>0</v>
          </cell>
          <cell r="T902">
            <v>-364.09</v>
          </cell>
          <cell r="U902">
            <v>0</v>
          </cell>
          <cell r="W902">
            <v>0</v>
          </cell>
          <cell r="Y902">
            <v>0</v>
          </cell>
          <cell r="AA902">
            <v>0</v>
          </cell>
          <cell r="AG902">
            <v>0</v>
          </cell>
          <cell r="AI902">
            <v>0</v>
          </cell>
          <cell r="AL902">
            <v>8128</v>
          </cell>
        </row>
        <row r="903">
          <cell r="A903" t="str">
            <v>8129</v>
          </cell>
          <cell r="B903" t="str">
            <v xml:space="preserve">407 - Retained Earnings             </v>
          </cell>
          <cell r="C903" t="str">
            <v xml:space="preserve">LAB - Labour and Benefits           </v>
          </cell>
          <cell r="D903" t="str">
            <v>CS</v>
          </cell>
          <cell r="G903">
            <v>-714.48</v>
          </cell>
          <cell r="H903">
            <v>-2191.08</v>
          </cell>
          <cell r="I903">
            <v>-2200</v>
          </cell>
          <cell r="K903">
            <v>0</v>
          </cell>
          <cell r="M903">
            <v>-18665.79</v>
          </cell>
          <cell r="N903">
            <v>-17921.060000000001</v>
          </cell>
          <cell r="O903">
            <v>-19200</v>
          </cell>
          <cell r="Q903">
            <v>0</v>
          </cell>
          <cell r="T903">
            <v>-24191.59</v>
          </cell>
          <cell r="U903">
            <v>-25600</v>
          </cell>
          <cell r="W903">
            <v>0</v>
          </cell>
          <cell r="Y903">
            <v>-18665.79</v>
          </cell>
          <cell r="AA903">
            <v>-19200</v>
          </cell>
          <cell r="AG903">
            <v>-25600</v>
          </cell>
          <cell r="AI903">
            <v>0</v>
          </cell>
          <cell r="AL903">
            <v>8129</v>
          </cell>
        </row>
        <row r="904">
          <cell r="A904" t="str">
            <v>8129</v>
          </cell>
          <cell r="B904" t="str">
            <v xml:space="preserve">407 - Retained Earnings             </v>
          </cell>
          <cell r="C904" t="str">
            <v xml:space="preserve">LAB - Labour and Benefits           </v>
          </cell>
          <cell r="D904" t="str">
            <v>CSP</v>
          </cell>
          <cell r="G904">
            <v>-10518.18</v>
          </cell>
          <cell r="H904">
            <v>-7142.76</v>
          </cell>
          <cell r="I904">
            <v>-31700</v>
          </cell>
          <cell r="K904">
            <v>0</v>
          </cell>
          <cell r="M904">
            <v>-112159.71</v>
          </cell>
          <cell r="N904">
            <v>-78169.289999999994</v>
          </cell>
          <cell r="O904">
            <v>-280000</v>
          </cell>
          <cell r="Q904">
            <v>0</v>
          </cell>
          <cell r="T904">
            <v>-102031.46</v>
          </cell>
          <cell r="U904">
            <v>-374900</v>
          </cell>
          <cell r="W904">
            <v>0</v>
          </cell>
          <cell r="Y904">
            <v>-112159.71</v>
          </cell>
          <cell r="AA904">
            <v>-280000</v>
          </cell>
          <cell r="AG904">
            <v>-374900</v>
          </cell>
          <cell r="AI904">
            <v>0</v>
          </cell>
          <cell r="AL904">
            <v>8129</v>
          </cell>
        </row>
        <row r="905">
          <cell r="A905" t="str">
            <v>8129</v>
          </cell>
          <cell r="B905" t="str">
            <v xml:space="preserve">407 - Retained Earnings             </v>
          </cell>
          <cell r="C905" t="str">
            <v xml:space="preserve">LAB - Labour and Benefits           </v>
          </cell>
          <cell r="D905" t="str">
            <v>EO</v>
          </cell>
          <cell r="G905">
            <v>-2042.54</v>
          </cell>
          <cell r="H905">
            <v>-3426.94</v>
          </cell>
          <cell r="I905">
            <v>0</v>
          </cell>
          <cell r="K905">
            <v>0</v>
          </cell>
          <cell r="M905">
            <v>-18578.3</v>
          </cell>
          <cell r="N905">
            <v>-23202.17</v>
          </cell>
          <cell r="O905">
            <v>0</v>
          </cell>
          <cell r="Q905">
            <v>0</v>
          </cell>
          <cell r="T905">
            <v>-29259.53</v>
          </cell>
          <cell r="U905">
            <v>0</v>
          </cell>
          <cell r="W905">
            <v>0</v>
          </cell>
          <cell r="Y905">
            <v>-18578.3</v>
          </cell>
          <cell r="AA905">
            <v>0</v>
          </cell>
          <cell r="AG905">
            <v>0</v>
          </cell>
          <cell r="AI905">
            <v>0</v>
          </cell>
          <cell r="AL905">
            <v>8129</v>
          </cell>
        </row>
        <row r="906">
          <cell r="A906" t="str">
            <v>8129</v>
          </cell>
          <cell r="B906" t="str">
            <v xml:space="preserve">407 - Retained Earnings             </v>
          </cell>
          <cell r="C906" t="str">
            <v xml:space="preserve">LAB - Labour and Benefits           </v>
          </cell>
          <cell r="D906" t="str">
            <v>EO</v>
          </cell>
          <cell r="G906">
            <v>-4850.22</v>
          </cell>
          <cell r="H906">
            <v>-11289.31</v>
          </cell>
          <cell r="I906">
            <v>-5400</v>
          </cell>
          <cell r="K906">
            <v>0</v>
          </cell>
          <cell r="M906">
            <v>-62333.15</v>
          </cell>
          <cell r="N906">
            <v>-80001.72</v>
          </cell>
          <cell r="O906">
            <v>-69400</v>
          </cell>
          <cell r="Q906">
            <v>0</v>
          </cell>
          <cell r="T906">
            <v>-108622.9</v>
          </cell>
          <cell r="U906">
            <v>-90900</v>
          </cell>
          <cell r="W906">
            <v>0</v>
          </cell>
          <cell r="Y906">
            <v>-62333.15</v>
          </cell>
          <cell r="AA906">
            <v>-69400</v>
          </cell>
          <cell r="AG906">
            <v>-90900</v>
          </cell>
          <cell r="AI906">
            <v>0</v>
          </cell>
          <cell r="AL906">
            <v>8129</v>
          </cell>
        </row>
        <row r="907">
          <cell r="A907" t="str">
            <v>8129</v>
          </cell>
          <cell r="B907" t="str">
            <v xml:space="preserve">407 - Retained Earnings             </v>
          </cell>
          <cell r="C907" t="str">
            <v xml:space="preserve">LAB - Labour and Benefits           </v>
          </cell>
          <cell r="D907" t="str">
            <v>EO</v>
          </cell>
          <cell r="G907">
            <v>-4419.0200000000004</v>
          </cell>
          <cell r="H907">
            <v>-4728.78</v>
          </cell>
          <cell r="I907">
            <v>-4900</v>
          </cell>
          <cell r="K907">
            <v>0</v>
          </cell>
          <cell r="M907">
            <v>-31146.23</v>
          </cell>
          <cell r="N907">
            <v>-44548.74</v>
          </cell>
          <cell r="O907">
            <v>-43200</v>
          </cell>
          <cell r="Q907">
            <v>0</v>
          </cell>
          <cell r="T907">
            <v>-56049.599999999999</v>
          </cell>
          <cell r="U907">
            <v>-57500</v>
          </cell>
          <cell r="W907">
            <v>0</v>
          </cell>
          <cell r="Y907">
            <v>-31146.23</v>
          </cell>
          <cell r="AA907">
            <v>-43200</v>
          </cell>
          <cell r="AG907">
            <v>-57500</v>
          </cell>
          <cell r="AI907">
            <v>0</v>
          </cell>
          <cell r="AL907">
            <v>8129</v>
          </cell>
        </row>
        <row r="908">
          <cell r="A908" t="str">
            <v>8129</v>
          </cell>
          <cell r="B908" t="str">
            <v xml:space="preserve">407 - Retained Earnings             </v>
          </cell>
          <cell r="C908" t="str">
            <v xml:space="preserve">LAB - Labour and Benefits           </v>
          </cell>
          <cell r="D908" t="str">
            <v>EO</v>
          </cell>
          <cell r="G908">
            <v>-2619.2399999999998</v>
          </cell>
          <cell r="H908">
            <v>-4362.38</v>
          </cell>
          <cell r="I908">
            <v>-2900</v>
          </cell>
          <cell r="K908">
            <v>0</v>
          </cell>
          <cell r="M908">
            <v>-27647.68</v>
          </cell>
          <cell r="N908">
            <v>-30487.73</v>
          </cell>
          <cell r="O908">
            <v>-25300</v>
          </cell>
          <cell r="Q908">
            <v>0</v>
          </cell>
          <cell r="T908">
            <v>-44315.53</v>
          </cell>
          <cell r="U908">
            <v>-33800</v>
          </cell>
          <cell r="W908">
            <v>0</v>
          </cell>
          <cell r="Y908">
            <v>-27647.68</v>
          </cell>
          <cell r="AA908">
            <v>-25300</v>
          </cell>
          <cell r="AG908">
            <v>-33800</v>
          </cell>
          <cell r="AI908">
            <v>0</v>
          </cell>
          <cell r="AL908">
            <v>8129</v>
          </cell>
        </row>
        <row r="909">
          <cell r="A909" t="str">
            <v>8129</v>
          </cell>
          <cell r="B909" t="str">
            <v xml:space="preserve">407 - Retained Earnings             </v>
          </cell>
          <cell r="C909" t="str">
            <v xml:space="preserve">LAB - Labour and Benefits           </v>
          </cell>
          <cell r="D909" t="str">
            <v>FS</v>
          </cell>
          <cell r="G909">
            <v>-2277.41</v>
          </cell>
          <cell r="H909">
            <v>-2090.1799999999998</v>
          </cell>
          <cell r="I909">
            <v>-2200</v>
          </cell>
          <cell r="K909">
            <v>0</v>
          </cell>
          <cell r="M909">
            <v>-7185.71</v>
          </cell>
          <cell r="N909">
            <v>-17563.12</v>
          </cell>
          <cell r="O909">
            <v>-19200</v>
          </cell>
          <cell r="Q909">
            <v>0</v>
          </cell>
          <cell r="T909">
            <v>-23444.44</v>
          </cell>
          <cell r="U909">
            <v>-25600</v>
          </cell>
          <cell r="W909">
            <v>0</v>
          </cell>
          <cell r="Y909">
            <v>-7185.71</v>
          </cell>
          <cell r="AA909">
            <v>-19200</v>
          </cell>
          <cell r="AG909">
            <v>-25600</v>
          </cell>
          <cell r="AI909">
            <v>0</v>
          </cell>
          <cell r="AL909">
            <v>8129</v>
          </cell>
        </row>
        <row r="910">
          <cell r="A910" t="str">
            <v>8129</v>
          </cell>
          <cell r="B910" t="str">
            <v xml:space="preserve">407 - Retained Earnings             </v>
          </cell>
          <cell r="C910" t="str">
            <v xml:space="preserve">LAB - Labour and Benefits           </v>
          </cell>
          <cell r="D910" t="str">
            <v>IS</v>
          </cell>
          <cell r="G910">
            <v>0</v>
          </cell>
          <cell r="H910">
            <v>0</v>
          </cell>
          <cell r="I910">
            <v>0</v>
          </cell>
          <cell r="K910">
            <v>0</v>
          </cell>
          <cell r="M910">
            <v>0</v>
          </cell>
          <cell r="N910">
            <v>-205.79</v>
          </cell>
          <cell r="O910">
            <v>0</v>
          </cell>
          <cell r="Q910">
            <v>0</v>
          </cell>
          <cell r="T910">
            <v>-205.79</v>
          </cell>
          <cell r="U910">
            <v>0</v>
          </cell>
          <cell r="W910">
            <v>0</v>
          </cell>
          <cell r="Y910">
            <v>0</v>
          </cell>
          <cell r="AA910">
            <v>0</v>
          </cell>
          <cell r="AG910">
            <v>0</v>
          </cell>
          <cell r="AI910">
            <v>0</v>
          </cell>
          <cell r="AL910">
            <v>8129</v>
          </cell>
        </row>
        <row r="911">
          <cell r="A911" t="str">
            <v>8140</v>
          </cell>
          <cell r="B911" t="str">
            <v xml:space="preserve">407 - Retained Earnings             </v>
          </cell>
          <cell r="C911" t="str">
            <v xml:space="preserve">LAB - Labour and Benefits           </v>
          </cell>
          <cell r="D911" t="str">
            <v>CS</v>
          </cell>
          <cell r="G911">
            <v>99.57</v>
          </cell>
          <cell r="H911">
            <v>-1138.42</v>
          </cell>
          <cell r="I911">
            <v>300</v>
          </cell>
          <cell r="K911">
            <v>0</v>
          </cell>
          <cell r="M911">
            <v>960.23</v>
          </cell>
          <cell r="N911">
            <v>-4859.38</v>
          </cell>
          <cell r="O911">
            <v>2700</v>
          </cell>
          <cell r="Q911">
            <v>0</v>
          </cell>
          <cell r="T911">
            <v>-6619.87</v>
          </cell>
          <cell r="U911">
            <v>3600</v>
          </cell>
          <cell r="W911">
            <v>0</v>
          </cell>
          <cell r="Y911">
            <v>960.23</v>
          </cell>
          <cell r="AA911">
            <v>2700</v>
          </cell>
          <cell r="AG911">
            <v>3600</v>
          </cell>
          <cell r="AI911">
            <v>0</v>
          </cell>
          <cell r="AL911">
            <v>8140</v>
          </cell>
        </row>
        <row r="912">
          <cell r="A912" t="str">
            <v>8140</v>
          </cell>
          <cell r="B912" t="str">
            <v xml:space="preserve">407 - Retained Earnings             </v>
          </cell>
          <cell r="C912" t="str">
            <v xml:space="preserve">LAB - Labour and Benefits           </v>
          </cell>
          <cell r="D912" t="str">
            <v>CSP</v>
          </cell>
          <cell r="G912">
            <v>-9657.4599999999991</v>
          </cell>
          <cell r="H912">
            <v>-13085.18</v>
          </cell>
          <cell r="I912">
            <v>-12100</v>
          </cell>
          <cell r="K912">
            <v>0</v>
          </cell>
          <cell r="M912">
            <v>-103994.9</v>
          </cell>
          <cell r="N912">
            <v>-102019.36</v>
          </cell>
          <cell r="O912">
            <v>-106100</v>
          </cell>
          <cell r="Q912">
            <v>0</v>
          </cell>
          <cell r="T912">
            <v>-134780.87</v>
          </cell>
          <cell r="U912">
            <v>-142000</v>
          </cell>
          <cell r="W912">
            <v>0</v>
          </cell>
          <cell r="Y912">
            <v>-103994.9</v>
          </cell>
          <cell r="AA912">
            <v>-106100</v>
          </cell>
          <cell r="AG912">
            <v>-142000</v>
          </cell>
          <cell r="AI912">
            <v>0</v>
          </cell>
          <cell r="AL912">
            <v>8140</v>
          </cell>
        </row>
        <row r="913">
          <cell r="A913" t="str">
            <v>8140</v>
          </cell>
          <cell r="B913" t="str">
            <v xml:space="preserve">407 - Retained Earnings             </v>
          </cell>
          <cell r="C913" t="str">
            <v xml:space="preserve">LAB - Labour and Benefits           </v>
          </cell>
          <cell r="D913" t="str">
            <v>EO</v>
          </cell>
          <cell r="G913">
            <v>-28839.81</v>
          </cell>
          <cell r="H913">
            <v>-25146.77</v>
          </cell>
          <cell r="I913">
            <v>-25900</v>
          </cell>
          <cell r="K913">
            <v>0</v>
          </cell>
          <cell r="M913">
            <v>-239152.55</v>
          </cell>
          <cell r="N913">
            <v>-221291.46</v>
          </cell>
          <cell r="O913">
            <v>-217900</v>
          </cell>
          <cell r="Q913">
            <v>0</v>
          </cell>
          <cell r="T913">
            <v>-294862.18</v>
          </cell>
          <cell r="U913">
            <v>-292000</v>
          </cell>
          <cell r="W913">
            <v>0</v>
          </cell>
          <cell r="Y913">
            <v>-239152.55</v>
          </cell>
          <cell r="AA913">
            <v>-217900</v>
          </cell>
          <cell r="AG913">
            <v>-292000</v>
          </cell>
          <cell r="AI913">
            <v>0</v>
          </cell>
          <cell r="AL913">
            <v>8140</v>
          </cell>
        </row>
        <row r="914">
          <cell r="A914" t="str">
            <v>8140</v>
          </cell>
          <cell r="B914" t="str">
            <v xml:space="preserve">407 - Retained Earnings             </v>
          </cell>
          <cell r="C914" t="str">
            <v xml:space="preserve">LAB - Labour and Benefits           </v>
          </cell>
          <cell r="D914" t="str">
            <v>EO</v>
          </cell>
          <cell r="G914">
            <v>-197340.11</v>
          </cell>
          <cell r="H914">
            <v>-194210.77</v>
          </cell>
          <cell r="I914">
            <v>-202600</v>
          </cell>
          <cell r="K914">
            <v>0</v>
          </cell>
          <cell r="M914">
            <v>-1758154.87</v>
          </cell>
          <cell r="N914">
            <v>-1645917.92</v>
          </cell>
          <cell r="O914">
            <v>-1777400</v>
          </cell>
          <cell r="Q914">
            <v>0</v>
          </cell>
          <cell r="T914">
            <v>-2189714.7999999998</v>
          </cell>
          <cell r="U914">
            <v>-2339700</v>
          </cell>
          <cell r="W914">
            <v>0</v>
          </cell>
          <cell r="Y914">
            <v>-1758154.87</v>
          </cell>
          <cell r="AA914">
            <v>-1777400</v>
          </cell>
          <cell r="AG914">
            <v>-2339700</v>
          </cell>
          <cell r="AI914">
            <v>0</v>
          </cell>
          <cell r="AL914">
            <v>8140</v>
          </cell>
        </row>
        <row r="915">
          <cell r="A915" t="str">
            <v>8140</v>
          </cell>
          <cell r="B915" t="str">
            <v xml:space="preserve">407 - Retained Earnings             </v>
          </cell>
          <cell r="C915" t="str">
            <v xml:space="preserve">LAB - Labour and Benefits           </v>
          </cell>
          <cell r="D915" t="str">
            <v>EO</v>
          </cell>
          <cell r="G915">
            <v>-1032.98</v>
          </cell>
          <cell r="H915">
            <v>2112.42</v>
          </cell>
          <cell r="I915">
            <v>-800</v>
          </cell>
          <cell r="K915">
            <v>0</v>
          </cell>
          <cell r="M915">
            <v>6852.91</v>
          </cell>
          <cell r="N915">
            <v>9284.2900000000009</v>
          </cell>
          <cell r="O915">
            <v>-1600</v>
          </cell>
          <cell r="Q915">
            <v>0</v>
          </cell>
          <cell r="T915">
            <v>13935.52</v>
          </cell>
          <cell r="U915">
            <v>-2500</v>
          </cell>
          <cell r="W915">
            <v>0</v>
          </cell>
          <cell r="Y915">
            <v>6852.91</v>
          </cell>
          <cell r="AA915">
            <v>-1600</v>
          </cell>
          <cell r="AG915">
            <v>-2500</v>
          </cell>
          <cell r="AI915">
            <v>0</v>
          </cell>
          <cell r="AL915">
            <v>8140</v>
          </cell>
        </row>
        <row r="916">
          <cell r="A916" t="str">
            <v>8140</v>
          </cell>
          <cell r="B916" t="str">
            <v xml:space="preserve">407 - Retained Earnings             </v>
          </cell>
          <cell r="C916" t="str">
            <v xml:space="preserve">LAB - Labour and Benefits           </v>
          </cell>
          <cell r="D916" t="str">
            <v>EO</v>
          </cell>
          <cell r="G916">
            <v>-37649.24</v>
          </cell>
          <cell r="H916">
            <v>-37455.17</v>
          </cell>
          <cell r="I916">
            <v>-46900</v>
          </cell>
          <cell r="K916">
            <v>0</v>
          </cell>
          <cell r="M916">
            <v>-378202.13</v>
          </cell>
          <cell r="N916">
            <v>-378995.86</v>
          </cell>
          <cell r="O916">
            <v>-407700</v>
          </cell>
          <cell r="Q916">
            <v>0</v>
          </cell>
          <cell r="T916">
            <v>-499622.37</v>
          </cell>
          <cell r="U916">
            <v>-540300</v>
          </cell>
          <cell r="W916">
            <v>0</v>
          </cell>
          <cell r="Y916">
            <v>-378202.13</v>
          </cell>
          <cell r="AA916">
            <v>-407700</v>
          </cell>
          <cell r="AG916">
            <v>-540300</v>
          </cell>
          <cell r="AI916">
            <v>0</v>
          </cell>
          <cell r="AL916">
            <v>8140</v>
          </cell>
        </row>
        <row r="917">
          <cell r="A917" t="str">
            <v>8140</v>
          </cell>
          <cell r="B917" t="str">
            <v xml:space="preserve">407 - Retained Earnings             </v>
          </cell>
          <cell r="C917" t="str">
            <v xml:space="preserve">LAB - Labour and Benefits           </v>
          </cell>
          <cell r="D917" t="str">
            <v>FS</v>
          </cell>
          <cell r="G917">
            <v>0</v>
          </cell>
          <cell r="H917">
            <v>0</v>
          </cell>
          <cell r="I917">
            <v>0</v>
          </cell>
          <cell r="K917">
            <v>0</v>
          </cell>
          <cell r="M917">
            <v>327.22000000000003</v>
          </cell>
          <cell r="N917">
            <v>-1858.44</v>
          </cell>
          <cell r="O917">
            <v>0</v>
          </cell>
          <cell r="Q917">
            <v>0</v>
          </cell>
          <cell r="T917">
            <v>-1858.44</v>
          </cell>
          <cell r="U917">
            <v>0</v>
          </cell>
          <cell r="W917">
            <v>0</v>
          </cell>
          <cell r="Y917">
            <v>327.22000000000003</v>
          </cell>
          <cell r="AA917">
            <v>0</v>
          </cell>
          <cell r="AG917">
            <v>0</v>
          </cell>
          <cell r="AI917">
            <v>0</v>
          </cell>
          <cell r="AL917">
            <v>8140</v>
          </cell>
        </row>
        <row r="918">
          <cell r="A918" t="str">
            <v>8140</v>
          </cell>
          <cell r="B918" t="str">
            <v xml:space="preserve">407 - Retained Earnings             </v>
          </cell>
          <cell r="C918" t="str">
            <v xml:space="preserve">LAB - Labour and Benefits           </v>
          </cell>
          <cell r="D918" t="str">
            <v>HR</v>
          </cell>
          <cell r="G918">
            <v>0</v>
          </cell>
          <cell r="H918">
            <v>0</v>
          </cell>
          <cell r="I918">
            <v>0</v>
          </cell>
          <cell r="K918">
            <v>0</v>
          </cell>
          <cell r="M918">
            <v>0</v>
          </cell>
          <cell r="N918">
            <v>146.43</v>
          </cell>
          <cell r="O918">
            <v>0</v>
          </cell>
          <cell r="Q918">
            <v>0</v>
          </cell>
          <cell r="T918">
            <v>146.81</v>
          </cell>
          <cell r="U918">
            <v>0</v>
          </cell>
          <cell r="W918">
            <v>0</v>
          </cell>
          <cell r="Y918">
            <v>0</v>
          </cell>
          <cell r="AA918">
            <v>0</v>
          </cell>
          <cell r="AG918">
            <v>0</v>
          </cell>
          <cell r="AI918">
            <v>0</v>
          </cell>
          <cell r="AL918">
            <v>8140</v>
          </cell>
        </row>
        <row r="919">
          <cell r="A919" t="str">
            <v>8140</v>
          </cell>
          <cell r="B919" t="str">
            <v xml:space="preserve">407 - Retained Earnings             </v>
          </cell>
          <cell r="C919" t="str">
            <v xml:space="preserve">LAB - Labour and Benefits           </v>
          </cell>
          <cell r="D919" t="str">
            <v>IS</v>
          </cell>
          <cell r="G919">
            <v>-11170.54</v>
          </cell>
          <cell r="H919">
            <v>-1459.36</v>
          </cell>
          <cell r="I919">
            <v>0</v>
          </cell>
          <cell r="K919">
            <v>0</v>
          </cell>
          <cell r="M919">
            <v>-120903.19</v>
          </cell>
          <cell r="N919">
            <v>-5273.67</v>
          </cell>
          <cell r="O919">
            <v>0</v>
          </cell>
          <cell r="Q919">
            <v>0</v>
          </cell>
          <cell r="T919">
            <v>-10481.799999999999</v>
          </cell>
          <cell r="U919">
            <v>0</v>
          </cell>
          <cell r="W919">
            <v>0</v>
          </cell>
          <cell r="Y919">
            <v>-120903.19</v>
          </cell>
          <cell r="AA919">
            <v>0</v>
          </cell>
          <cell r="AG919">
            <v>0</v>
          </cell>
          <cell r="AI919">
            <v>0</v>
          </cell>
          <cell r="AL919">
            <v>8140</v>
          </cell>
        </row>
        <row r="920">
          <cell r="A920" t="str">
            <v>8151</v>
          </cell>
          <cell r="B920" t="str">
            <v xml:space="preserve">407 - Retained Earnings             </v>
          </cell>
          <cell r="C920" t="str">
            <v xml:space="preserve">LAB - Labour and Benefits           </v>
          </cell>
          <cell r="D920" t="str">
            <v>CB</v>
          </cell>
          <cell r="G920">
            <v>114178.64</v>
          </cell>
          <cell r="H920">
            <v>109371.35</v>
          </cell>
          <cell r="I920">
            <v>118000</v>
          </cell>
          <cell r="K920">
            <v>0</v>
          </cell>
          <cell r="M920">
            <v>1015534.8</v>
          </cell>
          <cell r="N920">
            <v>1000229.14</v>
          </cell>
          <cell r="O920">
            <v>1046000</v>
          </cell>
          <cell r="Q920">
            <v>0</v>
          </cell>
          <cell r="T920">
            <v>1365767.97</v>
          </cell>
          <cell r="U920">
            <v>1400000</v>
          </cell>
          <cell r="W920">
            <v>0</v>
          </cell>
          <cell r="Y920">
            <v>1015534.8</v>
          </cell>
          <cell r="AA920">
            <v>1046000</v>
          </cell>
          <cell r="AG920">
            <v>1400000</v>
          </cell>
          <cell r="AI920">
            <v>0</v>
          </cell>
          <cell r="AL920">
            <v>8151</v>
          </cell>
        </row>
        <row r="921">
          <cell r="A921" t="str">
            <v>8152</v>
          </cell>
          <cell r="B921" t="str">
            <v xml:space="preserve">407 - Retained Earnings             </v>
          </cell>
          <cell r="C921" t="str">
            <v xml:space="preserve">LAB - Labour and Benefits           </v>
          </cell>
          <cell r="D921" t="str">
            <v>CB</v>
          </cell>
          <cell r="G921">
            <v>20144.61</v>
          </cell>
          <cell r="H921">
            <v>18694.77</v>
          </cell>
          <cell r="I921">
            <v>19800</v>
          </cell>
          <cell r="K921">
            <v>0</v>
          </cell>
          <cell r="M921">
            <v>546108.56000000006</v>
          </cell>
          <cell r="N921">
            <v>503882.95</v>
          </cell>
          <cell r="O921">
            <v>529800</v>
          </cell>
          <cell r="Q921">
            <v>0</v>
          </cell>
          <cell r="T921">
            <v>544049.30000000005</v>
          </cell>
          <cell r="U921">
            <v>572000</v>
          </cell>
          <cell r="W921">
            <v>0</v>
          </cell>
          <cell r="Y921">
            <v>546108.56000000006</v>
          </cell>
          <cell r="AA921">
            <v>529800</v>
          </cell>
          <cell r="AG921">
            <v>572000</v>
          </cell>
          <cell r="AI921">
            <v>0</v>
          </cell>
          <cell r="AL921">
            <v>8152</v>
          </cell>
        </row>
        <row r="922">
          <cell r="A922" t="str">
            <v>8153</v>
          </cell>
          <cell r="B922" t="str">
            <v xml:space="preserve">407 - Retained Earnings             </v>
          </cell>
          <cell r="C922" t="str">
            <v xml:space="preserve">LAB - Labour and Benefits           </v>
          </cell>
          <cell r="D922" t="str">
            <v>CB</v>
          </cell>
          <cell r="G922">
            <v>7075.42</v>
          </cell>
          <cell r="H922">
            <v>6651.02</v>
          </cell>
          <cell r="I922">
            <v>6800</v>
          </cell>
          <cell r="K922">
            <v>0</v>
          </cell>
          <cell r="M922">
            <v>228339.25</v>
          </cell>
          <cell r="N922">
            <v>212231.32</v>
          </cell>
          <cell r="O922">
            <v>214700</v>
          </cell>
          <cell r="Q922">
            <v>0</v>
          </cell>
          <cell r="T922">
            <v>227252.33</v>
          </cell>
          <cell r="U922">
            <v>230000</v>
          </cell>
          <cell r="W922">
            <v>0</v>
          </cell>
          <cell r="Y922">
            <v>228339.25</v>
          </cell>
          <cell r="AA922">
            <v>214700</v>
          </cell>
          <cell r="AG922">
            <v>230000</v>
          </cell>
          <cell r="AI922">
            <v>0</v>
          </cell>
          <cell r="AL922">
            <v>8153</v>
          </cell>
        </row>
        <row r="923">
          <cell r="A923" t="str">
            <v>8154</v>
          </cell>
          <cell r="B923" t="str">
            <v xml:space="preserve">407 - Retained Earnings             </v>
          </cell>
          <cell r="C923" t="str">
            <v xml:space="preserve">LAB - Labour and Benefits           </v>
          </cell>
          <cell r="D923" t="str">
            <v>CB</v>
          </cell>
          <cell r="G923">
            <v>4008.5</v>
          </cell>
          <cell r="H923">
            <v>3765.01</v>
          </cell>
          <cell r="I923">
            <v>3900</v>
          </cell>
          <cell r="K923">
            <v>0</v>
          </cell>
          <cell r="M923">
            <v>119884.05</v>
          </cell>
          <cell r="N923">
            <v>113464.56</v>
          </cell>
          <cell r="O923">
            <v>117600</v>
          </cell>
          <cell r="Q923">
            <v>0</v>
          </cell>
          <cell r="T923">
            <v>117673.9</v>
          </cell>
          <cell r="U923">
            <v>122000</v>
          </cell>
          <cell r="W923">
            <v>0</v>
          </cell>
          <cell r="Y923">
            <v>119884.05</v>
          </cell>
          <cell r="AA923">
            <v>117600</v>
          </cell>
          <cell r="AG923">
            <v>122000</v>
          </cell>
          <cell r="AI923">
            <v>0</v>
          </cell>
          <cell r="AL923">
            <v>8154</v>
          </cell>
        </row>
        <row r="924">
          <cell r="A924" t="str">
            <v>8155</v>
          </cell>
          <cell r="B924" t="str">
            <v xml:space="preserve">407 - Retained Earnings             </v>
          </cell>
          <cell r="C924" t="str">
            <v xml:space="preserve">LAB - Labour and Benefits           </v>
          </cell>
          <cell r="D924" t="str">
            <v>CB</v>
          </cell>
          <cell r="G924">
            <v>30195.919999999998</v>
          </cell>
          <cell r="H924">
            <v>27069.46</v>
          </cell>
          <cell r="I924">
            <v>31000</v>
          </cell>
          <cell r="K924">
            <v>0</v>
          </cell>
          <cell r="M924">
            <v>269606.24</v>
          </cell>
          <cell r="N924">
            <v>245001.42</v>
          </cell>
          <cell r="O924">
            <v>279000</v>
          </cell>
          <cell r="Q924">
            <v>0</v>
          </cell>
          <cell r="T924">
            <v>325833.75</v>
          </cell>
          <cell r="U924">
            <v>372000</v>
          </cell>
          <cell r="W924">
            <v>0</v>
          </cell>
          <cell r="Y924">
            <v>269606.24</v>
          </cell>
          <cell r="AA924">
            <v>279000</v>
          </cell>
          <cell r="AG924">
            <v>372000</v>
          </cell>
          <cell r="AI924">
            <v>0</v>
          </cell>
          <cell r="AL924">
            <v>8155</v>
          </cell>
        </row>
        <row r="925">
          <cell r="A925" t="str">
            <v>8156</v>
          </cell>
          <cell r="B925" t="str">
            <v xml:space="preserve">407 - Retained Earnings             </v>
          </cell>
          <cell r="C925" t="str">
            <v xml:space="preserve">LAB - Labour and Benefits           </v>
          </cell>
          <cell r="D925" t="str">
            <v>CB</v>
          </cell>
          <cell r="G925">
            <v>7364.63</v>
          </cell>
          <cell r="H925">
            <v>6669.01</v>
          </cell>
          <cell r="I925">
            <v>7300</v>
          </cell>
          <cell r="K925">
            <v>0</v>
          </cell>
          <cell r="M925">
            <v>100348.88</v>
          </cell>
          <cell r="N925">
            <v>56834.05</v>
          </cell>
          <cell r="O925">
            <v>65300</v>
          </cell>
          <cell r="Q925">
            <v>0</v>
          </cell>
          <cell r="T925">
            <v>76919.53</v>
          </cell>
          <cell r="U925">
            <v>87000</v>
          </cell>
          <cell r="W925">
            <v>0</v>
          </cell>
          <cell r="Y925">
            <v>100348.88</v>
          </cell>
          <cell r="AA925">
            <v>65300</v>
          </cell>
          <cell r="AG925">
            <v>87000</v>
          </cell>
          <cell r="AI925">
            <v>0</v>
          </cell>
          <cell r="AL925">
            <v>8156</v>
          </cell>
        </row>
        <row r="926">
          <cell r="A926" t="str">
            <v>8157</v>
          </cell>
          <cell r="B926" t="str">
            <v xml:space="preserve">407 - Retained Earnings             </v>
          </cell>
          <cell r="C926" t="str">
            <v xml:space="preserve">LAB - Labour and Benefits           </v>
          </cell>
          <cell r="D926" t="str">
            <v>CB</v>
          </cell>
          <cell r="G926">
            <v>34583.620000000003</v>
          </cell>
          <cell r="H926">
            <v>32460.07</v>
          </cell>
          <cell r="I926">
            <v>35600</v>
          </cell>
          <cell r="K926">
            <v>0</v>
          </cell>
          <cell r="M926">
            <v>303660.55</v>
          </cell>
          <cell r="N926">
            <v>287910.53000000003</v>
          </cell>
          <cell r="O926">
            <v>315400</v>
          </cell>
          <cell r="Q926">
            <v>0</v>
          </cell>
          <cell r="T926">
            <v>394801.12</v>
          </cell>
          <cell r="U926">
            <v>422000</v>
          </cell>
          <cell r="W926">
            <v>0</v>
          </cell>
          <cell r="Y926">
            <v>303660.55</v>
          </cell>
          <cell r="AA926">
            <v>315400</v>
          </cell>
          <cell r="AG926">
            <v>422000</v>
          </cell>
          <cell r="AI926">
            <v>0</v>
          </cell>
          <cell r="AL926">
            <v>8157</v>
          </cell>
        </row>
        <row r="927">
          <cell r="A927" t="str">
            <v>8158</v>
          </cell>
          <cell r="B927" t="str">
            <v xml:space="preserve">407 - Retained Earnings             </v>
          </cell>
          <cell r="C927" t="str">
            <v xml:space="preserve">LAB - Labour and Benefits           </v>
          </cell>
          <cell r="D927" t="str">
            <v>CB</v>
          </cell>
          <cell r="G927">
            <v>41216.120000000003</v>
          </cell>
          <cell r="H927">
            <v>85404.61</v>
          </cell>
          <cell r="I927">
            <v>84000</v>
          </cell>
          <cell r="K927">
            <v>0</v>
          </cell>
          <cell r="M927">
            <v>763767.78</v>
          </cell>
          <cell r="N927">
            <v>737067.33</v>
          </cell>
          <cell r="O927">
            <v>876000</v>
          </cell>
          <cell r="Q927">
            <v>0</v>
          </cell>
          <cell r="T927">
            <v>945412.24</v>
          </cell>
          <cell r="U927">
            <v>1173000</v>
          </cell>
          <cell r="W927">
            <v>0</v>
          </cell>
          <cell r="Y927">
            <v>763767.78</v>
          </cell>
          <cell r="AA927">
            <v>876000</v>
          </cell>
          <cell r="AG927">
            <v>1173000</v>
          </cell>
          <cell r="AI927">
            <v>0</v>
          </cell>
          <cell r="AL927">
            <v>8158</v>
          </cell>
        </row>
        <row r="928">
          <cell r="A928" t="str">
            <v>8159</v>
          </cell>
          <cell r="B928" t="str">
            <v xml:space="preserve">407 - Retained Earnings             </v>
          </cell>
          <cell r="C928" t="str">
            <v xml:space="preserve">LAB - Labour and Benefits           </v>
          </cell>
          <cell r="D928" t="str">
            <v>CB</v>
          </cell>
          <cell r="G928">
            <v>30137.15</v>
          </cell>
          <cell r="H928">
            <v>35207.910000000003</v>
          </cell>
          <cell r="I928">
            <v>38700</v>
          </cell>
          <cell r="K928">
            <v>0</v>
          </cell>
          <cell r="M928">
            <v>344040.32</v>
          </cell>
          <cell r="N928">
            <v>325763.5</v>
          </cell>
          <cell r="O928">
            <v>353100</v>
          </cell>
          <cell r="Q928">
            <v>0</v>
          </cell>
          <cell r="T928">
            <v>426310.89</v>
          </cell>
          <cell r="U928">
            <v>471000</v>
          </cell>
          <cell r="W928">
            <v>0</v>
          </cell>
          <cell r="Y928">
            <v>344040.32</v>
          </cell>
          <cell r="AA928">
            <v>353100</v>
          </cell>
          <cell r="AG928">
            <v>471000</v>
          </cell>
          <cell r="AI928">
            <v>0</v>
          </cell>
          <cell r="AL928">
            <v>8159</v>
          </cell>
        </row>
        <row r="929">
          <cell r="A929" t="str">
            <v>8160</v>
          </cell>
          <cell r="B929" t="str">
            <v xml:space="preserve">407 - Retained Earnings             </v>
          </cell>
          <cell r="C929" t="str">
            <v xml:space="preserve">LAB - Labour and Benefits           </v>
          </cell>
          <cell r="D929" t="str">
            <v>CB</v>
          </cell>
          <cell r="G929">
            <v>-14137.28</v>
          </cell>
          <cell r="H929">
            <v>14163.95</v>
          </cell>
          <cell r="I929">
            <v>-17700</v>
          </cell>
          <cell r="K929">
            <v>0</v>
          </cell>
          <cell r="M929">
            <v>115537.53</v>
          </cell>
          <cell r="N929">
            <v>118429.75</v>
          </cell>
          <cell r="O929">
            <v>117400</v>
          </cell>
          <cell r="Q929">
            <v>0</v>
          </cell>
          <cell r="T929">
            <v>145982.13</v>
          </cell>
          <cell r="U929">
            <v>155000</v>
          </cell>
          <cell r="W929">
            <v>0</v>
          </cell>
          <cell r="Y929">
            <v>115537.53</v>
          </cell>
          <cell r="AA929">
            <v>117400</v>
          </cell>
          <cell r="AG929">
            <v>155000</v>
          </cell>
          <cell r="AI929">
            <v>0</v>
          </cell>
          <cell r="AL929">
            <v>8160</v>
          </cell>
        </row>
        <row r="930">
          <cell r="A930" t="str">
            <v>8161</v>
          </cell>
          <cell r="B930" t="str">
            <v xml:space="preserve">407 - Retained Earnings             </v>
          </cell>
          <cell r="C930" t="str">
            <v xml:space="preserve">LAB - Labour and Benefits           </v>
          </cell>
          <cell r="D930" t="str">
            <v>CB</v>
          </cell>
          <cell r="G930">
            <v>-9728.5300000000007</v>
          </cell>
          <cell r="H930">
            <v>4678.33</v>
          </cell>
          <cell r="I930">
            <v>-3800</v>
          </cell>
          <cell r="K930">
            <v>0</v>
          </cell>
          <cell r="M930">
            <v>27448.43</v>
          </cell>
          <cell r="N930">
            <v>24630.67</v>
          </cell>
          <cell r="O930">
            <v>39600</v>
          </cell>
          <cell r="Q930">
            <v>0</v>
          </cell>
          <cell r="T930">
            <v>7052.4</v>
          </cell>
          <cell r="U930">
            <v>55900</v>
          </cell>
          <cell r="W930">
            <v>0</v>
          </cell>
          <cell r="Y930">
            <v>27448.43</v>
          </cell>
          <cell r="AA930">
            <v>39600</v>
          </cell>
          <cell r="AG930">
            <v>55900</v>
          </cell>
          <cell r="AI930">
            <v>0</v>
          </cell>
          <cell r="AL930">
            <v>8161</v>
          </cell>
        </row>
        <row r="931">
          <cell r="A931" t="str">
            <v>8162</v>
          </cell>
          <cell r="B931" t="str">
            <v xml:space="preserve">407 - Retained Earnings             </v>
          </cell>
          <cell r="C931" t="str">
            <v xml:space="preserve">LAB - Labour and Benefits           </v>
          </cell>
          <cell r="D931" t="str">
            <v>CB</v>
          </cell>
          <cell r="G931">
            <v>37500</v>
          </cell>
          <cell r="H931">
            <v>33333</v>
          </cell>
          <cell r="I931">
            <v>33400</v>
          </cell>
          <cell r="K931">
            <v>0</v>
          </cell>
          <cell r="M931">
            <v>337500</v>
          </cell>
          <cell r="N931">
            <v>299997</v>
          </cell>
          <cell r="O931">
            <v>300000</v>
          </cell>
          <cell r="Q931">
            <v>0</v>
          </cell>
          <cell r="T931">
            <v>406804</v>
          </cell>
          <cell r="U931">
            <v>400000</v>
          </cell>
          <cell r="W931">
            <v>0</v>
          </cell>
          <cell r="Y931">
            <v>337500</v>
          </cell>
          <cell r="AA931">
            <v>300000</v>
          </cell>
          <cell r="AG931">
            <v>400000</v>
          </cell>
          <cell r="AI931">
            <v>0</v>
          </cell>
          <cell r="AL931">
            <v>8162</v>
          </cell>
        </row>
        <row r="932">
          <cell r="A932" t="str">
            <v>8163</v>
          </cell>
          <cell r="B932" t="str">
            <v xml:space="preserve">407 - Retained Earnings             </v>
          </cell>
          <cell r="C932" t="str">
            <v xml:space="preserve">LAB - Labour and Benefits           </v>
          </cell>
          <cell r="D932" t="str">
            <v>CB</v>
          </cell>
          <cell r="G932">
            <v>14305.98</v>
          </cell>
          <cell r="H932">
            <v>13162.6</v>
          </cell>
          <cell r="I932">
            <v>14900</v>
          </cell>
          <cell r="K932">
            <v>0</v>
          </cell>
          <cell r="M932">
            <v>117482.83</v>
          </cell>
          <cell r="N932">
            <v>112340.23</v>
          </cell>
          <cell r="O932">
            <v>126200</v>
          </cell>
          <cell r="Q932">
            <v>0</v>
          </cell>
          <cell r="T932">
            <v>156806.39000000001</v>
          </cell>
          <cell r="U932">
            <v>176500</v>
          </cell>
          <cell r="W932">
            <v>0</v>
          </cell>
          <cell r="Y932">
            <v>117482.83</v>
          </cell>
          <cell r="AA932">
            <v>126200</v>
          </cell>
          <cell r="AG932">
            <v>176500</v>
          </cell>
          <cell r="AI932">
            <v>0</v>
          </cell>
          <cell r="AL932">
            <v>8163</v>
          </cell>
        </row>
        <row r="933">
          <cell r="A933" t="str">
            <v>8165</v>
          </cell>
          <cell r="B933" t="str">
            <v xml:space="preserve">407 - Retained Earnings             </v>
          </cell>
          <cell r="C933" t="str">
            <v xml:space="preserve">LAB - Labour and Benefits           </v>
          </cell>
          <cell r="D933" t="str">
            <v>CB</v>
          </cell>
          <cell r="G933">
            <v>0</v>
          </cell>
          <cell r="H933">
            <v>5149.3599999999997</v>
          </cell>
          <cell r="I933">
            <v>900</v>
          </cell>
          <cell r="K933">
            <v>0</v>
          </cell>
          <cell r="M933">
            <v>3722.16</v>
          </cell>
          <cell r="N933">
            <v>9354.16</v>
          </cell>
          <cell r="O933">
            <v>7500</v>
          </cell>
          <cell r="Q933">
            <v>0</v>
          </cell>
          <cell r="T933">
            <v>27453.4</v>
          </cell>
          <cell r="U933">
            <v>10000</v>
          </cell>
          <cell r="W933">
            <v>0</v>
          </cell>
          <cell r="Y933">
            <v>3722.16</v>
          </cell>
          <cell r="AA933">
            <v>7500</v>
          </cell>
          <cell r="AG933">
            <v>10000</v>
          </cell>
          <cell r="AI933">
            <v>0</v>
          </cell>
          <cell r="AL933">
            <v>8165</v>
          </cell>
        </row>
        <row r="934">
          <cell r="A934" t="str">
            <v>8166</v>
          </cell>
          <cell r="B934" t="str">
            <v xml:space="preserve">407 - Retained Earnings             </v>
          </cell>
          <cell r="C934" t="str">
            <v xml:space="preserve">LAB - Labour and Benefits           </v>
          </cell>
          <cell r="D934" t="str">
            <v>CB</v>
          </cell>
          <cell r="G934">
            <v>-391450.56</v>
          </cell>
          <cell r="H934">
            <v>-311926.67</v>
          </cell>
          <cell r="I934">
            <v>-391400</v>
          </cell>
          <cell r="K934">
            <v>0</v>
          </cell>
          <cell r="M934">
            <v>-52401.78</v>
          </cell>
          <cell r="N934">
            <v>-9337.5300000000007</v>
          </cell>
          <cell r="O934">
            <v>-52400</v>
          </cell>
          <cell r="Q934">
            <v>0</v>
          </cell>
          <cell r="T934">
            <v>80110.7</v>
          </cell>
          <cell r="U934">
            <v>45000</v>
          </cell>
          <cell r="W934">
            <v>0</v>
          </cell>
          <cell r="Y934">
            <v>-52401.78</v>
          </cell>
          <cell r="AA934">
            <v>-52400</v>
          </cell>
          <cell r="AG934">
            <v>45000</v>
          </cell>
          <cell r="AI934">
            <v>0</v>
          </cell>
          <cell r="AL934">
            <v>8166</v>
          </cell>
        </row>
        <row r="935">
          <cell r="A935" t="str">
            <v>8201</v>
          </cell>
          <cell r="B935" t="str">
            <v xml:space="preserve">407 - Retained Earnings             </v>
          </cell>
          <cell r="C935" t="str">
            <v xml:space="preserve">EMP - Corporate Employee Expenses   </v>
          </cell>
          <cell r="D935" t="str">
            <v>CSP</v>
          </cell>
          <cell r="G935">
            <v>208</v>
          </cell>
          <cell r="H935">
            <v>13</v>
          </cell>
          <cell r="I935">
            <v>100</v>
          </cell>
          <cell r="K935">
            <v>0</v>
          </cell>
          <cell r="M935">
            <v>2756</v>
          </cell>
          <cell r="N935">
            <v>14</v>
          </cell>
          <cell r="O935">
            <v>900</v>
          </cell>
          <cell r="Q935">
            <v>0</v>
          </cell>
          <cell r="T935">
            <v>391</v>
          </cell>
          <cell r="U935">
            <v>1100</v>
          </cell>
          <cell r="W935">
            <v>0</v>
          </cell>
          <cell r="Y935">
            <v>2756</v>
          </cell>
          <cell r="AA935">
            <v>900</v>
          </cell>
          <cell r="AG935">
            <v>1100</v>
          </cell>
          <cell r="AI935">
            <v>0</v>
          </cell>
          <cell r="AL935">
            <v>8201</v>
          </cell>
        </row>
        <row r="936">
          <cell r="A936" t="str">
            <v>8201</v>
          </cell>
          <cell r="B936" t="str">
            <v xml:space="preserve">407 - Retained Earnings             </v>
          </cell>
          <cell r="C936" t="str">
            <v xml:space="preserve">EMP - Corporate Employee Expenses   </v>
          </cell>
          <cell r="D936" t="str">
            <v>EO</v>
          </cell>
          <cell r="G936">
            <v>0</v>
          </cell>
          <cell r="H936">
            <v>0</v>
          </cell>
          <cell r="I936">
            <v>100</v>
          </cell>
          <cell r="K936">
            <v>0</v>
          </cell>
          <cell r="M936">
            <v>26</v>
          </cell>
          <cell r="N936">
            <v>104</v>
          </cell>
          <cell r="O936">
            <v>400</v>
          </cell>
          <cell r="Q936">
            <v>0</v>
          </cell>
          <cell r="T936">
            <v>130.78</v>
          </cell>
          <cell r="U936">
            <v>500</v>
          </cell>
          <cell r="W936">
            <v>0</v>
          </cell>
          <cell r="Y936">
            <v>26</v>
          </cell>
          <cell r="AA936">
            <v>400</v>
          </cell>
          <cell r="AG936">
            <v>500</v>
          </cell>
          <cell r="AI936">
            <v>0</v>
          </cell>
          <cell r="AL936">
            <v>8201</v>
          </cell>
        </row>
        <row r="937">
          <cell r="A937" t="str">
            <v>8201</v>
          </cell>
          <cell r="B937" t="str">
            <v xml:space="preserve">407 - Retained Earnings             </v>
          </cell>
          <cell r="C937" t="str">
            <v xml:space="preserve">EMP - Corporate Employee Expenses   </v>
          </cell>
          <cell r="D937" t="str">
            <v>EO</v>
          </cell>
          <cell r="G937">
            <v>2223</v>
          </cell>
          <cell r="H937">
            <v>1261</v>
          </cell>
          <cell r="I937">
            <v>2500</v>
          </cell>
          <cell r="K937">
            <v>0</v>
          </cell>
          <cell r="M937">
            <v>15646.69</v>
          </cell>
          <cell r="N937">
            <v>14741</v>
          </cell>
          <cell r="O937">
            <v>19600</v>
          </cell>
          <cell r="Q937">
            <v>0</v>
          </cell>
          <cell r="T937">
            <v>21511.96</v>
          </cell>
          <cell r="U937">
            <v>26100</v>
          </cell>
          <cell r="W937">
            <v>0</v>
          </cell>
          <cell r="Y937">
            <v>15646.69</v>
          </cell>
          <cell r="AA937">
            <v>19600</v>
          </cell>
          <cell r="AG937">
            <v>26100</v>
          </cell>
          <cell r="AI937">
            <v>0</v>
          </cell>
          <cell r="AL937">
            <v>8201</v>
          </cell>
        </row>
        <row r="938">
          <cell r="A938" t="str">
            <v>8201</v>
          </cell>
          <cell r="B938" t="str">
            <v xml:space="preserve">407 - Retained Earnings             </v>
          </cell>
          <cell r="C938" t="str">
            <v xml:space="preserve">EMP - Corporate Employee Expenses   </v>
          </cell>
          <cell r="D938" t="str">
            <v>EO</v>
          </cell>
          <cell r="G938">
            <v>0</v>
          </cell>
          <cell r="H938">
            <v>0</v>
          </cell>
          <cell r="I938">
            <v>100</v>
          </cell>
          <cell r="K938">
            <v>0</v>
          </cell>
          <cell r="M938">
            <v>0</v>
          </cell>
          <cell r="N938">
            <v>416</v>
          </cell>
          <cell r="O938">
            <v>200</v>
          </cell>
          <cell r="Q938">
            <v>0</v>
          </cell>
          <cell r="T938">
            <v>407.51</v>
          </cell>
          <cell r="U938">
            <v>400</v>
          </cell>
          <cell r="W938">
            <v>0</v>
          </cell>
          <cell r="Y938">
            <v>0</v>
          </cell>
          <cell r="AA938">
            <v>200</v>
          </cell>
          <cell r="AG938">
            <v>400</v>
          </cell>
          <cell r="AI938">
            <v>0</v>
          </cell>
          <cell r="AL938">
            <v>8201</v>
          </cell>
        </row>
        <row r="939">
          <cell r="A939" t="str">
            <v>8201</v>
          </cell>
          <cell r="B939" t="str">
            <v xml:space="preserve">407 - Retained Earnings             </v>
          </cell>
          <cell r="C939" t="str">
            <v xml:space="preserve">EMP - Corporate Employee Expenses   </v>
          </cell>
          <cell r="D939" t="str">
            <v>EO</v>
          </cell>
          <cell r="G939">
            <v>416</v>
          </cell>
          <cell r="H939">
            <v>234</v>
          </cell>
          <cell r="I939">
            <v>200</v>
          </cell>
          <cell r="K939">
            <v>0</v>
          </cell>
          <cell r="M939">
            <v>2717</v>
          </cell>
          <cell r="N939">
            <v>1963</v>
          </cell>
          <cell r="O939">
            <v>2100</v>
          </cell>
          <cell r="Q939">
            <v>0</v>
          </cell>
          <cell r="T939">
            <v>2615.71</v>
          </cell>
          <cell r="U939">
            <v>2900</v>
          </cell>
          <cell r="W939">
            <v>0</v>
          </cell>
          <cell r="Y939">
            <v>2717</v>
          </cell>
          <cell r="AA939">
            <v>2100</v>
          </cell>
          <cell r="AG939">
            <v>2900</v>
          </cell>
          <cell r="AI939">
            <v>0</v>
          </cell>
          <cell r="AL939">
            <v>8201</v>
          </cell>
        </row>
        <row r="940">
          <cell r="A940" t="str">
            <v>8201</v>
          </cell>
          <cell r="B940" t="str">
            <v xml:space="preserve">407 - Retained Earnings             </v>
          </cell>
          <cell r="C940" t="str">
            <v xml:space="preserve">EMP - Corporate Employee Expenses   </v>
          </cell>
          <cell r="D940" t="str">
            <v>IS</v>
          </cell>
          <cell r="G940">
            <v>13</v>
          </cell>
          <cell r="H940">
            <v>0</v>
          </cell>
          <cell r="I940">
            <v>100</v>
          </cell>
          <cell r="K940">
            <v>0</v>
          </cell>
          <cell r="M940">
            <v>507</v>
          </cell>
          <cell r="N940">
            <v>130</v>
          </cell>
          <cell r="O940">
            <v>900</v>
          </cell>
          <cell r="Q940">
            <v>0</v>
          </cell>
          <cell r="T940">
            <v>221.51</v>
          </cell>
          <cell r="U940">
            <v>1100</v>
          </cell>
          <cell r="W940">
            <v>0</v>
          </cell>
          <cell r="Y940">
            <v>507</v>
          </cell>
          <cell r="AA940">
            <v>900</v>
          </cell>
          <cell r="AG940">
            <v>1100</v>
          </cell>
          <cell r="AI940">
            <v>0</v>
          </cell>
          <cell r="AL940">
            <v>8201</v>
          </cell>
        </row>
        <row r="941">
          <cell r="A941" t="str">
            <v>8202</v>
          </cell>
          <cell r="B941" t="str">
            <v xml:space="preserve">407 - Retained Earnings             </v>
          </cell>
          <cell r="C941" t="str">
            <v xml:space="preserve">EMP - Corporate Employee Expenses   </v>
          </cell>
          <cell r="D941" t="str">
            <v>CS</v>
          </cell>
          <cell r="G941">
            <v>0</v>
          </cell>
          <cell r="H941">
            <v>0</v>
          </cell>
          <cell r="I941">
            <v>200</v>
          </cell>
          <cell r="K941">
            <v>0</v>
          </cell>
          <cell r="M941">
            <v>0</v>
          </cell>
          <cell r="N941">
            <v>0</v>
          </cell>
          <cell r="O941">
            <v>1800</v>
          </cell>
          <cell r="Q941">
            <v>0</v>
          </cell>
          <cell r="T941">
            <v>0</v>
          </cell>
          <cell r="U941">
            <v>2400</v>
          </cell>
          <cell r="W941">
            <v>0</v>
          </cell>
          <cell r="Y941">
            <v>0</v>
          </cell>
          <cell r="AA941">
            <v>1800</v>
          </cell>
          <cell r="AG941">
            <v>2400</v>
          </cell>
          <cell r="AI941">
            <v>0</v>
          </cell>
          <cell r="AL941">
            <v>8202</v>
          </cell>
        </row>
        <row r="942">
          <cell r="A942" t="str">
            <v>8202</v>
          </cell>
          <cell r="B942" t="str">
            <v xml:space="preserve">407 - Retained Earnings             </v>
          </cell>
          <cell r="C942" t="str">
            <v xml:space="preserve">EMP - Corporate Employee Expenses   </v>
          </cell>
          <cell r="D942" t="str">
            <v>CSP</v>
          </cell>
          <cell r="G942">
            <v>600</v>
          </cell>
          <cell r="H942">
            <v>600</v>
          </cell>
          <cell r="I942">
            <v>700</v>
          </cell>
          <cell r="K942">
            <v>0</v>
          </cell>
          <cell r="M942">
            <v>5400</v>
          </cell>
          <cell r="N942">
            <v>6400</v>
          </cell>
          <cell r="O942">
            <v>6300</v>
          </cell>
          <cell r="Q942">
            <v>0</v>
          </cell>
          <cell r="T942">
            <v>8200</v>
          </cell>
          <cell r="U942">
            <v>8500</v>
          </cell>
          <cell r="W942">
            <v>0</v>
          </cell>
          <cell r="Y942">
            <v>5400</v>
          </cell>
          <cell r="AA942">
            <v>6300</v>
          </cell>
          <cell r="AG942">
            <v>8500</v>
          </cell>
          <cell r="AI942">
            <v>0</v>
          </cell>
          <cell r="AL942">
            <v>8202</v>
          </cell>
        </row>
        <row r="943">
          <cell r="A943" t="str">
            <v>8202</v>
          </cell>
          <cell r="B943" t="str">
            <v xml:space="preserve">407 - Retained Earnings             </v>
          </cell>
          <cell r="C943" t="str">
            <v xml:space="preserve">EMP - Corporate Employee Expenses   </v>
          </cell>
          <cell r="D943" t="str">
            <v>EO</v>
          </cell>
          <cell r="G943">
            <v>1700</v>
          </cell>
          <cell r="H943">
            <v>1500</v>
          </cell>
          <cell r="I943">
            <v>1700</v>
          </cell>
          <cell r="K943">
            <v>0</v>
          </cell>
          <cell r="M943">
            <v>17700</v>
          </cell>
          <cell r="N943">
            <v>13900</v>
          </cell>
          <cell r="O943">
            <v>15300</v>
          </cell>
          <cell r="Q943">
            <v>0</v>
          </cell>
          <cell r="T943">
            <v>18400</v>
          </cell>
          <cell r="U943">
            <v>20400</v>
          </cell>
          <cell r="W943">
            <v>0</v>
          </cell>
          <cell r="Y943">
            <v>17700</v>
          </cell>
          <cell r="AA943">
            <v>15300</v>
          </cell>
          <cell r="AG943">
            <v>20400</v>
          </cell>
          <cell r="AI943">
            <v>0</v>
          </cell>
          <cell r="AL943">
            <v>8202</v>
          </cell>
        </row>
        <row r="944">
          <cell r="A944" t="str">
            <v>8202</v>
          </cell>
          <cell r="B944" t="str">
            <v xml:space="preserve">407 - Retained Earnings             </v>
          </cell>
          <cell r="C944" t="str">
            <v xml:space="preserve">EMP - Corporate Employee Expenses   </v>
          </cell>
          <cell r="D944" t="str">
            <v>EO</v>
          </cell>
          <cell r="G944">
            <v>400</v>
          </cell>
          <cell r="H944">
            <v>400</v>
          </cell>
          <cell r="I944">
            <v>400</v>
          </cell>
          <cell r="K944">
            <v>0</v>
          </cell>
          <cell r="M944">
            <v>3600</v>
          </cell>
          <cell r="N944">
            <v>3600</v>
          </cell>
          <cell r="O944">
            <v>3600</v>
          </cell>
          <cell r="Q944">
            <v>0</v>
          </cell>
          <cell r="T944">
            <v>4800</v>
          </cell>
          <cell r="U944">
            <v>4800</v>
          </cell>
          <cell r="W944">
            <v>0</v>
          </cell>
          <cell r="Y944">
            <v>3600</v>
          </cell>
          <cell r="AA944">
            <v>3600</v>
          </cell>
          <cell r="AG944">
            <v>4800</v>
          </cell>
          <cell r="AI944">
            <v>0</v>
          </cell>
          <cell r="AL944">
            <v>8202</v>
          </cell>
        </row>
        <row r="945">
          <cell r="A945" t="str">
            <v>8202</v>
          </cell>
          <cell r="B945" t="str">
            <v xml:space="preserve">407 - Retained Earnings             </v>
          </cell>
          <cell r="C945" t="str">
            <v xml:space="preserve">EMP - Corporate Employee Expenses   </v>
          </cell>
          <cell r="D945" t="str">
            <v>EO</v>
          </cell>
          <cell r="G945">
            <v>100</v>
          </cell>
          <cell r="H945">
            <v>100</v>
          </cell>
          <cell r="I945">
            <v>100</v>
          </cell>
          <cell r="K945">
            <v>0</v>
          </cell>
          <cell r="M945">
            <v>922.29</v>
          </cell>
          <cell r="N945">
            <v>900</v>
          </cell>
          <cell r="O945">
            <v>900</v>
          </cell>
          <cell r="Q945">
            <v>0</v>
          </cell>
          <cell r="T945">
            <v>1200</v>
          </cell>
          <cell r="U945">
            <v>1200</v>
          </cell>
          <cell r="W945">
            <v>0</v>
          </cell>
          <cell r="Y945">
            <v>922.29</v>
          </cell>
          <cell r="AA945">
            <v>900</v>
          </cell>
          <cell r="AG945">
            <v>1200</v>
          </cell>
          <cell r="AI945">
            <v>0</v>
          </cell>
          <cell r="AL945">
            <v>8202</v>
          </cell>
        </row>
        <row r="946">
          <cell r="A946" t="str">
            <v>8202</v>
          </cell>
          <cell r="B946" t="str">
            <v xml:space="preserve">407 - Retained Earnings             </v>
          </cell>
          <cell r="C946" t="str">
            <v xml:space="preserve">EMP - Corporate Employee Expenses   </v>
          </cell>
          <cell r="D946" t="str">
            <v>EO</v>
          </cell>
          <cell r="G946">
            <v>500</v>
          </cell>
          <cell r="H946">
            <v>500</v>
          </cell>
          <cell r="I946">
            <v>500</v>
          </cell>
          <cell r="K946">
            <v>0</v>
          </cell>
          <cell r="M946">
            <v>4500</v>
          </cell>
          <cell r="N946">
            <v>4500</v>
          </cell>
          <cell r="O946">
            <v>4500</v>
          </cell>
          <cell r="Q946">
            <v>0</v>
          </cell>
          <cell r="T946">
            <v>6000</v>
          </cell>
          <cell r="U946">
            <v>6000</v>
          </cell>
          <cell r="W946">
            <v>0</v>
          </cell>
          <cell r="Y946">
            <v>4500</v>
          </cell>
          <cell r="AA946">
            <v>4500</v>
          </cell>
          <cell r="AG946">
            <v>6000</v>
          </cell>
          <cell r="AI946">
            <v>0</v>
          </cell>
          <cell r="AL946">
            <v>8202</v>
          </cell>
        </row>
        <row r="947">
          <cell r="A947" t="str">
            <v>8202</v>
          </cell>
          <cell r="B947" t="str">
            <v xml:space="preserve">407 - Retained Earnings             </v>
          </cell>
          <cell r="C947" t="str">
            <v xml:space="preserve">EMP - Corporate Employee Expenses   </v>
          </cell>
          <cell r="D947" t="str">
            <v>HR</v>
          </cell>
          <cell r="G947">
            <v>100</v>
          </cell>
          <cell r="H947">
            <v>100</v>
          </cell>
          <cell r="I947">
            <v>100</v>
          </cell>
          <cell r="K947">
            <v>0</v>
          </cell>
          <cell r="M947">
            <v>900</v>
          </cell>
          <cell r="N947">
            <v>900</v>
          </cell>
          <cell r="O947">
            <v>800</v>
          </cell>
          <cell r="Q947">
            <v>0</v>
          </cell>
          <cell r="T947">
            <v>1200</v>
          </cell>
          <cell r="U947">
            <v>1000</v>
          </cell>
          <cell r="W947">
            <v>0</v>
          </cell>
          <cell r="Y947">
            <v>900</v>
          </cell>
          <cell r="AA947">
            <v>800</v>
          </cell>
          <cell r="AG947">
            <v>1000</v>
          </cell>
          <cell r="AI947">
            <v>0</v>
          </cell>
          <cell r="AL947">
            <v>8202</v>
          </cell>
        </row>
        <row r="948">
          <cell r="A948" t="str">
            <v>8203</v>
          </cell>
          <cell r="B948" t="str">
            <v xml:space="preserve">407 - Retained Earnings             </v>
          </cell>
          <cell r="C948" t="str">
            <v xml:space="preserve">EMP - Corporate Employee Expenses   </v>
          </cell>
          <cell r="D948" t="str">
            <v>CS</v>
          </cell>
          <cell r="G948">
            <v>0</v>
          </cell>
          <cell r="H948">
            <v>0</v>
          </cell>
          <cell r="I948">
            <v>0</v>
          </cell>
          <cell r="K948">
            <v>0</v>
          </cell>
          <cell r="M948">
            <v>0</v>
          </cell>
          <cell r="N948">
            <v>0</v>
          </cell>
          <cell r="O948">
            <v>0</v>
          </cell>
          <cell r="Q948">
            <v>0</v>
          </cell>
          <cell r="T948">
            <v>89.1</v>
          </cell>
          <cell r="U948">
            <v>0</v>
          </cell>
          <cell r="W948">
            <v>0</v>
          </cell>
          <cell r="Y948">
            <v>0</v>
          </cell>
          <cell r="AA948">
            <v>0</v>
          </cell>
          <cell r="AG948">
            <v>0</v>
          </cell>
          <cell r="AI948">
            <v>0</v>
          </cell>
          <cell r="AL948">
            <v>8203</v>
          </cell>
        </row>
        <row r="949">
          <cell r="A949" t="str">
            <v>8203</v>
          </cell>
          <cell r="B949" t="str">
            <v xml:space="preserve">407 - Retained Earnings             </v>
          </cell>
          <cell r="C949" t="str">
            <v xml:space="preserve">EMP - Corporate Employee Expenses   </v>
          </cell>
          <cell r="D949" t="str">
            <v>CSP</v>
          </cell>
          <cell r="G949">
            <v>0</v>
          </cell>
          <cell r="H949">
            <v>0</v>
          </cell>
          <cell r="I949">
            <v>100</v>
          </cell>
          <cell r="K949">
            <v>0</v>
          </cell>
          <cell r="M949">
            <v>191.16</v>
          </cell>
          <cell r="N949">
            <v>0</v>
          </cell>
          <cell r="O949">
            <v>900</v>
          </cell>
          <cell r="Q949">
            <v>0</v>
          </cell>
          <cell r="T949">
            <v>463.05</v>
          </cell>
          <cell r="U949">
            <v>1000</v>
          </cell>
          <cell r="W949">
            <v>0</v>
          </cell>
          <cell r="Y949">
            <v>191.16</v>
          </cell>
          <cell r="AA949">
            <v>900</v>
          </cell>
          <cell r="AG949">
            <v>1000</v>
          </cell>
          <cell r="AI949">
            <v>0</v>
          </cell>
          <cell r="AL949">
            <v>8203</v>
          </cell>
        </row>
        <row r="950">
          <cell r="A950" t="str">
            <v>8203</v>
          </cell>
          <cell r="B950" t="str">
            <v xml:space="preserve">407 - Retained Earnings             </v>
          </cell>
          <cell r="C950" t="str">
            <v xml:space="preserve">EMP - Corporate Employee Expenses   </v>
          </cell>
          <cell r="D950" t="str">
            <v>EO</v>
          </cell>
          <cell r="G950">
            <v>0</v>
          </cell>
          <cell r="H950">
            <v>0</v>
          </cell>
          <cell r="I950">
            <v>100</v>
          </cell>
          <cell r="K950">
            <v>0</v>
          </cell>
          <cell r="M950">
            <v>18.010000000000002</v>
          </cell>
          <cell r="N950">
            <v>183.69</v>
          </cell>
          <cell r="O950">
            <v>100</v>
          </cell>
          <cell r="Q950">
            <v>0</v>
          </cell>
          <cell r="T950">
            <v>184.66</v>
          </cell>
          <cell r="U950">
            <v>200</v>
          </cell>
          <cell r="W950">
            <v>0</v>
          </cell>
          <cell r="Y950">
            <v>18.010000000000002</v>
          </cell>
          <cell r="AA950">
            <v>100</v>
          </cell>
          <cell r="AG950">
            <v>200</v>
          </cell>
          <cell r="AI950">
            <v>0</v>
          </cell>
          <cell r="AL950">
            <v>8203</v>
          </cell>
        </row>
        <row r="951">
          <cell r="A951" t="str">
            <v>8203</v>
          </cell>
          <cell r="B951" t="str">
            <v xml:space="preserve">407 - Retained Earnings             </v>
          </cell>
          <cell r="C951" t="str">
            <v xml:space="preserve">EMP - Corporate Employee Expenses   </v>
          </cell>
          <cell r="D951" t="str">
            <v>EO</v>
          </cell>
          <cell r="G951">
            <v>4154.16</v>
          </cell>
          <cell r="H951">
            <v>1078.31</v>
          </cell>
          <cell r="I951">
            <v>4300</v>
          </cell>
          <cell r="K951">
            <v>0</v>
          </cell>
          <cell r="M951">
            <v>41285.35</v>
          </cell>
          <cell r="N951">
            <v>16565.73</v>
          </cell>
          <cell r="O951">
            <v>39900</v>
          </cell>
          <cell r="Q951">
            <v>0</v>
          </cell>
          <cell r="T951">
            <v>44397.77</v>
          </cell>
          <cell r="U951">
            <v>54800</v>
          </cell>
          <cell r="W951">
            <v>0</v>
          </cell>
          <cell r="Y951">
            <v>41285.35</v>
          </cell>
          <cell r="AA951">
            <v>39900</v>
          </cell>
          <cell r="AG951">
            <v>54800</v>
          </cell>
          <cell r="AI951">
            <v>0</v>
          </cell>
          <cell r="AL951">
            <v>8203</v>
          </cell>
        </row>
        <row r="952">
          <cell r="A952" t="str">
            <v>8203</v>
          </cell>
          <cell r="B952" t="str">
            <v xml:space="preserve">407 - Retained Earnings             </v>
          </cell>
          <cell r="C952" t="str">
            <v xml:space="preserve">EMP - Corporate Employee Expenses   </v>
          </cell>
          <cell r="D952" t="str">
            <v>EO</v>
          </cell>
          <cell r="G952">
            <v>0</v>
          </cell>
          <cell r="H952">
            <v>0</v>
          </cell>
          <cell r="I952">
            <v>100</v>
          </cell>
          <cell r="K952">
            <v>0</v>
          </cell>
          <cell r="M952">
            <v>759.67</v>
          </cell>
          <cell r="N952">
            <v>252.25</v>
          </cell>
          <cell r="O952">
            <v>900</v>
          </cell>
          <cell r="Q952">
            <v>0</v>
          </cell>
          <cell r="T952">
            <v>1516.84</v>
          </cell>
          <cell r="U952">
            <v>1400</v>
          </cell>
          <cell r="W952">
            <v>0</v>
          </cell>
          <cell r="Y952">
            <v>759.67</v>
          </cell>
          <cell r="AA952">
            <v>900</v>
          </cell>
          <cell r="AG952">
            <v>1400</v>
          </cell>
          <cell r="AI952">
            <v>0</v>
          </cell>
          <cell r="AL952">
            <v>8203</v>
          </cell>
        </row>
        <row r="953">
          <cell r="A953" t="str">
            <v>8203</v>
          </cell>
          <cell r="B953" t="str">
            <v xml:space="preserve">407 - Retained Earnings             </v>
          </cell>
          <cell r="C953" t="str">
            <v xml:space="preserve">EMP - Corporate Employee Expenses   </v>
          </cell>
          <cell r="D953" t="str">
            <v>EO</v>
          </cell>
          <cell r="G953">
            <v>459.19</v>
          </cell>
          <cell r="H953">
            <v>0</v>
          </cell>
          <cell r="I953">
            <v>700</v>
          </cell>
          <cell r="K953">
            <v>0</v>
          </cell>
          <cell r="M953">
            <v>7242.94</v>
          </cell>
          <cell r="N953">
            <v>2646.51</v>
          </cell>
          <cell r="O953">
            <v>6300</v>
          </cell>
          <cell r="Q953">
            <v>0</v>
          </cell>
          <cell r="T953">
            <v>4130.17</v>
          </cell>
          <cell r="U953">
            <v>8500</v>
          </cell>
          <cell r="W953">
            <v>0</v>
          </cell>
          <cell r="Y953">
            <v>7242.94</v>
          </cell>
          <cell r="AA953">
            <v>6300</v>
          </cell>
          <cell r="AG953">
            <v>8500</v>
          </cell>
          <cell r="AI953">
            <v>0</v>
          </cell>
          <cell r="AL953">
            <v>8203</v>
          </cell>
        </row>
        <row r="954">
          <cell r="A954" t="str">
            <v>8203</v>
          </cell>
          <cell r="B954" t="str">
            <v xml:space="preserve">407 - Retained Earnings             </v>
          </cell>
          <cell r="C954" t="str">
            <v xml:space="preserve">EMP - Corporate Employee Expenses   </v>
          </cell>
          <cell r="D954" t="str">
            <v>FS</v>
          </cell>
          <cell r="G954">
            <v>0</v>
          </cell>
          <cell r="H954">
            <v>0</v>
          </cell>
          <cell r="I954">
            <v>0</v>
          </cell>
          <cell r="K954">
            <v>0</v>
          </cell>
          <cell r="M954">
            <v>36.32</v>
          </cell>
          <cell r="N954">
            <v>0</v>
          </cell>
          <cell r="O954">
            <v>0</v>
          </cell>
          <cell r="Q954">
            <v>0</v>
          </cell>
          <cell r="T954">
            <v>0</v>
          </cell>
          <cell r="U954">
            <v>0</v>
          </cell>
          <cell r="W954">
            <v>0</v>
          </cell>
          <cell r="Y954">
            <v>36.32</v>
          </cell>
          <cell r="AA954">
            <v>0</v>
          </cell>
          <cell r="AG954">
            <v>0</v>
          </cell>
          <cell r="AI954">
            <v>0</v>
          </cell>
          <cell r="AL954">
            <v>8203</v>
          </cell>
        </row>
        <row r="955">
          <cell r="A955" t="str">
            <v>8203</v>
          </cell>
          <cell r="B955" t="str">
            <v xml:space="preserve">407 - Retained Earnings             </v>
          </cell>
          <cell r="C955" t="str">
            <v xml:space="preserve">EMP - Corporate Employee Expenses   </v>
          </cell>
          <cell r="D955" t="str">
            <v>HR</v>
          </cell>
          <cell r="G955">
            <v>0</v>
          </cell>
          <cell r="H955">
            <v>0</v>
          </cell>
          <cell r="I955">
            <v>0</v>
          </cell>
          <cell r="K955">
            <v>0</v>
          </cell>
          <cell r="M955">
            <v>177.12</v>
          </cell>
          <cell r="N955">
            <v>1202.18</v>
          </cell>
          <cell r="O955">
            <v>0</v>
          </cell>
          <cell r="Q955">
            <v>0</v>
          </cell>
          <cell r="T955">
            <v>1202.18</v>
          </cell>
          <cell r="U955">
            <v>0</v>
          </cell>
          <cell r="W955">
            <v>0</v>
          </cell>
          <cell r="Y955">
            <v>177.12</v>
          </cell>
          <cell r="AA955">
            <v>0</v>
          </cell>
          <cell r="AG955">
            <v>0</v>
          </cell>
          <cell r="AI955">
            <v>0</v>
          </cell>
          <cell r="AL955">
            <v>8203</v>
          </cell>
        </row>
        <row r="956">
          <cell r="A956" t="str">
            <v>8203</v>
          </cell>
          <cell r="B956" t="str">
            <v xml:space="preserve">407 - Retained Earnings             </v>
          </cell>
          <cell r="C956" t="str">
            <v xml:space="preserve">EMP - Corporate Employee Expenses   </v>
          </cell>
          <cell r="D956" t="str">
            <v>IS</v>
          </cell>
          <cell r="G956">
            <v>0</v>
          </cell>
          <cell r="H956">
            <v>0</v>
          </cell>
          <cell r="I956">
            <v>0</v>
          </cell>
          <cell r="K956">
            <v>0</v>
          </cell>
          <cell r="M956">
            <v>53.52</v>
          </cell>
          <cell r="N956">
            <v>2595.62</v>
          </cell>
          <cell r="O956">
            <v>0</v>
          </cell>
          <cell r="Q956">
            <v>0</v>
          </cell>
          <cell r="T956">
            <v>2595.62</v>
          </cell>
          <cell r="U956">
            <v>100</v>
          </cell>
          <cell r="W956">
            <v>0</v>
          </cell>
          <cell r="Y956">
            <v>53.52</v>
          </cell>
          <cell r="AA956">
            <v>0</v>
          </cell>
          <cell r="AG956">
            <v>100</v>
          </cell>
          <cell r="AI956">
            <v>0</v>
          </cell>
          <cell r="AL956">
            <v>8203</v>
          </cell>
        </row>
        <row r="957">
          <cell r="A957" t="str">
            <v>8204</v>
          </cell>
          <cell r="B957" t="str">
            <v xml:space="preserve">407 - Retained Earnings             </v>
          </cell>
          <cell r="C957" t="str">
            <v xml:space="preserve">EMP - Corporate Employee Expenses   </v>
          </cell>
          <cell r="D957" t="str">
            <v>CSP</v>
          </cell>
          <cell r="G957">
            <v>0</v>
          </cell>
          <cell r="H957">
            <v>0</v>
          </cell>
          <cell r="I957">
            <v>0</v>
          </cell>
          <cell r="K957">
            <v>0</v>
          </cell>
          <cell r="M957">
            <v>950</v>
          </cell>
          <cell r="N957">
            <v>1260</v>
          </cell>
          <cell r="O957">
            <v>1600</v>
          </cell>
          <cell r="Q957">
            <v>0</v>
          </cell>
          <cell r="T957">
            <v>1297.19</v>
          </cell>
          <cell r="U957">
            <v>1600</v>
          </cell>
          <cell r="W957">
            <v>0</v>
          </cell>
          <cell r="Y957">
            <v>950</v>
          </cell>
          <cell r="AA957">
            <v>1600</v>
          </cell>
          <cell r="AG957">
            <v>1600</v>
          </cell>
          <cell r="AI957">
            <v>0</v>
          </cell>
          <cell r="AL957">
            <v>8204</v>
          </cell>
        </row>
        <row r="958">
          <cell r="A958" t="str">
            <v>8204</v>
          </cell>
          <cell r="B958" t="str">
            <v xml:space="preserve">407 - Retained Earnings             </v>
          </cell>
          <cell r="C958" t="str">
            <v xml:space="preserve">EMP - Corporate Employee Expenses   </v>
          </cell>
          <cell r="D958" t="str">
            <v>EO</v>
          </cell>
          <cell r="G958">
            <v>0</v>
          </cell>
          <cell r="H958">
            <v>0</v>
          </cell>
          <cell r="I958">
            <v>0</v>
          </cell>
          <cell r="K958">
            <v>0</v>
          </cell>
          <cell r="M958">
            <v>2660</v>
          </cell>
          <cell r="N958">
            <v>2520</v>
          </cell>
          <cell r="O958">
            <v>2500</v>
          </cell>
          <cell r="Q958">
            <v>0</v>
          </cell>
          <cell r="T958">
            <v>2400</v>
          </cell>
          <cell r="U958">
            <v>2500</v>
          </cell>
          <cell r="W958">
            <v>0</v>
          </cell>
          <cell r="Y958">
            <v>2660</v>
          </cell>
          <cell r="AA958">
            <v>2500</v>
          </cell>
          <cell r="AG958">
            <v>2500</v>
          </cell>
          <cell r="AI958">
            <v>0</v>
          </cell>
          <cell r="AL958">
            <v>8204</v>
          </cell>
        </row>
        <row r="959">
          <cell r="A959" t="str">
            <v>8204</v>
          </cell>
          <cell r="B959" t="str">
            <v xml:space="preserve">407 - Retained Earnings             </v>
          </cell>
          <cell r="C959" t="str">
            <v xml:space="preserve">EMP - Corporate Employee Expenses   </v>
          </cell>
          <cell r="D959" t="str">
            <v>EO</v>
          </cell>
          <cell r="G959">
            <v>0</v>
          </cell>
          <cell r="H959">
            <v>0</v>
          </cell>
          <cell r="I959">
            <v>0</v>
          </cell>
          <cell r="K959">
            <v>0</v>
          </cell>
          <cell r="M959">
            <v>28415</v>
          </cell>
          <cell r="N959">
            <v>26360</v>
          </cell>
          <cell r="O959">
            <v>29900</v>
          </cell>
          <cell r="Q959">
            <v>0</v>
          </cell>
          <cell r="T959">
            <v>25104.77</v>
          </cell>
          <cell r="U959">
            <v>29900</v>
          </cell>
          <cell r="W959">
            <v>0</v>
          </cell>
          <cell r="Y959">
            <v>28415</v>
          </cell>
          <cell r="AA959">
            <v>29900</v>
          </cell>
          <cell r="AG959">
            <v>29900</v>
          </cell>
          <cell r="AI959">
            <v>0</v>
          </cell>
          <cell r="AL959">
            <v>8204</v>
          </cell>
        </row>
        <row r="960">
          <cell r="A960" t="str">
            <v>8204</v>
          </cell>
          <cell r="B960" t="str">
            <v xml:space="preserve">407 - Retained Earnings             </v>
          </cell>
          <cell r="C960" t="str">
            <v xml:space="preserve">EMP - Corporate Employee Expenses   </v>
          </cell>
          <cell r="D960" t="str">
            <v>EO</v>
          </cell>
          <cell r="G960">
            <v>0</v>
          </cell>
          <cell r="H960">
            <v>0</v>
          </cell>
          <cell r="I960">
            <v>0</v>
          </cell>
          <cell r="K960">
            <v>0</v>
          </cell>
          <cell r="M960">
            <v>1585</v>
          </cell>
          <cell r="N960">
            <v>1677.58</v>
          </cell>
          <cell r="O960">
            <v>1600</v>
          </cell>
          <cell r="Q960">
            <v>0</v>
          </cell>
          <cell r="T960">
            <v>1609.01</v>
          </cell>
          <cell r="U960">
            <v>1600</v>
          </cell>
          <cell r="W960">
            <v>0</v>
          </cell>
          <cell r="Y960">
            <v>1585</v>
          </cell>
          <cell r="AA960">
            <v>1600</v>
          </cell>
          <cell r="AG960">
            <v>1600</v>
          </cell>
          <cell r="AI960">
            <v>0</v>
          </cell>
          <cell r="AL960">
            <v>8204</v>
          </cell>
        </row>
        <row r="961">
          <cell r="A961" t="str">
            <v>8204</v>
          </cell>
          <cell r="B961" t="str">
            <v xml:space="preserve">407 - Retained Earnings             </v>
          </cell>
          <cell r="C961" t="str">
            <v xml:space="preserve">EMP - Corporate Employee Expenses   </v>
          </cell>
          <cell r="D961" t="str">
            <v>EO</v>
          </cell>
          <cell r="G961">
            <v>0</v>
          </cell>
          <cell r="H961">
            <v>151.19</v>
          </cell>
          <cell r="I961">
            <v>0</v>
          </cell>
          <cell r="K961">
            <v>0</v>
          </cell>
          <cell r="M961">
            <v>5110</v>
          </cell>
          <cell r="N961">
            <v>5369.81</v>
          </cell>
          <cell r="O961">
            <v>5800</v>
          </cell>
          <cell r="Q961">
            <v>0</v>
          </cell>
          <cell r="T961">
            <v>5126.96</v>
          </cell>
          <cell r="U961">
            <v>5800</v>
          </cell>
          <cell r="W961">
            <v>0</v>
          </cell>
          <cell r="Y961">
            <v>5110</v>
          </cell>
          <cell r="AA961">
            <v>5800</v>
          </cell>
          <cell r="AG961">
            <v>5800</v>
          </cell>
          <cell r="AI961">
            <v>0</v>
          </cell>
          <cell r="AL961">
            <v>8204</v>
          </cell>
        </row>
        <row r="962">
          <cell r="A962" t="str">
            <v>8204</v>
          </cell>
          <cell r="B962" t="str">
            <v xml:space="preserve">407 - Retained Earnings             </v>
          </cell>
          <cell r="C962" t="str">
            <v xml:space="preserve">EMP - Corporate Employee Expenses   </v>
          </cell>
          <cell r="D962" t="str">
            <v>HR</v>
          </cell>
          <cell r="G962">
            <v>0</v>
          </cell>
          <cell r="H962">
            <v>0</v>
          </cell>
          <cell r="I962">
            <v>0</v>
          </cell>
          <cell r="K962">
            <v>0</v>
          </cell>
          <cell r="M962">
            <v>380</v>
          </cell>
          <cell r="N962">
            <v>540</v>
          </cell>
          <cell r="O962">
            <v>700</v>
          </cell>
          <cell r="Q962">
            <v>0</v>
          </cell>
          <cell r="T962">
            <v>514.29</v>
          </cell>
          <cell r="U962">
            <v>700</v>
          </cell>
          <cell r="W962">
            <v>0</v>
          </cell>
          <cell r="Y962">
            <v>380</v>
          </cell>
          <cell r="AA962">
            <v>700</v>
          </cell>
          <cell r="AG962">
            <v>700</v>
          </cell>
          <cell r="AI962">
            <v>0</v>
          </cell>
          <cell r="AL962">
            <v>8204</v>
          </cell>
        </row>
        <row r="963">
          <cell r="A963" t="str">
            <v>8205</v>
          </cell>
          <cell r="B963" t="str">
            <v xml:space="preserve">407 - Retained Earnings             </v>
          </cell>
          <cell r="C963" t="str">
            <v xml:space="preserve">EMP - Corporate Employee Expenses   </v>
          </cell>
          <cell r="D963" t="str">
            <v>CS</v>
          </cell>
          <cell r="G963">
            <v>220</v>
          </cell>
          <cell r="H963">
            <v>0</v>
          </cell>
          <cell r="I963">
            <v>100</v>
          </cell>
          <cell r="K963">
            <v>0</v>
          </cell>
          <cell r="M963">
            <v>220</v>
          </cell>
          <cell r="N963">
            <v>435</v>
          </cell>
          <cell r="O963">
            <v>400</v>
          </cell>
          <cell r="Q963">
            <v>0</v>
          </cell>
          <cell r="T963">
            <v>675.58</v>
          </cell>
          <cell r="U963">
            <v>600</v>
          </cell>
          <cell r="W963">
            <v>0</v>
          </cell>
          <cell r="Y963">
            <v>220</v>
          </cell>
          <cell r="AA963">
            <v>400</v>
          </cell>
          <cell r="AG963">
            <v>600</v>
          </cell>
          <cell r="AI963">
            <v>0</v>
          </cell>
          <cell r="AL963">
            <v>8205</v>
          </cell>
        </row>
        <row r="964">
          <cell r="A964" t="str">
            <v>8205</v>
          </cell>
          <cell r="B964" t="str">
            <v xml:space="preserve">407 - Retained Earnings             </v>
          </cell>
          <cell r="C964" t="str">
            <v xml:space="preserve">EMP - Corporate Employee Expenses   </v>
          </cell>
          <cell r="D964" t="str">
            <v>CSP</v>
          </cell>
          <cell r="G964">
            <v>0</v>
          </cell>
          <cell r="H964">
            <v>409.11</v>
          </cell>
          <cell r="I964">
            <v>100</v>
          </cell>
          <cell r="K964">
            <v>0</v>
          </cell>
          <cell r="M964">
            <v>745</v>
          </cell>
          <cell r="N964">
            <v>809.77</v>
          </cell>
          <cell r="O964">
            <v>700</v>
          </cell>
          <cell r="Q964">
            <v>0</v>
          </cell>
          <cell r="T964">
            <v>1959.68</v>
          </cell>
          <cell r="U964">
            <v>3000</v>
          </cell>
          <cell r="W964">
            <v>0</v>
          </cell>
          <cell r="Y964">
            <v>745</v>
          </cell>
          <cell r="AA964">
            <v>700</v>
          </cell>
          <cell r="AG964">
            <v>3000</v>
          </cell>
          <cell r="AI964">
            <v>0</v>
          </cell>
          <cell r="AL964">
            <v>8205</v>
          </cell>
        </row>
        <row r="965">
          <cell r="A965" t="str">
            <v>8205</v>
          </cell>
          <cell r="B965" t="str">
            <v xml:space="preserve">407 - Retained Earnings             </v>
          </cell>
          <cell r="C965" t="str">
            <v xml:space="preserve">EMP - Corporate Employee Expenses   </v>
          </cell>
          <cell r="D965" t="str">
            <v>EO</v>
          </cell>
          <cell r="G965">
            <v>359.73</v>
          </cell>
          <cell r="H965">
            <v>371.29</v>
          </cell>
          <cell r="I965">
            <v>300</v>
          </cell>
          <cell r="K965">
            <v>0</v>
          </cell>
          <cell r="M965">
            <v>1570.93</v>
          </cell>
          <cell r="N965">
            <v>1987.69</v>
          </cell>
          <cell r="O965">
            <v>2200</v>
          </cell>
          <cell r="Q965">
            <v>0</v>
          </cell>
          <cell r="T965">
            <v>3384.25</v>
          </cell>
          <cell r="U965">
            <v>3000</v>
          </cell>
          <cell r="W965">
            <v>0</v>
          </cell>
          <cell r="Y965">
            <v>1570.93</v>
          </cell>
          <cell r="AA965">
            <v>2200</v>
          </cell>
          <cell r="AG965">
            <v>3000</v>
          </cell>
          <cell r="AI965">
            <v>0</v>
          </cell>
          <cell r="AL965">
            <v>8205</v>
          </cell>
        </row>
        <row r="966">
          <cell r="A966" t="str">
            <v>8205</v>
          </cell>
          <cell r="B966" t="str">
            <v xml:space="preserve">407 - Retained Earnings             </v>
          </cell>
          <cell r="C966" t="str">
            <v xml:space="preserve">EMP - Corporate Employee Expenses   </v>
          </cell>
          <cell r="D966" t="str">
            <v>EO</v>
          </cell>
          <cell r="G966">
            <v>0</v>
          </cell>
          <cell r="H966">
            <v>0</v>
          </cell>
          <cell r="I966">
            <v>0</v>
          </cell>
          <cell r="K966">
            <v>0</v>
          </cell>
          <cell r="M966">
            <v>1200.56</v>
          </cell>
          <cell r="N966">
            <v>980.4</v>
          </cell>
          <cell r="O966">
            <v>1100</v>
          </cell>
          <cell r="Q966">
            <v>0</v>
          </cell>
          <cell r="T966">
            <v>2118.65</v>
          </cell>
          <cell r="U966">
            <v>1400</v>
          </cell>
          <cell r="W966">
            <v>0</v>
          </cell>
          <cell r="Y966">
            <v>1200.56</v>
          </cell>
          <cell r="AA966">
            <v>1100</v>
          </cell>
          <cell r="AG966">
            <v>1400</v>
          </cell>
          <cell r="AI966">
            <v>0</v>
          </cell>
          <cell r="AL966">
            <v>8205</v>
          </cell>
        </row>
        <row r="967">
          <cell r="A967" t="str">
            <v>8205</v>
          </cell>
          <cell r="B967" t="str">
            <v xml:space="preserve">407 - Retained Earnings             </v>
          </cell>
          <cell r="C967" t="str">
            <v xml:space="preserve">EMP - Corporate Employee Expenses   </v>
          </cell>
          <cell r="D967" t="str">
            <v>EO</v>
          </cell>
          <cell r="G967">
            <v>501</v>
          </cell>
          <cell r="H967">
            <v>0</v>
          </cell>
          <cell r="I967">
            <v>100</v>
          </cell>
          <cell r="K967">
            <v>0</v>
          </cell>
          <cell r="M967">
            <v>701</v>
          </cell>
          <cell r="N967">
            <v>549.11</v>
          </cell>
          <cell r="O967">
            <v>1000</v>
          </cell>
          <cell r="Q967">
            <v>0</v>
          </cell>
          <cell r="T967">
            <v>959.92</v>
          </cell>
          <cell r="U967">
            <v>1600</v>
          </cell>
          <cell r="W967">
            <v>0</v>
          </cell>
          <cell r="Y967">
            <v>701</v>
          </cell>
          <cell r="AA967">
            <v>1000</v>
          </cell>
          <cell r="AG967">
            <v>1600</v>
          </cell>
          <cell r="AI967">
            <v>0</v>
          </cell>
          <cell r="AL967">
            <v>8205</v>
          </cell>
        </row>
        <row r="968">
          <cell r="A968" t="str">
            <v>8205</v>
          </cell>
          <cell r="B968" t="str">
            <v xml:space="preserve">407 - Retained Earnings             </v>
          </cell>
          <cell r="C968" t="str">
            <v xml:space="preserve">EMP - Corporate Employee Expenses   </v>
          </cell>
          <cell r="D968" t="str">
            <v>EO</v>
          </cell>
          <cell r="G968">
            <v>0</v>
          </cell>
          <cell r="H968">
            <v>220</v>
          </cell>
          <cell r="I968">
            <v>100</v>
          </cell>
          <cell r="K968">
            <v>0</v>
          </cell>
          <cell r="M968">
            <v>839.3</v>
          </cell>
          <cell r="N968">
            <v>1175.8699999999999</v>
          </cell>
          <cell r="O968">
            <v>1100</v>
          </cell>
          <cell r="Q968">
            <v>0</v>
          </cell>
          <cell r="T968">
            <v>1603.8</v>
          </cell>
          <cell r="U968">
            <v>1400</v>
          </cell>
          <cell r="W968">
            <v>0</v>
          </cell>
          <cell r="Y968">
            <v>839.3</v>
          </cell>
          <cell r="AA968">
            <v>1100</v>
          </cell>
          <cell r="AG968">
            <v>1400</v>
          </cell>
          <cell r="AI968">
            <v>0</v>
          </cell>
          <cell r="AL968">
            <v>8205</v>
          </cell>
        </row>
        <row r="969">
          <cell r="A969" t="str">
            <v>8205</v>
          </cell>
          <cell r="B969" t="str">
            <v xml:space="preserve">407 - Retained Earnings             </v>
          </cell>
          <cell r="C969" t="str">
            <v xml:space="preserve">EMP - Corporate Employee Expenses   </v>
          </cell>
          <cell r="D969" t="str">
            <v>FS</v>
          </cell>
          <cell r="G969">
            <v>0</v>
          </cell>
          <cell r="H969">
            <v>0</v>
          </cell>
          <cell r="I969">
            <v>0</v>
          </cell>
          <cell r="K969">
            <v>0</v>
          </cell>
          <cell r="M969">
            <v>5075.1899999999996</v>
          </cell>
          <cell r="N969">
            <v>5901.68</v>
          </cell>
          <cell r="O969">
            <v>6600</v>
          </cell>
          <cell r="Q969">
            <v>0</v>
          </cell>
          <cell r="T969">
            <v>5901.68</v>
          </cell>
          <cell r="U969">
            <v>6600</v>
          </cell>
          <cell r="W969">
            <v>0</v>
          </cell>
          <cell r="Y969">
            <v>5075.1899999999996</v>
          </cell>
          <cell r="AA969">
            <v>6600</v>
          </cell>
          <cell r="AG969">
            <v>6600</v>
          </cell>
          <cell r="AI969">
            <v>0</v>
          </cell>
          <cell r="AL969">
            <v>8205</v>
          </cell>
        </row>
        <row r="970">
          <cell r="A970" t="str">
            <v>8205</v>
          </cell>
          <cell r="B970" t="str">
            <v xml:space="preserve">407 - Retained Earnings             </v>
          </cell>
          <cell r="C970" t="str">
            <v xml:space="preserve">EMP - Corporate Employee Expenses   </v>
          </cell>
          <cell r="D970" t="str">
            <v>HR</v>
          </cell>
          <cell r="G970">
            <v>0</v>
          </cell>
          <cell r="H970">
            <v>0</v>
          </cell>
          <cell r="I970">
            <v>700</v>
          </cell>
          <cell r="K970">
            <v>0</v>
          </cell>
          <cell r="M970">
            <v>1560.49</v>
          </cell>
          <cell r="N970">
            <v>1318.92</v>
          </cell>
          <cell r="O970">
            <v>2700</v>
          </cell>
          <cell r="Q970">
            <v>0</v>
          </cell>
          <cell r="T970">
            <v>1318.92</v>
          </cell>
          <cell r="U970">
            <v>3100</v>
          </cell>
          <cell r="W970">
            <v>0</v>
          </cell>
          <cell r="Y970">
            <v>1560.49</v>
          </cell>
          <cell r="AA970">
            <v>2700</v>
          </cell>
          <cell r="AG970">
            <v>3100</v>
          </cell>
          <cell r="AI970">
            <v>0</v>
          </cell>
          <cell r="AL970">
            <v>8205</v>
          </cell>
        </row>
        <row r="971">
          <cell r="A971" t="str">
            <v>8205</v>
          </cell>
          <cell r="B971" t="str">
            <v xml:space="preserve">407 - Retained Earnings             </v>
          </cell>
          <cell r="C971" t="str">
            <v xml:space="preserve">EMP - Corporate Employee Expenses   </v>
          </cell>
          <cell r="D971" t="str">
            <v>IS</v>
          </cell>
          <cell r="G971">
            <v>0</v>
          </cell>
          <cell r="H971">
            <v>0</v>
          </cell>
          <cell r="I971">
            <v>100</v>
          </cell>
          <cell r="K971">
            <v>0</v>
          </cell>
          <cell r="M971">
            <v>220</v>
          </cell>
          <cell r="N971">
            <v>553.99</v>
          </cell>
          <cell r="O971">
            <v>100</v>
          </cell>
          <cell r="Q971">
            <v>0</v>
          </cell>
          <cell r="T971">
            <v>553.99</v>
          </cell>
          <cell r="U971">
            <v>200</v>
          </cell>
          <cell r="W971">
            <v>0</v>
          </cell>
          <cell r="Y971">
            <v>220</v>
          </cell>
          <cell r="AA971">
            <v>100</v>
          </cell>
          <cell r="AG971">
            <v>200</v>
          </cell>
          <cell r="AI971">
            <v>0</v>
          </cell>
          <cell r="AL971">
            <v>8205</v>
          </cell>
        </row>
        <row r="972">
          <cell r="A972" t="str">
            <v>8206</v>
          </cell>
          <cell r="B972" t="str">
            <v xml:space="preserve">407 - Retained Earnings             </v>
          </cell>
          <cell r="C972" t="str">
            <v xml:space="preserve">EMP - Corporate Employee Expenses   </v>
          </cell>
          <cell r="D972" t="str">
            <v>CSP</v>
          </cell>
          <cell r="G972">
            <v>0</v>
          </cell>
          <cell r="H972">
            <v>0</v>
          </cell>
          <cell r="I972">
            <v>100</v>
          </cell>
          <cell r="K972">
            <v>0</v>
          </cell>
          <cell r="M972">
            <v>0</v>
          </cell>
          <cell r="N972">
            <v>0</v>
          </cell>
          <cell r="O972">
            <v>300</v>
          </cell>
          <cell r="Q972">
            <v>0</v>
          </cell>
          <cell r="T972">
            <v>0</v>
          </cell>
          <cell r="U972">
            <v>400</v>
          </cell>
          <cell r="W972">
            <v>0</v>
          </cell>
          <cell r="Y972">
            <v>0</v>
          </cell>
          <cell r="AA972">
            <v>300</v>
          </cell>
          <cell r="AG972">
            <v>400</v>
          </cell>
          <cell r="AI972">
            <v>0</v>
          </cell>
          <cell r="AL972">
            <v>8206</v>
          </cell>
        </row>
        <row r="973">
          <cell r="A973" t="str">
            <v>8206</v>
          </cell>
          <cell r="B973" t="str">
            <v xml:space="preserve">407 - Retained Earnings             </v>
          </cell>
          <cell r="C973" t="str">
            <v xml:space="preserve">EMP - Corporate Employee Expenses   </v>
          </cell>
          <cell r="D973" t="str">
            <v>EO</v>
          </cell>
          <cell r="G973">
            <v>169.81</v>
          </cell>
          <cell r="H973">
            <v>11.24</v>
          </cell>
          <cell r="I973">
            <v>100</v>
          </cell>
          <cell r="K973">
            <v>0</v>
          </cell>
          <cell r="M973">
            <v>717.71</v>
          </cell>
          <cell r="N973">
            <v>384.87</v>
          </cell>
          <cell r="O973">
            <v>400</v>
          </cell>
          <cell r="Q973">
            <v>0</v>
          </cell>
          <cell r="T973">
            <v>533.94000000000005</v>
          </cell>
          <cell r="U973">
            <v>600</v>
          </cell>
          <cell r="W973">
            <v>0</v>
          </cell>
          <cell r="Y973">
            <v>717.71</v>
          </cell>
          <cell r="AA973">
            <v>400</v>
          </cell>
          <cell r="AG973">
            <v>600</v>
          </cell>
          <cell r="AI973">
            <v>0</v>
          </cell>
          <cell r="AL973">
            <v>8206</v>
          </cell>
        </row>
        <row r="974">
          <cell r="A974" t="str">
            <v>8206</v>
          </cell>
          <cell r="B974" t="str">
            <v xml:space="preserve">407 - Retained Earnings             </v>
          </cell>
          <cell r="C974" t="str">
            <v xml:space="preserve">EMP - Corporate Employee Expenses   </v>
          </cell>
          <cell r="D974" t="str">
            <v>EO</v>
          </cell>
          <cell r="G974">
            <v>0</v>
          </cell>
          <cell r="H974">
            <v>0</v>
          </cell>
          <cell r="I974">
            <v>100</v>
          </cell>
          <cell r="K974">
            <v>0</v>
          </cell>
          <cell r="M974">
            <v>0</v>
          </cell>
          <cell r="N974">
            <v>0</v>
          </cell>
          <cell r="O974">
            <v>100</v>
          </cell>
          <cell r="Q974">
            <v>0</v>
          </cell>
          <cell r="T974">
            <v>0</v>
          </cell>
          <cell r="U974">
            <v>200</v>
          </cell>
          <cell r="W974">
            <v>0</v>
          </cell>
          <cell r="Y974">
            <v>0</v>
          </cell>
          <cell r="AA974">
            <v>100</v>
          </cell>
          <cell r="AG974">
            <v>200</v>
          </cell>
          <cell r="AI974">
            <v>0</v>
          </cell>
          <cell r="AL974">
            <v>8206</v>
          </cell>
        </row>
        <row r="975">
          <cell r="A975" t="str">
            <v>8206</v>
          </cell>
          <cell r="B975" t="str">
            <v xml:space="preserve">407 - Retained Earnings             </v>
          </cell>
          <cell r="C975" t="str">
            <v xml:space="preserve">EMP - Corporate Employee Expenses   </v>
          </cell>
          <cell r="D975" t="str">
            <v>EO</v>
          </cell>
          <cell r="G975">
            <v>0</v>
          </cell>
          <cell r="H975">
            <v>0</v>
          </cell>
          <cell r="I975">
            <v>300</v>
          </cell>
          <cell r="K975">
            <v>0</v>
          </cell>
          <cell r="M975">
            <v>0</v>
          </cell>
          <cell r="N975">
            <v>100</v>
          </cell>
          <cell r="O975">
            <v>1700</v>
          </cell>
          <cell r="Q975">
            <v>0</v>
          </cell>
          <cell r="T975">
            <v>100</v>
          </cell>
          <cell r="U975">
            <v>2200</v>
          </cell>
          <cell r="W975">
            <v>0</v>
          </cell>
          <cell r="Y975">
            <v>0</v>
          </cell>
          <cell r="AA975">
            <v>1700</v>
          </cell>
          <cell r="AG975">
            <v>2200</v>
          </cell>
          <cell r="AI975">
            <v>0</v>
          </cell>
          <cell r="AL975">
            <v>8206</v>
          </cell>
        </row>
        <row r="976">
          <cell r="A976" t="str">
            <v>8207</v>
          </cell>
          <cell r="B976" t="str">
            <v xml:space="preserve">407 - Retained Earnings             </v>
          </cell>
          <cell r="C976" t="str">
            <v xml:space="preserve">EMP - Corporate Employee Expenses   </v>
          </cell>
          <cell r="D976" t="str">
            <v>CSP</v>
          </cell>
          <cell r="G976">
            <v>0</v>
          </cell>
          <cell r="H976">
            <v>0</v>
          </cell>
          <cell r="I976">
            <v>100</v>
          </cell>
          <cell r="K976">
            <v>0</v>
          </cell>
          <cell r="M976">
            <v>1005</v>
          </cell>
          <cell r="N976">
            <v>75</v>
          </cell>
          <cell r="O976">
            <v>500</v>
          </cell>
          <cell r="Q976">
            <v>0</v>
          </cell>
          <cell r="T976">
            <v>90</v>
          </cell>
          <cell r="U976">
            <v>600</v>
          </cell>
          <cell r="W976">
            <v>0</v>
          </cell>
          <cell r="Y976">
            <v>1005</v>
          </cell>
          <cell r="AA976">
            <v>500</v>
          </cell>
          <cell r="AG976">
            <v>600</v>
          </cell>
          <cell r="AI976">
            <v>0</v>
          </cell>
          <cell r="AL976">
            <v>8207</v>
          </cell>
        </row>
        <row r="977">
          <cell r="A977" t="str">
            <v>8207</v>
          </cell>
          <cell r="B977" t="str">
            <v xml:space="preserve">407 - Retained Earnings             </v>
          </cell>
          <cell r="C977" t="str">
            <v xml:space="preserve">EMP - Corporate Employee Expenses   </v>
          </cell>
          <cell r="D977" t="str">
            <v>EO</v>
          </cell>
          <cell r="G977">
            <v>0</v>
          </cell>
          <cell r="H977">
            <v>0</v>
          </cell>
          <cell r="I977">
            <v>0</v>
          </cell>
          <cell r="K977">
            <v>0</v>
          </cell>
          <cell r="M977">
            <v>60</v>
          </cell>
          <cell r="N977">
            <v>80</v>
          </cell>
          <cell r="O977">
            <v>0</v>
          </cell>
          <cell r="Q977">
            <v>0</v>
          </cell>
          <cell r="T977">
            <v>110</v>
          </cell>
          <cell r="U977">
            <v>100</v>
          </cell>
          <cell r="W977">
            <v>0</v>
          </cell>
          <cell r="Y977">
            <v>60</v>
          </cell>
          <cell r="AA977">
            <v>0</v>
          </cell>
          <cell r="AG977">
            <v>100</v>
          </cell>
          <cell r="AI977">
            <v>0</v>
          </cell>
          <cell r="AL977">
            <v>8207</v>
          </cell>
        </row>
        <row r="978">
          <cell r="A978" t="str">
            <v>8207</v>
          </cell>
          <cell r="B978" t="str">
            <v xml:space="preserve">407 - Retained Earnings             </v>
          </cell>
          <cell r="C978" t="str">
            <v xml:space="preserve">EMP - Corporate Employee Expenses   </v>
          </cell>
          <cell r="D978" t="str">
            <v>EO</v>
          </cell>
          <cell r="G978">
            <v>155</v>
          </cell>
          <cell r="H978">
            <v>25</v>
          </cell>
          <cell r="I978">
            <v>500</v>
          </cell>
          <cell r="K978">
            <v>0</v>
          </cell>
          <cell r="M978">
            <v>1538.7</v>
          </cell>
          <cell r="N978">
            <v>1090</v>
          </cell>
          <cell r="O978">
            <v>2800</v>
          </cell>
          <cell r="Q978">
            <v>0</v>
          </cell>
          <cell r="T978">
            <v>1470</v>
          </cell>
          <cell r="U978">
            <v>3600</v>
          </cell>
          <cell r="W978">
            <v>0</v>
          </cell>
          <cell r="Y978">
            <v>1538.7</v>
          </cell>
          <cell r="AA978">
            <v>2800</v>
          </cell>
          <cell r="AG978">
            <v>3600</v>
          </cell>
          <cell r="AI978">
            <v>0</v>
          </cell>
          <cell r="AL978">
            <v>8207</v>
          </cell>
        </row>
        <row r="979">
          <cell r="A979" t="str">
            <v>8207</v>
          </cell>
          <cell r="B979" t="str">
            <v xml:space="preserve">407 - Retained Earnings             </v>
          </cell>
          <cell r="C979" t="str">
            <v xml:space="preserve">EMP - Corporate Employee Expenses   </v>
          </cell>
          <cell r="D979" t="str">
            <v>EO</v>
          </cell>
          <cell r="G979">
            <v>0</v>
          </cell>
          <cell r="H979">
            <v>0</v>
          </cell>
          <cell r="I979">
            <v>100</v>
          </cell>
          <cell r="K979">
            <v>0</v>
          </cell>
          <cell r="M979">
            <v>0</v>
          </cell>
          <cell r="N979">
            <v>0</v>
          </cell>
          <cell r="O979">
            <v>100</v>
          </cell>
          <cell r="Q979">
            <v>0</v>
          </cell>
          <cell r="T979">
            <v>0</v>
          </cell>
          <cell r="U979">
            <v>200</v>
          </cell>
          <cell r="W979">
            <v>0</v>
          </cell>
          <cell r="Y979">
            <v>0</v>
          </cell>
          <cell r="AA979">
            <v>100</v>
          </cell>
          <cell r="AG979">
            <v>200</v>
          </cell>
          <cell r="AI979">
            <v>0</v>
          </cell>
          <cell r="AL979">
            <v>8207</v>
          </cell>
        </row>
        <row r="980">
          <cell r="A980" t="str">
            <v>8207</v>
          </cell>
          <cell r="B980" t="str">
            <v xml:space="preserve">407 - Retained Earnings             </v>
          </cell>
          <cell r="C980" t="str">
            <v xml:space="preserve">EMP - Corporate Employee Expenses   </v>
          </cell>
          <cell r="D980" t="str">
            <v>EO</v>
          </cell>
          <cell r="G980">
            <v>0</v>
          </cell>
          <cell r="H980">
            <v>0</v>
          </cell>
          <cell r="I980">
            <v>100</v>
          </cell>
          <cell r="K980">
            <v>0</v>
          </cell>
          <cell r="M980">
            <v>85</v>
          </cell>
          <cell r="N980">
            <v>200</v>
          </cell>
          <cell r="O980">
            <v>300</v>
          </cell>
          <cell r="Q980">
            <v>0</v>
          </cell>
          <cell r="T980">
            <v>200</v>
          </cell>
          <cell r="U980">
            <v>500</v>
          </cell>
          <cell r="W980">
            <v>0</v>
          </cell>
          <cell r="Y980">
            <v>85</v>
          </cell>
          <cell r="AA980">
            <v>300</v>
          </cell>
          <cell r="AG980">
            <v>500</v>
          </cell>
          <cell r="AI980">
            <v>0</v>
          </cell>
          <cell r="AL980">
            <v>8207</v>
          </cell>
        </row>
        <row r="981">
          <cell r="A981" t="str">
            <v>8207</v>
          </cell>
          <cell r="B981" t="str">
            <v xml:space="preserve">407 - Retained Earnings             </v>
          </cell>
          <cell r="C981" t="str">
            <v xml:space="preserve">EMP - Corporate Employee Expenses   </v>
          </cell>
          <cell r="D981" t="str">
            <v>HR</v>
          </cell>
          <cell r="G981">
            <v>35</v>
          </cell>
          <cell r="H981">
            <v>0</v>
          </cell>
          <cell r="I981">
            <v>100</v>
          </cell>
          <cell r="K981">
            <v>0</v>
          </cell>
          <cell r="M981">
            <v>35</v>
          </cell>
          <cell r="N981">
            <v>130</v>
          </cell>
          <cell r="O981">
            <v>800</v>
          </cell>
          <cell r="Q981">
            <v>0</v>
          </cell>
          <cell r="T981">
            <v>130</v>
          </cell>
          <cell r="U981">
            <v>1000</v>
          </cell>
          <cell r="W981">
            <v>0</v>
          </cell>
          <cell r="Y981">
            <v>35</v>
          </cell>
          <cell r="AA981">
            <v>800</v>
          </cell>
          <cell r="AG981">
            <v>1000</v>
          </cell>
          <cell r="AI981">
            <v>0</v>
          </cell>
          <cell r="AL981">
            <v>8207</v>
          </cell>
        </row>
        <row r="982">
          <cell r="A982" t="str">
            <v>8208</v>
          </cell>
          <cell r="B982" t="str">
            <v xml:space="preserve">407 - Retained Earnings             </v>
          </cell>
          <cell r="C982" t="str">
            <v xml:space="preserve">EMP - Corporate Employee Expenses   </v>
          </cell>
          <cell r="D982" t="str">
            <v>CS</v>
          </cell>
          <cell r="G982">
            <v>0</v>
          </cell>
          <cell r="H982">
            <v>0</v>
          </cell>
          <cell r="I982">
            <v>0</v>
          </cell>
          <cell r="K982">
            <v>0</v>
          </cell>
          <cell r="M982">
            <v>15.62</v>
          </cell>
          <cell r="N982">
            <v>4.8499999999999996</v>
          </cell>
          <cell r="O982">
            <v>0</v>
          </cell>
          <cell r="Q982">
            <v>0</v>
          </cell>
          <cell r="T982">
            <v>127.21</v>
          </cell>
          <cell r="U982">
            <v>0</v>
          </cell>
          <cell r="W982">
            <v>0</v>
          </cell>
          <cell r="Y982">
            <v>15.62</v>
          </cell>
          <cell r="AA982">
            <v>0</v>
          </cell>
          <cell r="AG982">
            <v>0</v>
          </cell>
          <cell r="AI982">
            <v>0</v>
          </cell>
          <cell r="AL982">
            <v>8208</v>
          </cell>
        </row>
        <row r="983">
          <cell r="A983" t="str">
            <v>8208</v>
          </cell>
          <cell r="B983" t="str">
            <v xml:space="preserve">407 - Retained Earnings             </v>
          </cell>
          <cell r="C983" t="str">
            <v xml:space="preserve">EMP - Corporate Employee Expenses   </v>
          </cell>
          <cell r="D983" t="str">
            <v>CSP</v>
          </cell>
          <cell r="G983">
            <v>163.04</v>
          </cell>
          <cell r="H983">
            <v>106.02</v>
          </cell>
          <cell r="I983">
            <v>200</v>
          </cell>
          <cell r="K983">
            <v>0</v>
          </cell>
          <cell r="M983">
            <v>353.4</v>
          </cell>
          <cell r="N983">
            <v>519.13</v>
          </cell>
          <cell r="O983">
            <v>600</v>
          </cell>
          <cell r="Q983">
            <v>0</v>
          </cell>
          <cell r="T983">
            <v>519.13</v>
          </cell>
          <cell r="U983">
            <v>1000</v>
          </cell>
          <cell r="W983">
            <v>0</v>
          </cell>
          <cell r="Y983">
            <v>353.4</v>
          </cell>
          <cell r="AA983">
            <v>600</v>
          </cell>
          <cell r="AG983">
            <v>1000</v>
          </cell>
          <cell r="AI983">
            <v>0</v>
          </cell>
          <cell r="AL983">
            <v>8208</v>
          </cell>
        </row>
        <row r="984">
          <cell r="A984" t="str">
            <v>8208</v>
          </cell>
          <cell r="B984" t="str">
            <v xml:space="preserve">407 - Retained Earnings             </v>
          </cell>
          <cell r="C984" t="str">
            <v xml:space="preserve">EMP - Corporate Employee Expenses   </v>
          </cell>
          <cell r="D984" t="str">
            <v>EO</v>
          </cell>
          <cell r="G984">
            <v>30.1</v>
          </cell>
          <cell r="H984">
            <v>14.77</v>
          </cell>
          <cell r="I984">
            <v>100</v>
          </cell>
          <cell r="K984">
            <v>0</v>
          </cell>
          <cell r="M984">
            <v>298.45</v>
          </cell>
          <cell r="N984">
            <v>310.07</v>
          </cell>
          <cell r="O984">
            <v>100</v>
          </cell>
          <cell r="Q984">
            <v>0</v>
          </cell>
          <cell r="T984">
            <v>619.67999999999995</v>
          </cell>
          <cell r="U984">
            <v>200</v>
          </cell>
          <cell r="W984">
            <v>0</v>
          </cell>
          <cell r="Y984">
            <v>298.45</v>
          </cell>
          <cell r="AA984">
            <v>100</v>
          </cell>
          <cell r="AG984">
            <v>200</v>
          </cell>
          <cell r="AI984">
            <v>0</v>
          </cell>
          <cell r="AL984">
            <v>8208</v>
          </cell>
        </row>
        <row r="985">
          <cell r="A985" t="str">
            <v>8208</v>
          </cell>
          <cell r="B985" t="str">
            <v xml:space="preserve">407 - Retained Earnings             </v>
          </cell>
          <cell r="C985" t="str">
            <v xml:space="preserve">EMP - Corporate Employee Expenses   </v>
          </cell>
          <cell r="D985" t="str">
            <v>EO</v>
          </cell>
          <cell r="G985">
            <v>6877.42</v>
          </cell>
          <cell r="H985">
            <v>16886.8</v>
          </cell>
          <cell r="I985">
            <v>6300</v>
          </cell>
          <cell r="K985">
            <v>0</v>
          </cell>
          <cell r="M985">
            <v>67440.25</v>
          </cell>
          <cell r="N985">
            <v>68908.42</v>
          </cell>
          <cell r="O985">
            <v>58500</v>
          </cell>
          <cell r="Q985">
            <v>0</v>
          </cell>
          <cell r="T985">
            <v>76702.3</v>
          </cell>
          <cell r="U985">
            <v>80600</v>
          </cell>
          <cell r="W985">
            <v>0</v>
          </cell>
          <cell r="Y985">
            <v>67440.25</v>
          </cell>
          <cell r="AA985">
            <v>58500</v>
          </cell>
          <cell r="AG985">
            <v>80600</v>
          </cell>
          <cell r="AI985">
            <v>0</v>
          </cell>
          <cell r="AL985">
            <v>8208</v>
          </cell>
        </row>
        <row r="986">
          <cell r="A986" t="str">
            <v>8208</v>
          </cell>
          <cell r="B986" t="str">
            <v xml:space="preserve">407 - Retained Earnings             </v>
          </cell>
          <cell r="C986" t="str">
            <v xml:space="preserve">EMP - Corporate Employee Expenses   </v>
          </cell>
          <cell r="D986" t="str">
            <v>EO</v>
          </cell>
          <cell r="G986">
            <v>70.430000000000007</v>
          </cell>
          <cell r="H986">
            <v>170.2</v>
          </cell>
          <cell r="I986">
            <v>200</v>
          </cell>
          <cell r="K986">
            <v>0</v>
          </cell>
          <cell r="M986">
            <v>2675.14</v>
          </cell>
          <cell r="N986">
            <v>2197.12</v>
          </cell>
          <cell r="O986">
            <v>1300</v>
          </cell>
          <cell r="Q986">
            <v>0</v>
          </cell>
          <cell r="T986">
            <v>2310.17</v>
          </cell>
          <cell r="U986">
            <v>1900</v>
          </cell>
          <cell r="W986">
            <v>0</v>
          </cell>
          <cell r="Y986">
            <v>2675.14</v>
          </cell>
          <cell r="AA986">
            <v>1300</v>
          </cell>
          <cell r="AG986">
            <v>1900</v>
          </cell>
          <cell r="AI986">
            <v>0</v>
          </cell>
          <cell r="AL986">
            <v>8208</v>
          </cell>
        </row>
        <row r="987">
          <cell r="A987" t="str">
            <v>8208</v>
          </cell>
          <cell r="B987" t="str">
            <v xml:space="preserve">407 - Retained Earnings             </v>
          </cell>
          <cell r="C987" t="str">
            <v xml:space="preserve">EMP - Corporate Employee Expenses   </v>
          </cell>
          <cell r="D987" t="str">
            <v>EO</v>
          </cell>
          <cell r="G987">
            <v>492.52</v>
          </cell>
          <cell r="H987">
            <v>1126.52</v>
          </cell>
          <cell r="I987">
            <v>800</v>
          </cell>
          <cell r="K987">
            <v>0</v>
          </cell>
          <cell r="M987">
            <v>7501.86</v>
          </cell>
          <cell r="N987">
            <v>4780.16</v>
          </cell>
          <cell r="O987">
            <v>6200</v>
          </cell>
          <cell r="Q987">
            <v>0</v>
          </cell>
          <cell r="T987">
            <v>5875.49</v>
          </cell>
          <cell r="U987">
            <v>8700</v>
          </cell>
          <cell r="W987">
            <v>0</v>
          </cell>
          <cell r="Y987">
            <v>7501.86</v>
          </cell>
          <cell r="AA987">
            <v>6200</v>
          </cell>
          <cell r="AG987">
            <v>8700</v>
          </cell>
          <cell r="AI987">
            <v>0</v>
          </cell>
          <cell r="AL987">
            <v>8208</v>
          </cell>
        </row>
        <row r="988">
          <cell r="A988" t="str">
            <v>8208</v>
          </cell>
          <cell r="B988" t="str">
            <v xml:space="preserve">407 - Retained Earnings             </v>
          </cell>
          <cell r="C988" t="str">
            <v xml:space="preserve">EMP - Corporate Employee Expenses   </v>
          </cell>
          <cell r="D988" t="str">
            <v>FS</v>
          </cell>
          <cell r="G988">
            <v>0</v>
          </cell>
          <cell r="H988">
            <v>0</v>
          </cell>
          <cell r="I988">
            <v>0</v>
          </cell>
          <cell r="K988">
            <v>0</v>
          </cell>
          <cell r="M988">
            <v>9.76</v>
          </cell>
          <cell r="N988">
            <v>0</v>
          </cell>
          <cell r="O988">
            <v>0</v>
          </cell>
          <cell r="Q988">
            <v>0</v>
          </cell>
          <cell r="T988">
            <v>76.209999999999994</v>
          </cell>
          <cell r="U988">
            <v>0</v>
          </cell>
          <cell r="W988">
            <v>0</v>
          </cell>
          <cell r="Y988">
            <v>9.76</v>
          </cell>
          <cell r="AA988">
            <v>0</v>
          </cell>
          <cell r="AG988">
            <v>0</v>
          </cell>
          <cell r="AI988">
            <v>0</v>
          </cell>
          <cell r="AL988">
            <v>8208</v>
          </cell>
        </row>
        <row r="989">
          <cell r="A989" t="str">
            <v>8208</v>
          </cell>
          <cell r="B989" t="str">
            <v xml:space="preserve">407 - Retained Earnings             </v>
          </cell>
          <cell r="C989" t="str">
            <v xml:space="preserve">EMP - Corporate Employee Expenses   </v>
          </cell>
          <cell r="D989" t="str">
            <v>HR</v>
          </cell>
          <cell r="G989">
            <v>1526.15</v>
          </cell>
          <cell r="H989">
            <v>884.15</v>
          </cell>
          <cell r="I989">
            <v>500</v>
          </cell>
          <cell r="K989">
            <v>0</v>
          </cell>
          <cell r="M989">
            <v>5170.2299999999996</v>
          </cell>
          <cell r="N989">
            <v>1172.8</v>
          </cell>
          <cell r="O989">
            <v>5300</v>
          </cell>
          <cell r="Q989">
            <v>0</v>
          </cell>
          <cell r="T989">
            <v>1540.25</v>
          </cell>
          <cell r="U989">
            <v>7100</v>
          </cell>
          <cell r="W989">
            <v>0</v>
          </cell>
          <cell r="Y989">
            <v>5170.2299999999996</v>
          </cell>
          <cell r="AA989">
            <v>5300</v>
          </cell>
          <cell r="AG989">
            <v>7100</v>
          </cell>
          <cell r="AI989">
            <v>0</v>
          </cell>
          <cell r="AL989">
            <v>8208</v>
          </cell>
        </row>
        <row r="990">
          <cell r="A990" t="str">
            <v>8208</v>
          </cell>
          <cell r="B990" t="str">
            <v xml:space="preserve">407 - Retained Earnings             </v>
          </cell>
          <cell r="C990" t="str">
            <v xml:space="preserve">EMP - Corporate Employee Expenses   </v>
          </cell>
          <cell r="D990" t="str">
            <v>IS</v>
          </cell>
          <cell r="G990">
            <v>7.2</v>
          </cell>
          <cell r="H990">
            <v>0</v>
          </cell>
          <cell r="I990">
            <v>0</v>
          </cell>
          <cell r="K990">
            <v>0</v>
          </cell>
          <cell r="M990">
            <v>33.950000000000003</v>
          </cell>
          <cell r="N990">
            <v>34.32</v>
          </cell>
          <cell r="O990">
            <v>0</v>
          </cell>
          <cell r="Q990">
            <v>0</v>
          </cell>
          <cell r="T990">
            <v>34.32</v>
          </cell>
          <cell r="U990">
            <v>0</v>
          </cell>
          <cell r="W990">
            <v>0</v>
          </cell>
          <cell r="Y990">
            <v>33.950000000000003</v>
          </cell>
          <cell r="AA990">
            <v>0</v>
          </cell>
          <cell r="AG990">
            <v>0</v>
          </cell>
          <cell r="AI990">
            <v>0</v>
          </cell>
          <cell r="AL990">
            <v>8208</v>
          </cell>
        </row>
        <row r="991">
          <cell r="A991" t="str">
            <v>8251</v>
          </cell>
          <cell r="B991" t="str">
            <v xml:space="preserve">407 - Retained Earnings             </v>
          </cell>
          <cell r="C991" t="str">
            <v xml:space="preserve">EMP - Corporate Employee Expenses   </v>
          </cell>
          <cell r="D991" t="str">
            <v>HR</v>
          </cell>
          <cell r="G991">
            <v>197.1</v>
          </cell>
          <cell r="H991">
            <v>203.41</v>
          </cell>
          <cell r="I991">
            <v>1900</v>
          </cell>
          <cell r="K991">
            <v>0</v>
          </cell>
          <cell r="M991">
            <v>460.84</v>
          </cell>
          <cell r="N991">
            <v>657.83</v>
          </cell>
          <cell r="O991">
            <v>3300</v>
          </cell>
          <cell r="Q991">
            <v>0</v>
          </cell>
          <cell r="T991">
            <v>1597.54</v>
          </cell>
          <cell r="U991">
            <v>4100</v>
          </cell>
          <cell r="W991">
            <v>0</v>
          </cell>
          <cell r="Y991">
            <v>460.84</v>
          </cell>
          <cell r="AA991">
            <v>3300</v>
          </cell>
          <cell r="AG991">
            <v>4100</v>
          </cell>
          <cell r="AI991">
            <v>0</v>
          </cell>
          <cell r="AL991">
            <v>8251</v>
          </cell>
        </row>
        <row r="992">
          <cell r="A992" t="str">
            <v>8252</v>
          </cell>
          <cell r="B992" t="str">
            <v xml:space="preserve">407 - Retained Earnings             </v>
          </cell>
          <cell r="C992" t="str">
            <v xml:space="preserve">EMP - Corporate Employee Expenses   </v>
          </cell>
          <cell r="D992" t="str">
            <v>HR</v>
          </cell>
          <cell r="G992">
            <v>0</v>
          </cell>
          <cell r="H992">
            <v>0</v>
          </cell>
          <cell r="I992">
            <v>5000</v>
          </cell>
          <cell r="K992">
            <v>0</v>
          </cell>
          <cell r="M992">
            <v>17577.29</v>
          </cell>
          <cell r="N992">
            <v>4789.29</v>
          </cell>
          <cell r="O992">
            <v>26500</v>
          </cell>
          <cell r="Q992">
            <v>0</v>
          </cell>
          <cell r="T992">
            <v>25987.19</v>
          </cell>
          <cell r="U992">
            <v>30600</v>
          </cell>
          <cell r="W992">
            <v>0</v>
          </cell>
          <cell r="Y992">
            <v>17577.29</v>
          </cell>
          <cell r="AA992">
            <v>26500</v>
          </cell>
          <cell r="AG992">
            <v>30600</v>
          </cell>
          <cell r="AI992">
            <v>0</v>
          </cell>
          <cell r="AL992">
            <v>8252</v>
          </cell>
        </row>
        <row r="993">
          <cell r="A993" t="str">
            <v>8253</v>
          </cell>
          <cell r="B993" t="str">
            <v xml:space="preserve">407 - Retained Earnings             </v>
          </cell>
          <cell r="C993" t="str">
            <v xml:space="preserve">EMP - Corporate Employee Expenses   </v>
          </cell>
          <cell r="D993" t="str">
            <v>HR</v>
          </cell>
          <cell r="G993">
            <v>120</v>
          </cell>
          <cell r="H993">
            <v>3034.75</v>
          </cell>
          <cell r="I993">
            <v>700</v>
          </cell>
          <cell r="K993">
            <v>0</v>
          </cell>
          <cell r="M993">
            <v>5684.05</v>
          </cell>
          <cell r="N993">
            <v>7790.04</v>
          </cell>
          <cell r="O993">
            <v>7400</v>
          </cell>
          <cell r="Q993">
            <v>0</v>
          </cell>
          <cell r="T993">
            <v>8633.5400000000009</v>
          </cell>
          <cell r="U993">
            <v>10000</v>
          </cell>
          <cell r="W993">
            <v>0</v>
          </cell>
          <cell r="Y993">
            <v>5684.05</v>
          </cell>
          <cell r="AA993">
            <v>7400</v>
          </cell>
          <cell r="AG993">
            <v>10000</v>
          </cell>
          <cell r="AI993">
            <v>0</v>
          </cell>
          <cell r="AL993">
            <v>8253</v>
          </cell>
        </row>
        <row r="994">
          <cell r="A994" t="str">
            <v>8255</v>
          </cell>
          <cell r="B994" t="str">
            <v xml:space="preserve">407 - Retained Earnings             </v>
          </cell>
          <cell r="C994" t="str">
            <v xml:space="preserve">EMP - Corporate Employee Expenses   </v>
          </cell>
          <cell r="D994" t="str">
            <v>HR</v>
          </cell>
          <cell r="G994">
            <v>2916.5</v>
          </cell>
          <cell r="H994">
            <v>1666.5</v>
          </cell>
          <cell r="I994">
            <v>3300</v>
          </cell>
          <cell r="K994">
            <v>0</v>
          </cell>
          <cell r="M994">
            <v>18749</v>
          </cell>
          <cell r="N994">
            <v>14998.5</v>
          </cell>
          <cell r="O994">
            <v>22500</v>
          </cell>
          <cell r="Q994">
            <v>0</v>
          </cell>
          <cell r="T994">
            <v>24703</v>
          </cell>
          <cell r="U994">
            <v>32500</v>
          </cell>
          <cell r="W994">
            <v>0</v>
          </cell>
          <cell r="Y994">
            <v>18749</v>
          </cell>
          <cell r="AA994">
            <v>22500</v>
          </cell>
          <cell r="AG994">
            <v>32500</v>
          </cell>
          <cell r="AI994">
            <v>0</v>
          </cell>
          <cell r="AL994">
            <v>8255</v>
          </cell>
        </row>
        <row r="995">
          <cell r="A995" t="str">
            <v>8256</v>
          </cell>
          <cell r="B995" t="str">
            <v xml:space="preserve">407 - Retained Earnings             </v>
          </cell>
          <cell r="C995" t="str">
            <v xml:space="preserve">EMP - Corporate Employee Expenses   </v>
          </cell>
          <cell r="D995" t="str">
            <v>HR</v>
          </cell>
          <cell r="G995">
            <v>205.47</v>
          </cell>
          <cell r="H995">
            <v>8800.44</v>
          </cell>
          <cell r="I995">
            <v>0</v>
          </cell>
          <cell r="K995">
            <v>0</v>
          </cell>
          <cell r="M995">
            <v>6003.14</v>
          </cell>
          <cell r="N995">
            <v>16491.189999999999</v>
          </cell>
          <cell r="O995">
            <v>8100</v>
          </cell>
          <cell r="Q995">
            <v>0</v>
          </cell>
          <cell r="T995">
            <v>22136.54</v>
          </cell>
          <cell r="U995">
            <v>26700</v>
          </cell>
          <cell r="W995">
            <v>0</v>
          </cell>
          <cell r="Y995">
            <v>6003.14</v>
          </cell>
          <cell r="AA995">
            <v>8100</v>
          </cell>
          <cell r="AG995">
            <v>26700</v>
          </cell>
          <cell r="AI995">
            <v>0</v>
          </cell>
          <cell r="AL995">
            <v>8256</v>
          </cell>
        </row>
        <row r="996">
          <cell r="A996" t="str">
            <v>8301</v>
          </cell>
          <cell r="B996" t="str">
            <v xml:space="preserve">407 - Retained Earnings             </v>
          </cell>
          <cell r="C996" t="str">
            <v xml:space="preserve">EMP - Corporate Employee Expenses   </v>
          </cell>
          <cell r="D996" t="str">
            <v>CS</v>
          </cell>
          <cell r="G996">
            <v>0</v>
          </cell>
          <cell r="H996">
            <v>0</v>
          </cell>
          <cell r="I996">
            <v>100</v>
          </cell>
          <cell r="K996">
            <v>0</v>
          </cell>
          <cell r="M996">
            <v>416.53</v>
          </cell>
          <cell r="N996">
            <v>0</v>
          </cell>
          <cell r="O996">
            <v>700</v>
          </cell>
          <cell r="Q996">
            <v>0</v>
          </cell>
          <cell r="T996">
            <v>40</v>
          </cell>
          <cell r="U996">
            <v>1000</v>
          </cell>
          <cell r="W996">
            <v>0</v>
          </cell>
          <cell r="Y996">
            <v>416.53</v>
          </cell>
          <cell r="AA996">
            <v>700</v>
          </cell>
          <cell r="AG996">
            <v>1000</v>
          </cell>
          <cell r="AI996">
            <v>0</v>
          </cell>
          <cell r="AL996">
            <v>8301</v>
          </cell>
        </row>
        <row r="997">
          <cell r="A997" t="str">
            <v>8301</v>
          </cell>
          <cell r="B997" t="str">
            <v xml:space="preserve">407 - Retained Earnings             </v>
          </cell>
          <cell r="C997" t="str">
            <v xml:space="preserve">EMP - Corporate Employee Expenses   </v>
          </cell>
          <cell r="D997" t="str">
            <v>CSP</v>
          </cell>
          <cell r="G997">
            <v>0</v>
          </cell>
          <cell r="H997">
            <v>0</v>
          </cell>
          <cell r="I997">
            <v>5200</v>
          </cell>
          <cell r="K997">
            <v>0</v>
          </cell>
          <cell r="M997">
            <v>2478.96</v>
          </cell>
          <cell r="N997">
            <v>5195.8999999999996</v>
          </cell>
          <cell r="O997">
            <v>25400</v>
          </cell>
          <cell r="Q997">
            <v>0</v>
          </cell>
          <cell r="T997">
            <v>5195.8999999999996</v>
          </cell>
          <cell r="U997">
            <v>28500</v>
          </cell>
          <cell r="W997">
            <v>0</v>
          </cell>
          <cell r="Y997">
            <v>2478.96</v>
          </cell>
          <cell r="AA997">
            <v>25400</v>
          </cell>
          <cell r="AG997">
            <v>28500</v>
          </cell>
          <cell r="AI997">
            <v>0</v>
          </cell>
          <cell r="AL997">
            <v>8301</v>
          </cell>
        </row>
        <row r="998">
          <cell r="A998" t="str">
            <v>8301</v>
          </cell>
          <cell r="B998" t="str">
            <v xml:space="preserve">407 - Retained Earnings             </v>
          </cell>
          <cell r="C998" t="str">
            <v xml:space="preserve">EMP - Corporate Employee Expenses   </v>
          </cell>
          <cell r="D998" t="str">
            <v>EO</v>
          </cell>
          <cell r="G998">
            <v>0</v>
          </cell>
          <cell r="H998">
            <v>0</v>
          </cell>
          <cell r="I998">
            <v>1300</v>
          </cell>
          <cell r="K998">
            <v>0</v>
          </cell>
          <cell r="M998">
            <v>18112.66</v>
          </cell>
          <cell r="N998">
            <v>12103.24</v>
          </cell>
          <cell r="O998">
            <v>14000</v>
          </cell>
          <cell r="Q998">
            <v>0</v>
          </cell>
          <cell r="T998">
            <v>13441.55</v>
          </cell>
          <cell r="U998">
            <v>16700</v>
          </cell>
          <cell r="W998">
            <v>0</v>
          </cell>
          <cell r="Y998">
            <v>18112.66</v>
          </cell>
          <cell r="AA998">
            <v>14000</v>
          </cell>
          <cell r="AG998">
            <v>16700</v>
          </cell>
          <cell r="AI998">
            <v>0</v>
          </cell>
          <cell r="AL998">
            <v>8301</v>
          </cell>
        </row>
        <row r="999">
          <cell r="A999" t="str">
            <v>8301</v>
          </cell>
          <cell r="B999" t="str">
            <v xml:space="preserve">407 - Retained Earnings             </v>
          </cell>
          <cell r="C999" t="str">
            <v xml:space="preserve">EMP - Corporate Employee Expenses   </v>
          </cell>
          <cell r="D999" t="str">
            <v>EO</v>
          </cell>
          <cell r="G999">
            <v>12851</v>
          </cell>
          <cell r="H999">
            <v>21077</v>
          </cell>
          <cell r="I999">
            <v>1100</v>
          </cell>
          <cell r="K999">
            <v>0</v>
          </cell>
          <cell r="M999">
            <v>73234.31</v>
          </cell>
          <cell r="N999">
            <v>55073.21</v>
          </cell>
          <cell r="O999">
            <v>57400</v>
          </cell>
          <cell r="Q999">
            <v>0</v>
          </cell>
          <cell r="T999">
            <v>70676.13</v>
          </cell>
          <cell r="U999">
            <v>75700</v>
          </cell>
          <cell r="W999">
            <v>0</v>
          </cell>
          <cell r="Y999">
            <v>73234.31</v>
          </cell>
          <cell r="AA999">
            <v>57400</v>
          </cell>
          <cell r="AG999">
            <v>75700</v>
          </cell>
          <cell r="AI999">
            <v>0</v>
          </cell>
          <cell r="AL999">
            <v>8301</v>
          </cell>
        </row>
        <row r="1000">
          <cell r="A1000" t="str">
            <v>8301</v>
          </cell>
          <cell r="B1000" t="str">
            <v xml:space="preserve">407 - Retained Earnings             </v>
          </cell>
          <cell r="C1000" t="str">
            <v xml:space="preserve">EMP - Corporate Employee Expenses   </v>
          </cell>
          <cell r="D1000" t="str">
            <v>EO</v>
          </cell>
          <cell r="G1000">
            <v>0</v>
          </cell>
          <cell r="H1000">
            <v>1095</v>
          </cell>
          <cell r="I1000">
            <v>900</v>
          </cell>
          <cell r="K1000">
            <v>0</v>
          </cell>
          <cell r="M1000">
            <v>1631.95</v>
          </cell>
          <cell r="N1000">
            <v>3350.4</v>
          </cell>
          <cell r="O1000">
            <v>6900</v>
          </cell>
          <cell r="Q1000">
            <v>0</v>
          </cell>
          <cell r="T1000">
            <v>5059.8599999999997</v>
          </cell>
          <cell r="U1000">
            <v>9300</v>
          </cell>
          <cell r="W1000">
            <v>0</v>
          </cell>
          <cell r="Y1000">
            <v>1631.95</v>
          </cell>
          <cell r="AA1000">
            <v>6900</v>
          </cell>
          <cell r="AG1000">
            <v>9300</v>
          </cell>
          <cell r="AI1000">
            <v>0</v>
          </cell>
          <cell r="AL1000">
            <v>8301</v>
          </cell>
        </row>
        <row r="1001">
          <cell r="A1001" t="str">
            <v>8301</v>
          </cell>
          <cell r="B1001" t="str">
            <v xml:space="preserve">407 - Retained Earnings             </v>
          </cell>
          <cell r="C1001" t="str">
            <v xml:space="preserve">EMP - Corporate Employee Expenses   </v>
          </cell>
          <cell r="D1001" t="str">
            <v>EO</v>
          </cell>
          <cell r="G1001">
            <v>109.01</v>
          </cell>
          <cell r="H1001">
            <v>3193</v>
          </cell>
          <cell r="I1001">
            <v>5200</v>
          </cell>
          <cell r="K1001">
            <v>0</v>
          </cell>
          <cell r="M1001">
            <v>14022.68</v>
          </cell>
          <cell r="N1001">
            <v>12452.2</v>
          </cell>
          <cell r="O1001">
            <v>25800</v>
          </cell>
          <cell r="Q1001">
            <v>0</v>
          </cell>
          <cell r="T1001">
            <v>16017.85</v>
          </cell>
          <cell r="U1001">
            <v>29400</v>
          </cell>
          <cell r="W1001">
            <v>0</v>
          </cell>
          <cell r="Y1001">
            <v>14022.68</v>
          </cell>
          <cell r="AA1001">
            <v>25800</v>
          </cell>
          <cell r="AG1001">
            <v>29400</v>
          </cell>
          <cell r="AI1001">
            <v>0</v>
          </cell>
          <cell r="AL1001">
            <v>8301</v>
          </cell>
        </row>
        <row r="1002">
          <cell r="A1002" t="str">
            <v>8301</v>
          </cell>
          <cell r="B1002" t="str">
            <v xml:space="preserve">407 - Retained Earnings             </v>
          </cell>
          <cell r="C1002" t="str">
            <v xml:space="preserve">EMP - Corporate Employee Expenses   </v>
          </cell>
          <cell r="D1002" t="str">
            <v>FS</v>
          </cell>
          <cell r="G1002">
            <v>0</v>
          </cell>
          <cell r="H1002">
            <v>182.7</v>
          </cell>
          <cell r="I1002">
            <v>500</v>
          </cell>
          <cell r="K1002">
            <v>0</v>
          </cell>
          <cell r="M1002">
            <v>535.20000000000005</v>
          </cell>
          <cell r="N1002">
            <v>2112.4499999999998</v>
          </cell>
          <cell r="O1002">
            <v>3700</v>
          </cell>
          <cell r="Q1002">
            <v>0</v>
          </cell>
          <cell r="T1002">
            <v>3822.45</v>
          </cell>
          <cell r="U1002">
            <v>5100</v>
          </cell>
          <cell r="W1002">
            <v>0</v>
          </cell>
          <cell r="Y1002">
            <v>535.20000000000005</v>
          </cell>
          <cell r="AA1002">
            <v>3700</v>
          </cell>
          <cell r="AG1002">
            <v>5100</v>
          </cell>
          <cell r="AI1002">
            <v>0</v>
          </cell>
          <cell r="AL1002">
            <v>8301</v>
          </cell>
        </row>
        <row r="1003">
          <cell r="A1003" t="str">
            <v>8301</v>
          </cell>
          <cell r="B1003" t="str">
            <v xml:space="preserve">407 - Retained Earnings             </v>
          </cell>
          <cell r="C1003" t="str">
            <v xml:space="preserve">EMP - Corporate Employee Expenses   </v>
          </cell>
          <cell r="D1003" t="str">
            <v>HR</v>
          </cell>
          <cell r="G1003">
            <v>998.79</v>
          </cell>
          <cell r="H1003">
            <v>360</v>
          </cell>
          <cell r="I1003">
            <v>500</v>
          </cell>
          <cell r="K1003">
            <v>0</v>
          </cell>
          <cell r="M1003">
            <v>3398.79</v>
          </cell>
          <cell r="N1003">
            <v>580</v>
          </cell>
          <cell r="O1003">
            <v>5400</v>
          </cell>
          <cell r="Q1003">
            <v>0</v>
          </cell>
          <cell r="T1003">
            <v>8664.7199999999993</v>
          </cell>
          <cell r="U1003">
            <v>8200</v>
          </cell>
          <cell r="W1003">
            <v>0</v>
          </cell>
          <cell r="Y1003">
            <v>3398.79</v>
          </cell>
          <cell r="AA1003">
            <v>5400</v>
          </cell>
          <cell r="AG1003">
            <v>8200</v>
          </cell>
          <cell r="AI1003">
            <v>0</v>
          </cell>
          <cell r="AL1003">
            <v>8301</v>
          </cell>
        </row>
        <row r="1004">
          <cell r="A1004" t="str">
            <v>8301</v>
          </cell>
          <cell r="B1004" t="str">
            <v xml:space="preserve">407 - Retained Earnings             </v>
          </cell>
          <cell r="C1004" t="str">
            <v xml:space="preserve">EMP - Corporate Employee Expenses   </v>
          </cell>
          <cell r="D1004" t="str">
            <v>IS</v>
          </cell>
          <cell r="G1004">
            <v>0</v>
          </cell>
          <cell r="H1004">
            <v>0</v>
          </cell>
          <cell r="I1004">
            <v>4600</v>
          </cell>
          <cell r="K1004">
            <v>0</v>
          </cell>
          <cell r="M1004">
            <v>13287.05</v>
          </cell>
          <cell r="N1004">
            <v>41147.43</v>
          </cell>
          <cell r="O1004">
            <v>41100</v>
          </cell>
          <cell r="Q1004">
            <v>0</v>
          </cell>
          <cell r="T1004">
            <v>45051.39</v>
          </cell>
          <cell r="U1004">
            <v>54700</v>
          </cell>
          <cell r="W1004">
            <v>0</v>
          </cell>
          <cell r="Y1004">
            <v>13287.05</v>
          </cell>
          <cell r="AA1004">
            <v>41100</v>
          </cell>
          <cell r="AG1004">
            <v>54700</v>
          </cell>
          <cell r="AI1004">
            <v>0</v>
          </cell>
          <cell r="AL1004">
            <v>8301</v>
          </cell>
        </row>
        <row r="1005">
          <cell r="A1005" t="str">
            <v>8302</v>
          </cell>
          <cell r="B1005" t="str">
            <v xml:space="preserve">407 - Retained Earnings             </v>
          </cell>
          <cell r="C1005" t="str">
            <v xml:space="preserve">EMP - Corporate Employee Expenses   </v>
          </cell>
          <cell r="D1005" t="str">
            <v>CS</v>
          </cell>
          <cell r="G1005">
            <v>0</v>
          </cell>
          <cell r="H1005">
            <v>0</v>
          </cell>
          <cell r="I1005">
            <v>200</v>
          </cell>
          <cell r="K1005">
            <v>0</v>
          </cell>
          <cell r="M1005">
            <v>1192.9000000000001</v>
          </cell>
          <cell r="N1005">
            <v>1586.61</v>
          </cell>
          <cell r="O1005">
            <v>1400</v>
          </cell>
          <cell r="Q1005">
            <v>0</v>
          </cell>
          <cell r="T1005">
            <v>1586.61</v>
          </cell>
          <cell r="U1005">
            <v>2000</v>
          </cell>
          <cell r="W1005">
            <v>0</v>
          </cell>
          <cell r="Y1005">
            <v>1192.9000000000001</v>
          </cell>
          <cell r="AA1005">
            <v>1400</v>
          </cell>
          <cell r="AG1005">
            <v>2000</v>
          </cell>
          <cell r="AI1005">
            <v>0</v>
          </cell>
          <cell r="AL1005">
            <v>8302</v>
          </cell>
        </row>
        <row r="1006">
          <cell r="A1006" t="str">
            <v>8302</v>
          </cell>
          <cell r="B1006" t="str">
            <v xml:space="preserve">407 - Retained Earnings             </v>
          </cell>
          <cell r="C1006" t="str">
            <v xml:space="preserve">EMP - Corporate Employee Expenses   </v>
          </cell>
          <cell r="D1006" t="str">
            <v>CSP</v>
          </cell>
          <cell r="G1006">
            <v>0</v>
          </cell>
          <cell r="H1006">
            <v>0</v>
          </cell>
          <cell r="I1006">
            <v>2000</v>
          </cell>
          <cell r="K1006">
            <v>0</v>
          </cell>
          <cell r="M1006">
            <v>7778.56</v>
          </cell>
          <cell r="N1006">
            <v>2356.19</v>
          </cell>
          <cell r="O1006">
            <v>6100</v>
          </cell>
          <cell r="Q1006">
            <v>0</v>
          </cell>
          <cell r="T1006">
            <v>6214.19</v>
          </cell>
          <cell r="U1006">
            <v>6100</v>
          </cell>
          <cell r="W1006">
            <v>0</v>
          </cell>
          <cell r="Y1006">
            <v>7778.56</v>
          </cell>
          <cell r="AA1006">
            <v>6100</v>
          </cell>
          <cell r="AG1006">
            <v>6100</v>
          </cell>
          <cell r="AI1006">
            <v>0</v>
          </cell>
          <cell r="AL1006">
            <v>8302</v>
          </cell>
        </row>
        <row r="1007">
          <cell r="A1007" t="str">
            <v>8302</v>
          </cell>
          <cell r="B1007" t="str">
            <v xml:space="preserve">407 - Retained Earnings             </v>
          </cell>
          <cell r="C1007" t="str">
            <v xml:space="preserve">EMP - Corporate Employee Expenses   </v>
          </cell>
          <cell r="D1007" t="str">
            <v>EO</v>
          </cell>
          <cell r="G1007">
            <v>0</v>
          </cell>
          <cell r="H1007">
            <v>374.85</v>
          </cell>
          <cell r="I1007">
            <v>300</v>
          </cell>
          <cell r="K1007">
            <v>0</v>
          </cell>
          <cell r="M1007">
            <v>1401.25</v>
          </cell>
          <cell r="N1007">
            <v>2115.0700000000002</v>
          </cell>
          <cell r="O1007">
            <v>2600</v>
          </cell>
          <cell r="Q1007">
            <v>0</v>
          </cell>
          <cell r="T1007">
            <v>3463.28</v>
          </cell>
          <cell r="U1007">
            <v>3100</v>
          </cell>
          <cell r="W1007">
            <v>0</v>
          </cell>
          <cell r="Y1007">
            <v>1401.25</v>
          </cell>
          <cell r="AA1007">
            <v>2600</v>
          </cell>
          <cell r="AG1007">
            <v>3100</v>
          </cell>
          <cell r="AI1007">
            <v>0</v>
          </cell>
          <cell r="AL1007">
            <v>8302</v>
          </cell>
        </row>
        <row r="1008">
          <cell r="A1008" t="str">
            <v>8302</v>
          </cell>
          <cell r="B1008" t="str">
            <v xml:space="preserve">407 - Retained Earnings             </v>
          </cell>
          <cell r="C1008" t="str">
            <v xml:space="preserve">EMP - Corporate Employee Expenses   </v>
          </cell>
          <cell r="D1008" t="str">
            <v>EO</v>
          </cell>
          <cell r="G1008">
            <v>197.98</v>
          </cell>
          <cell r="H1008">
            <v>4423.21</v>
          </cell>
          <cell r="I1008">
            <v>100</v>
          </cell>
          <cell r="K1008">
            <v>0</v>
          </cell>
          <cell r="M1008">
            <v>8709.16</v>
          </cell>
          <cell r="N1008">
            <v>10707.23</v>
          </cell>
          <cell r="O1008">
            <v>10800</v>
          </cell>
          <cell r="Q1008">
            <v>0</v>
          </cell>
          <cell r="T1008">
            <v>16624.759999999998</v>
          </cell>
          <cell r="U1008">
            <v>14600</v>
          </cell>
          <cell r="W1008">
            <v>0</v>
          </cell>
          <cell r="Y1008">
            <v>8709.16</v>
          </cell>
          <cell r="AA1008">
            <v>10800</v>
          </cell>
          <cell r="AG1008">
            <v>14600</v>
          </cell>
          <cell r="AI1008">
            <v>0</v>
          </cell>
          <cell r="AL1008">
            <v>8302</v>
          </cell>
        </row>
        <row r="1009">
          <cell r="A1009" t="str">
            <v>8302</v>
          </cell>
          <cell r="B1009" t="str">
            <v xml:space="preserve">407 - Retained Earnings             </v>
          </cell>
          <cell r="C1009" t="str">
            <v xml:space="preserve">EMP - Corporate Employee Expenses   </v>
          </cell>
          <cell r="D1009" t="str">
            <v>EO</v>
          </cell>
          <cell r="G1009">
            <v>0</v>
          </cell>
          <cell r="H1009">
            <v>0</v>
          </cell>
          <cell r="I1009">
            <v>400</v>
          </cell>
          <cell r="K1009">
            <v>0</v>
          </cell>
          <cell r="M1009">
            <v>1004.2</v>
          </cell>
          <cell r="N1009">
            <v>210.31</v>
          </cell>
          <cell r="O1009">
            <v>2700</v>
          </cell>
          <cell r="Q1009">
            <v>0</v>
          </cell>
          <cell r="T1009">
            <v>210.31</v>
          </cell>
          <cell r="U1009">
            <v>3400</v>
          </cell>
          <cell r="W1009">
            <v>0</v>
          </cell>
          <cell r="Y1009">
            <v>1004.2</v>
          </cell>
          <cell r="AA1009">
            <v>2700</v>
          </cell>
          <cell r="AG1009">
            <v>3400</v>
          </cell>
          <cell r="AI1009">
            <v>0</v>
          </cell>
          <cell r="AL1009">
            <v>8302</v>
          </cell>
        </row>
        <row r="1010">
          <cell r="A1010" t="str">
            <v>8302</v>
          </cell>
          <cell r="B1010" t="str">
            <v xml:space="preserve">407 - Retained Earnings             </v>
          </cell>
          <cell r="C1010" t="str">
            <v xml:space="preserve">EMP - Corporate Employee Expenses   </v>
          </cell>
          <cell r="D1010" t="str">
            <v>EO</v>
          </cell>
          <cell r="G1010">
            <v>0</v>
          </cell>
          <cell r="H1010">
            <v>2792.95</v>
          </cell>
          <cell r="I1010">
            <v>1300</v>
          </cell>
          <cell r="K1010">
            <v>0</v>
          </cell>
          <cell r="M1010">
            <v>4948.7299999999996</v>
          </cell>
          <cell r="N1010">
            <v>4736.4399999999996</v>
          </cell>
          <cell r="O1010">
            <v>5000</v>
          </cell>
          <cell r="Q1010">
            <v>0</v>
          </cell>
          <cell r="T1010">
            <v>5003.24</v>
          </cell>
          <cell r="U1010">
            <v>6200</v>
          </cell>
          <cell r="W1010">
            <v>0</v>
          </cell>
          <cell r="Y1010">
            <v>4948.7299999999996</v>
          </cell>
          <cell r="AA1010">
            <v>5000</v>
          </cell>
          <cell r="AG1010">
            <v>6200</v>
          </cell>
          <cell r="AI1010">
            <v>0</v>
          </cell>
          <cell r="AL1010">
            <v>8302</v>
          </cell>
        </row>
        <row r="1011">
          <cell r="A1011" t="str">
            <v>8302</v>
          </cell>
          <cell r="B1011" t="str">
            <v xml:space="preserve">407 - Retained Earnings             </v>
          </cell>
          <cell r="C1011" t="str">
            <v xml:space="preserve">EMP - Corporate Employee Expenses   </v>
          </cell>
          <cell r="D1011" t="str">
            <v>FS</v>
          </cell>
          <cell r="G1011">
            <v>0</v>
          </cell>
          <cell r="H1011">
            <v>0</v>
          </cell>
          <cell r="I1011">
            <v>300</v>
          </cell>
          <cell r="K1011">
            <v>0</v>
          </cell>
          <cell r="M1011">
            <v>0</v>
          </cell>
          <cell r="N1011">
            <v>0</v>
          </cell>
          <cell r="O1011">
            <v>2300</v>
          </cell>
          <cell r="Q1011">
            <v>0</v>
          </cell>
          <cell r="T1011">
            <v>0</v>
          </cell>
          <cell r="U1011">
            <v>3100</v>
          </cell>
          <cell r="W1011">
            <v>0</v>
          </cell>
          <cell r="Y1011">
            <v>0</v>
          </cell>
          <cell r="AA1011">
            <v>2300</v>
          </cell>
          <cell r="AG1011">
            <v>3100</v>
          </cell>
          <cell r="AI1011">
            <v>0</v>
          </cell>
          <cell r="AL1011">
            <v>8302</v>
          </cell>
        </row>
        <row r="1012">
          <cell r="A1012" t="str">
            <v>8302</v>
          </cell>
          <cell r="B1012" t="str">
            <v xml:space="preserve">407 - Retained Earnings             </v>
          </cell>
          <cell r="C1012" t="str">
            <v xml:space="preserve">EMP - Corporate Employee Expenses   </v>
          </cell>
          <cell r="D1012" t="str">
            <v>HR</v>
          </cell>
          <cell r="G1012">
            <v>0</v>
          </cell>
          <cell r="H1012">
            <v>0</v>
          </cell>
          <cell r="I1012">
            <v>300</v>
          </cell>
          <cell r="K1012">
            <v>0</v>
          </cell>
          <cell r="M1012">
            <v>1850.43</v>
          </cell>
          <cell r="N1012">
            <v>1923.33</v>
          </cell>
          <cell r="O1012">
            <v>3800</v>
          </cell>
          <cell r="Q1012">
            <v>0</v>
          </cell>
          <cell r="T1012">
            <v>4662.13</v>
          </cell>
          <cell r="U1012">
            <v>6200</v>
          </cell>
          <cell r="W1012">
            <v>0</v>
          </cell>
          <cell r="Y1012">
            <v>1850.43</v>
          </cell>
          <cell r="AA1012">
            <v>3800</v>
          </cell>
          <cell r="AG1012">
            <v>6200</v>
          </cell>
          <cell r="AI1012">
            <v>0</v>
          </cell>
          <cell r="AL1012">
            <v>8302</v>
          </cell>
        </row>
        <row r="1013">
          <cell r="A1013" t="str">
            <v>8302</v>
          </cell>
          <cell r="B1013" t="str">
            <v xml:space="preserve">407 - Retained Earnings             </v>
          </cell>
          <cell r="C1013" t="str">
            <v xml:space="preserve">EMP - Corporate Employee Expenses   </v>
          </cell>
          <cell r="D1013" t="str">
            <v>IS</v>
          </cell>
          <cell r="G1013">
            <v>0</v>
          </cell>
          <cell r="H1013">
            <v>0</v>
          </cell>
          <cell r="I1013">
            <v>2000</v>
          </cell>
          <cell r="K1013">
            <v>0</v>
          </cell>
          <cell r="M1013">
            <v>2546.14</v>
          </cell>
          <cell r="N1013">
            <v>2807.96</v>
          </cell>
          <cell r="O1013">
            <v>17500</v>
          </cell>
          <cell r="Q1013">
            <v>0</v>
          </cell>
          <cell r="T1013">
            <v>4361.3999999999996</v>
          </cell>
          <cell r="U1013">
            <v>23100</v>
          </cell>
          <cell r="W1013">
            <v>0</v>
          </cell>
          <cell r="Y1013">
            <v>2546.14</v>
          </cell>
          <cell r="AA1013">
            <v>17500</v>
          </cell>
          <cell r="AG1013">
            <v>23100</v>
          </cell>
          <cell r="AI1013">
            <v>0</v>
          </cell>
          <cell r="AL1013">
            <v>8302</v>
          </cell>
        </row>
        <row r="1014">
          <cell r="A1014" t="str">
            <v>8303</v>
          </cell>
          <cell r="B1014" t="str">
            <v xml:space="preserve">407 - Retained Earnings             </v>
          </cell>
          <cell r="C1014" t="str">
            <v xml:space="preserve">EMP - Corporate Employee Expenses   </v>
          </cell>
          <cell r="D1014" t="str">
            <v>CS</v>
          </cell>
          <cell r="G1014">
            <v>541.1</v>
          </cell>
          <cell r="H1014">
            <v>47.64</v>
          </cell>
          <cell r="I1014">
            <v>100</v>
          </cell>
          <cell r="K1014">
            <v>0</v>
          </cell>
          <cell r="M1014">
            <v>1034.44</v>
          </cell>
          <cell r="N1014">
            <v>1584.07</v>
          </cell>
          <cell r="O1014">
            <v>400</v>
          </cell>
          <cell r="Q1014">
            <v>0</v>
          </cell>
          <cell r="T1014">
            <v>1584.07</v>
          </cell>
          <cell r="U1014">
            <v>600</v>
          </cell>
          <cell r="W1014">
            <v>0</v>
          </cell>
          <cell r="Y1014">
            <v>1034.44</v>
          </cell>
          <cell r="AA1014">
            <v>400</v>
          </cell>
          <cell r="AG1014">
            <v>600</v>
          </cell>
          <cell r="AI1014">
            <v>0</v>
          </cell>
          <cell r="AL1014">
            <v>8303</v>
          </cell>
        </row>
        <row r="1015">
          <cell r="A1015" t="str">
            <v>8303</v>
          </cell>
          <cell r="B1015" t="str">
            <v xml:space="preserve">407 - Retained Earnings             </v>
          </cell>
          <cell r="C1015" t="str">
            <v xml:space="preserve">EMP - Corporate Employee Expenses   </v>
          </cell>
          <cell r="D1015" t="str">
            <v>CSP</v>
          </cell>
          <cell r="G1015">
            <v>3043.62</v>
          </cell>
          <cell r="H1015">
            <v>0</v>
          </cell>
          <cell r="I1015">
            <v>400</v>
          </cell>
          <cell r="K1015">
            <v>0</v>
          </cell>
          <cell r="M1015">
            <v>9611.98</v>
          </cell>
          <cell r="N1015">
            <v>2514.5700000000002</v>
          </cell>
          <cell r="O1015">
            <v>1300</v>
          </cell>
          <cell r="Q1015">
            <v>0</v>
          </cell>
          <cell r="T1015">
            <v>4132.54</v>
          </cell>
          <cell r="U1015">
            <v>1300</v>
          </cell>
          <cell r="W1015">
            <v>0</v>
          </cell>
          <cell r="Y1015">
            <v>9611.98</v>
          </cell>
          <cell r="AA1015">
            <v>1300</v>
          </cell>
          <cell r="AG1015">
            <v>1300</v>
          </cell>
          <cell r="AI1015">
            <v>0</v>
          </cell>
          <cell r="AL1015">
            <v>8303</v>
          </cell>
        </row>
        <row r="1016">
          <cell r="A1016" t="str">
            <v>8303</v>
          </cell>
          <cell r="B1016" t="str">
            <v xml:space="preserve">407 - Retained Earnings             </v>
          </cell>
          <cell r="C1016" t="str">
            <v xml:space="preserve">EMP - Corporate Employee Expenses   </v>
          </cell>
          <cell r="D1016" t="str">
            <v>EO</v>
          </cell>
          <cell r="G1016">
            <v>0</v>
          </cell>
          <cell r="H1016">
            <v>0</v>
          </cell>
          <cell r="I1016">
            <v>200</v>
          </cell>
          <cell r="K1016">
            <v>0</v>
          </cell>
          <cell r="M1016">
            <v>0</v>
          </cell>
          <cell r="N1016">
            <v>544.92999999999995</v>
          </cell>
          <cell r="O1016">
            <v>2000</v>
          </cell>
          <cell r="Q1016">
            <v>0</v>
          </cell>
          <cell r="T1016">
            <v>1224.7</v>
          </cell>
          <cell r="U1016">
            <v>2300</v>
          </cell>
          <cell r="W1016">
            <v>0</v>
          </cell>
          <cell r="Y1016">
            <v>0</v>
          </cell>
          <cell r="AA1016">
            <v>2000</v>
          </cell>
          <cell r="AG1016">
            <v>2300</v>
          </cell>
          <cell r="AI1016">
            <v>0</v>
          </cell>
          <cell r="AL1016">
            <v>8303</v>
          </cell>
        </row>
        <row r="1017">
          <cell r="A1017" t="str">
            <v>8303</v>
          </cell>
          <cell r="B1017" t="str">
            <v xml:space="preserve">407 - Retained Earnings             </v>
          </cell>
          <cell r="C1017" t="str">
            <v xml:space="preserve">EMP - Corporate Employee Expenses   </v>
          </cell>
          <cell r="D1017" t="str">
            <v>EO</v>
          </cell>
          <cell r="G1017">
            <v>0</v>
          </cell>
          <cell r="H1017">
            <v>0</v>
          </cell>
          <cell r="I1017">
            <v>100</v>
          </cell>
          <cell r="K1017">
            <v>0</v>
          </cell>
          <cell r="M1017">
            <v>1215.3399999999999</v>
          </cell>
          <cell r="N1017">
            <v>525.86</v>
          </cell>
          <cell r="O1017">
            <v>600</v>
          </cell>
          <cell r="Q1017">
            <v>0</v>
          </cell>
          <cell r="T1017">
            <v>525.86</v>
          </cell>
          <cell r="U1017">
            <v>1100</v>
          </cell>
          <cell r="W1017">
            <v>0</v>
          </cell>
          <cell r="Y1017">
            <v>1215.3399999999999</v>
          </cell>
          <cell r="AA1017">
            <v>600</v>
          </cell>
          <cell r="AG1017">
            <v>1100</v>
          </cell>
          <cell r="AI1017">
            <v>0</v>
          </cell>
          <cell r="AL1017">
            <v>8303</v>
          </cell>
        </row>
        <row r="1018">
          <cell r="A1018" t="str">
            <v>8303</v>
          </cell>
          <cell r="B1018" t="str">
            <v xml:space="preserve">407 - Retained Earnings             </v>
          </cell>
          <cell r="C1018" t="str">
            <v xml:space="preserve">EMP - Corporate Employee Expenses   </v>
          </cell>
          <cell r="D1018" t="str">
            <v>EO</v>
          </cell>
          <cell r="G1018">
            <v>0</v>
          </cell>
          <cell r="H1018">
            <v>0</v>
          </cell>
          <cell r="I1018">
            <v>400</v>
          </cell>
          <cell r="K1018">
            <v>0</v>
          </cell>
          <cell r="M1018">
            <v>731.76</v>
          </cell>
          <cell r="N1018">
            <v>1119.5899999999999</v>
          </cell>
          <cell r="O1018">
            <v>1900</v>
          </cell>
          <cell r="Q1018">
            <v>0</v>
          </cell>
          <cell r="T1018">
            <v>1119.5899999999999</v>
          </cell>
          <cell r="U1018">
            <v>2600</v>
          </cell>
          <cell r="W1018">
            <v>0</v>
          </cell>
          <cell r="Y1018">
            <v>731.76</v>
          </cell>
          <cell r="AA1018">
            <v>1900</v>
          </cell>
          <cell r="AG1018">
            <v>2600</v>
          </cell>
          <cell r="AI1018">
            <v>0</v>
          </cell>
          <cell r="AL1018">
            <v>8303</v>
          </cell>
        </row>
        <row r="1019">
          <cell r="A1019" t="str">
            <v>8303</v>
          </cell>
          <cell r="B1019" t="str">
            <v xml:space="preserve">407 - Retained Earnings             </v>
          </cell>
          <cell r="C1019" t="str">
            <v xml:space="preserve">EMP - Corporate Employee Expenses   </v>
          </cell>
          <cell r="D1019" t="str">
            <v>EO</v>
          </cell>
          <cell r="G1019">
            <v>0</v>
          </cell>
          <cell r="H1019">
            <v>420.45</v>
          </cell>
          <cell r="I1019">
            <v>400</v>
          </cell>
          <cell r="K1019">
            <v>0</v>
          </cell>
          <cell r="M1019">
            <v>2561.94</v>
          </cell>
          <cell r="N1019">
            <v>1896.44</v>
          </cell>
          <cell r="O1019">
            <v>2100</v>
          </cell>
          <cell r="Q1019">
            <v>0</v>
          </cell>
          <cell r="T1019">
            <v>1896.44</v>
          </cell>
          <cell r="U1019">
            <v>2400</v>
          </cell>
          <cell r="W1019">
            <v>0</v>
          </cell>
          <cell r="Y1019">
            <v>2561.94</v>
          </cell>
          <cell r="AA1019">
            <v>2100</v>
          </cell>
          <cell r="AG1019">
            <v>2400</v>
          </cell>
          <cell r="AI1019">
            <v>0</v>
          </cell>
          <cell r="AL1019">
            <v>8303</v>
          </cell>
        </row>
        <row r="1020">
          <cell r="A1020" t="str">
            <v>8303</v>
          </cell>
          <cell r="B1020" t="str">
            <v xml:space="preserve">407 - Retained Earnings             </v>
          </cell>
          <cell r="C1020" t="str">
            <v xml:space="preserve">EMP - Corporate Employee Expenses   </v>
          </cell>
          <cell r="D1020" t="str">
            <v>FS</v>
          </cell>
          <cell r="G1020">
            <v>0</v>
          </cell>
          <cell r="H1020">
            <v>128.19</v>
          </cell>
          <cell r="I1020">
            <v>200</v>
          </cell>
          <cell r="K1020">
            <v>0</v>
          </cell>
          <cell r="M1020">
            <v>163.38</v>
          </cell>
          <cell r="N1020">
            <v>337.65</v>
          </cell>
          <cell r="O1020">
            <v>1400</v>
          </cell>
          <cell r="Q1020">
            <v>0</v>
          </cell>
          <cell r="T1020">
            <v>642.41</v>
          </cell>
          <cell r="U1020">
            <v>2000</v>
          </cell>
          <cell r="W1020">
            <v>0</v>
          </cell>
          <cell r="Y1020">
            <v>163.38</v>
          </cell>
          <cell r="AA1020">
            <v>1400</v>
          </cell>
          <cell r="AG1020">
            <v>2000</v>
          </cell>
          <cell r="AI1020">
            <v>0</v>
          </cell>
          <cell r="AL1020">
            <v>8303</v>
          </cell>
        </row>
        <row r="1021">
          <cell r="A1021" t="str">
            <v>8303</v>
          </cell>
          <cell r="B1021" t="str">
            <v xml:space="preserve">407 - Retained Earnings             </v>
          </cell>
          <cell r="C1021" t="str">
            <v xml:space="preserve">EMP - Corporate Employee Expenses   </v>
          </cell>
          <cell r="D1021" t="str">
            <v>HR</v>
          </cell>
          <cell r="G1021">
            <v>0</v>
          </cell>
          <cell r="H1021">
            <v>0</v>
          </cell>
          <cell r="I1021">
            <v>100</v>
          </cell>
          <cell r="K1021">
            <v>0</v>
          </cell>
          <cell r="M1021">
            <v>107.12</v>
          </cell>
          <cell r="N1021">
            <v>20.079999999999998</v>
          </cell>
          <cell r="O1021">
            <v>1000</v>
          </cell>
          <cell r="Q1021">
            <v>0</v>
          </cell>
          <cell r="T1021">
            <v>200.83</v>
          </cell>
          <cell r="U1021">
            <v>1500</v>
          </cell>
          <cell r="W1021">
            <v>0</v>
          </cell>
          <cell r="Y1021">
            <v>107.12</v>
          </cell>
          <cell r="AA1021">
            <v>1000</v>
          </cell>
          <cell r="AG1021">
            <v>1500</v>
          </cell>
          <cell r="AI1021">
            <v>0</v>
          </cell>
          <cell r="AL1021">
            <v>8303</v>
          </cell>
        </row>
        <row r="1022">
          <cell r="A1022" t="str">
            <v>8303</v>
          </cell>
          <cell r="B1022" t="str">
            <v xml:space="preserve">407 - Retained Earnings             </v>
          </cell>
          <cell r="C1022" t="str">
            <v xml:space="preserve">EMP - Corporate Employee Expenses   </v>
          </cell>
          <cell r="D1022" t="str">
            <v>IS</v>
          </cell>
          <cell r="G1022">
            <v>0</v>
          </cell>
          <cell r="H1022">
            <v>0</v>
          </cell>
          <cell r="I1022">
            <v>1000</v>
          </cell>
          <cell r="K1022">
            <v>0</v>
          </cell>
          <cell r="M1022">
            <v>126</v>
          </cell>
          <cell r="N1022">
            <v>213.53</v>
          </cell>
          <cell r="O1022">
            <v>8200</v>
          </cell>
          <cell r="Q1022">
            <v>0</v>
          </cell>
          <cell r="T1022">
            <v>213.53</v>
          </cell>
          <cell r="U1022">
            <v>10800</v>
          </cell>
          <cell r="W1022">
            <v>0</v>
          </cell>
          <cell r="Y1022">
            <v>126</v>
          </cell>
          <cell r="AA1022">
            <v>8200</v>
          </cell>
          <cell r="AG1022">
            <v>10800</v>
          </cell>
          <cell r="AI1022">
            <v>0</v>
          </cell>
          <cell r="AL1022">
            <v>8303</v>
          </cell>
        </row>
        <row r="1023">
          <cell r="A1023" t="str">
            <v>8304</v>
          </cell>
          <cell r="B1023" t="str">
            <v xml:space="preserve">407 - Retained Earnings             </v>
          </cell>
          <cell r="C1023" t="str">
            <v xml:space="preserve">EMP - Corporate Employee Expenses   </v>
          </cell>
          <cell r="D1023" t="str">
            <v>CS</v>
          </cell>
          <cell r="G1023">
            <v>0</v>
          </cell>
          <cell r="H1023">
            <v>0</v>
          </cell>
          <cell r="I1023">
            <v>0</v>
          </cell>
          <cell r="K1023">
            <v>0</v>
          </cell>
          <cell r="M1023">
            <v>78.67</v>
          </cell>
          <cell r="N1023">
            <v>55.29</v>
          </cell>
          <cell r="O1023">
            <v>0</v>
          </cell>
          <cell r="Q1023">
            <v>0</v>
          </cell>
          <cell r="T1023">
            <v>55.29</v>
          </cell>
          <cell r="U1023">
            <v>0</v>
          </cell>
          <cell r="W1023">
            <v>0</v>
          </cell>
          <cell r="Y1023">
            <v>78.67</v>
          </cell>
          <cell r="AA1023">
            <v>0</v>
          </cell>
          <cell r="AG1023">
            <v>0</v>
          </cell>
          <cell r="AI1023">
            <v>0</v>
          </cell>
          <cell r="AL1023">
            <v>8304</v>
          </cell>
        </row>
        <row r="1024">
          <cell r="A1024" t="str">
            <v>8304</v>
          </cell>
          <cell r="B1024" t="str">
            <v xml:space="preserve">407 - Retained Earnings             </v>
          </cell>
          <cell r="C1024" t="str">
            <v xml:space="preserve">EMP - Corporate Employee Expenses   </v>
          </cell>
          <cell r="D1024" t="str">
            <v>CSP</v>
          </cell>
          <cell r="G1024">
            <v>0</v>
          </cell>
          <cell r="H1024">
            <v>0</v>
          </cell>
          <cell r="I1024">
            <v>200</v>
          </cell>
          <cell r="K1024">
            <v>0</v>
          </cell>
          <cell r="M1024">
            <v>2122.5300000000002</v>
          </cell>
          <cell r="N1024">
            <v>36</v>
          </cell>
          <cell r="O1024">
            <v>700</v>
          </cell>
          <cell r="Q1024">
            <v>0</v>
          </cell>
          <cell r="T1024">
            <v>274.10000000000002</v>
          </cell>
          <cell r="U1024">
            <v>700</v>
          </cell>
          <cell r="W1024">
            <v>0</v>
          </cell>
          <cell r="Y1024">
            <v>2122.5300000000002</v>
          </cell>
          <cell r="AA1024">
            <v>700</v>
          </cell>
          <cell r="AG1024">
            <v>700</v>
          </cell>
          <cell r="AI1024">
            <v>0</v>
          </cell>
          <cell r="AL1024">
            <v>8304</v>
          </cell>
        </row>
        <row r="1025">
          <cell r="A1025" t="str">
            <v>8304</v>
          </cell>
          <cell r="B1025" t="str">
            <v xml:space="preserve">407 - Retained Earnings             </v>
          </cell>
          <cell r="C1025" t="str">
            <v xml:space="preserve">EMP - Corporate Employee Expenses   </v>
          </cell>
          <cell r="D1025" t="str">
            <v>EO</v>
          </cell>
          <cell r="G1025">
            <v>0</v>
          </cell>
          <cell r="H1025">
            <v>177.62</v>
          </cell>
          <cell r="I1025">
            <v>0</v>
          </cell>
          <cell r="K1025">
            <v>0</v>
          </cell>
          <cell r="M1025">
            <v>186.21</v>
          </cell>
          <cell r="N1025">
            <v>177.62</v>
          </cell>
          <cell r="O1025">
            <v>0</v>
          </cell>
          <cell r="Q1025">
            <v>0</v>
          </cell>
          <cell r="T1025">
            <v>177.62</v>
          </cell>
          <cell r="U1025">
            <v>0</v>
          </cell>
          <cell r="W1025">
            <v>0</v>
          </cell>
          <cell r="Y1025">
            <v>186.21</v>
          </cell>
          <cell r="AA1025">
            <v>0</v>
          </cell>
          <cell r="AG1025">
            <v>0</v>
          </cell>
          <cell r="AI1025">
            <v>0</v>
          </cell>
          <cell r="AL1025">
            <v>8304</v>
          </cell>
        </row>
        <row r="1026">
          <cell r="A1026" t="str">
            <v>8304</v>
          </cell>
          <cell r="B1026" t="str">
            <v xml:space="preserve">407 - Retained Earnings             </v>
          </cell>
          <cell r="C1026" t="str">
            <v xml:space="preserve">EMP - Corporate Employee Expenses   </v>
          </cell>
          <cell r="D1026" t="str">
            <v>EO</v>
          </cell>
          <cell r="G1026">
            <v>0</v>
          </cell>
          <cell r="H1026">
            <v>1803.34</v>
          </cell>
          <cell r="I1026">
            <v>0</v>
          </cell>
          <cell r="K1026">
            <v>0</v>
          </cell>
          <cell r="M1026">
            <v>1779.21</v>
          </cell>
          <cell r="N1026">
            <v>4235.3599999999997</v>
          </cell>
          <cell r="O1026">
            <v>3500</v>
          </cell>
          <cell r="Q1026">
            <v>0</v>
          </cell>
          <cell r="T1026">
            <v>4735.3599999999997</v>
          </cell>
          <cell r="U1026">
            <v>4700</v>
          </cell>
          <cell r="W1026">
            <v>0</v>
          </cell>
          <cell r="Y1026">
            <v>1779.21</v>
          </cell>
          <cell r="AA1026">
            <v>3500</v>
          </cell>
          <cell r="AG1026">
            <v>4700</v>
          </cell>
          <cell r="AI1026">
            <v>0</v>
          </cell>
          <cell r="AL1026">
            <v>8304</v>
          </cell>
        </row>
        <row r="1027">
          <cell r="A1027" t="str">
            <v>8304</v>
          </cell>
          <cell r="B1027" t="str">
            <v xml:space="preserve">407 - Retained Earnings             </v>
          </cell>
          <cell r="C1027" t="str">
            <v xml:space="preserve">EMP - Corporate Employee Expenses   </v>
          </cell>
          <cell r="D1027" t="str">
            <v>EO</v>
          </cell>
          <cell r="G1027">
            <v>0</v>
          </cell>
          <cell r="H1027">
            <v>611.42999999999995</v>
          </cell>
          <cell r="I1027">
            <v>100</v>
          </cell>
          <cell r="K1027">
            <v>0</v>
          </cell>
          <cell r="M1027">
            <v>380.35</v>
          </cell>
          <cell r="N1027">
            <v>611.42999999999995</v>
          </cell>
          <cell r="O1027">
            <v>400</v>
          </cell>
          <cell r="Q1027">
            <v>0</v>
          </cell>
          <cell r="T1027">
            <v>611.42999999999995</v>
          </cell>
          <cell r="U1027">
            <v>600</v>
          </cell>
          <cell r="W1027">
            <v>0</v>
          </cell>
          <cell r="Y1027">
            <v>380.35</v>
          </cell>
          <cell r="AA1027">
            <v>400</v>
          </cell>
          <cell r="AG1027">
            <v>600</v>
          </cell>
          <cell r="AI1027">
            <v>0</v>
          </cell>
          <cell r="AL1027">
            <v>8304</v>
          </cell>
        </row>
        <row r="1028">
          <cell r="A1028" t="str">
            <v>8304</v>
          </cell>
          <cell r="B1028" t="str">
            <v xml:space="preserve">407 - Retained Earnings             </v>
          </cell>
          <cell r="C1028" t="str">
            <v xml:space="preserve">EMP - Corporate Employee Expenses   </v>
          </cell>
          <cell r="D1028" t="str">
            <v>FS</v>
          </cell>
          <cell r="G1028">
            <v>0</v>
          </cell>
          <cell r="H1028">
            <v>3.25</v>
          </cell>
          <cell r="I1028">
            <v>100</v>
          </cell>
          <cell r="K1028">
            <v>0</v>
          </cell>
          <cell r="M1028">
            <v>0</v>
          </cell>
          <cell r="N1028">
            <v>815.63</v>
          </cell>
          <cell r="O1028">
            <v>200</v>
          </cell>
          <cell r="Q1028">
            <v>0</v>
          </cell>
          <cell r="T1028">
            <v>1003.73</v>
          </cell>
          <cell r="U1028">
            <v>300</v>
          </cell>
          <cell r="W1028">
            <v>0</v>
          </cell>
          <cell r="Y1028">
            <v>0</v>
          </cell>
          <cell r="AA1028">
            <v>200</v>
          </cell>
          <cell r="AG1028">
            <v>300</v>
          </cell>
          <cell r="AI1028">
            <v>0</v>
          </cell>
          <cell r="AL1028">
            <v>8304</v>
          </cell>
        </row>
        <row r="1029">
          <cell r="A1029" t="str">
            <v>8304</v>
          </cell>
          <cell r="B1029" t="str">
            <v xml:space="preserve">407 - Retained Earnings             </v>
          </cell>
          <cell r="C1029" t="str">
            <v xml:space="preserve">EMP - Corporate Employee Expenses   </v>
          </cell>
          <cell r="D1029" t="str">
            <v>HR</v>
          </cell>
          <cell r="G1029">
            <v>0</v>
          </cell>
          <cell r="H1029">
            <v>0</v>
          </cell>
          <cell r="I1029">
            <v>100</v>
          </cell>
          <cell r="K1029">
            <v>0</v>
          </cell>
          <cell r="M1029">
            <v>0</v>
          </cell>
          <cell r="N1029">
            <v>0</v>
          </cell>
          <cell r="O1029">
            <v>1100</v>
          </cell>
          <cell r="Q1029">
            <v>0</v>
          </cell>
          <cell r="T1029">
            <v>210.95</v>
          </cell>
          <cell r="U1029">
            <v>1600</v>
          </cell>
          <cell r="W1029">
            <v>0</v>
          </cell>
          <cell r="Y1029">
            <v>0</v>
          </cell>
          <cell r="AA1029">
            <v>1100</v>
          </cell>
          <cell r="AG1029">
            <v>1600</v>
          </cell>
          <cell r="AI1029">
            <v>0</v>
          </cell>
          <cell r="AL1029">
            <v>8304</v>
          </cell>
        </row>
        <row r="1030">
          <cell r="A1030" t="str">
            <v>8304</v>
          </cell>
          <cell r="B1030" t="str">
            <v xml:space="preserve">407 - Retained Earnings             </v>
          </cell>
          <cell r="C1030" t="str">
            <v xml:space="preserve">EMP - Corporate Employee Expenses   </v>
          </cell>
          <cell r="D1030" t="str">
            <v>IS</v>
          </cell>
          <cell r="G1030">
            <v>0</v>
          </cell>
          <cell r="H1030">
            <v>0</v>
          </cell>
          <cell r="I1030">
            <v>700</v>
          </cell>
          <cell r="K1030">
            <v>0</v>
          </cell>
          <cell r="M1030">
            <v>1164.8</v>
          </cell>
          <cell r="N1030">
            <v>607.45000000000005</v>
          </cell>
          <cell r="O1030">
            <v>5200</v>
          </cell>
          <cell r="Q1030">
            <v>0</v>
          </cell>
          <cell r="T1030">
            <v>1186.8800000000001</v>
          </cell>
          <cell r="U1030">
            <v>6900</v>
          </cell>
          <cell r="W1030">
            <v>0</v>
          </cell>
          <cell r="Y1030">
            <v>1164.8</v>
          </cell>
          <cell r="AA1030">
            <v>5200</v>
          </cell>
          <cell r="AG1030">
            <v>6900</v>
          </cell>
          <cell r="AI1030">
            <v>0</v>
          </cell>
          <cell r="AL1030">
            <v>8304</v>
          </cell>
        </row>
        <row r="1031">
          <cell r="A1031" t="str">
            <v>8305</v>
          </cell>
          <cell r="B1031" t="str">
            <v xml:space="preserve">407 - Retained Earnings             </v>
          </cell>
          <cell r="C1031" t="str">
            <v xml:space="preserve">EMP - Corporate Employee Expenses   </v>
          </cell>
          <cell r="D1031" t="str">
            <v>CS</v>
          </cell>
          <cell r="G1031">
            <v>0</v>
          </cell>
          <cell r="H1031">
            <v>45.56</v>
          </cell>
          <cell r="I1031">
            <v>100</v>
          </cell>
          <cell r="K1031">
            <v>0</v>
          </cell>
          <cell r="M1031">
            <v>285.70999999999998</v>
          </cell>
          <cell r="N1031">
            <v>331.27</v>
          </cell>
          <cell r="O1031">
            <v>400</v>
          </cell>
          <cell r="Q1031">
            <v>0</v>
          </cell>
          <cell r="T1031">
            <v>353.26</v>
          </cell>
          <cell r="U1031">
            <v>600</v>
          </cell>
          <cell r="W1031">
            <v>0</v>
          </cell>
          <cell r="Y1031">
            <v>285.70999999999998</v>
          </cell>
          <cell r="AA1031">
            <v>400</v>
          </cell>
          <cell r="AG1031">
            <v>600</v>
          </cell>
          <cell r="AI1031">
            <v>0</v>
          </cell>
          <cell r="AL1031">
            <v>8305</v>
          </cell>
        </row>
        <row r="1032">
          <cell r="A1032" t="str">
            <v>8305</v>
          </cell>
          <cell r="B1032" t="str">
            <v xml:space="preserve">407 - Retained Earnings             </v>
          </cell>
          <cell r="C1032" t="str">
            <v xml:space="preserve">EMP - Corporate Employee Expenses   </v>
          </cell>
          <cell r="D1032" t="str">
            <v>CSP</v>
          </cell>
          <cell r="G1032">
            <v>300.24</v>
          </cell>
          <cell r="H1032">
            <v>44.31</v>
          </cell>
          <cell r="I1032">
            <v>700</v>
          </cell>
          <cell r="K1032">
            <v>0</v>
          </cell>
          <cell r="M1032">
            <v>3581.13</v>
          </cell>
          <cell r="N1032">
            <v>678.75</v>
          </cell>
          <cell r="O1032">
            <v>2000</v>
          </cell>
          <cell r="Q1032">
            <v>0</v>
          </cell>
          <cell r="T1032">
            <v>1203.3900000000001</v>
          </cell>
          <cell r="U1032">
            <v>2000</v>
          </cell>
          <cell r="W1032">
            <v>0</v>
          </cell>
          <cell r="Y1032">
            <v>3581.13</v>
          </cell>
          <cell r="AA1032">
            <v>2000</v>
          </cell>
          <cell r="AG1032">
            <v>2000</v>
          </cell>
          <cell r="AI1032">
            <v>0</v>
          </cell>
          <cell r="AL1032">
            <v>8305</v>
          </cell>
        </row>
        <row r="1033">
          <cell r="A1033" t="str">
            <v>8305</v>
          </cell>
          <cell r="B1033" t="str">
            <v xml:space="preserve">407 - Retained Earnings             </v>
          </cell>
          <cell r="C1033" t="str">
            <v xml:space="preserve">EMP - Corporate Employee Expenses   </v>
          </cell>
          <cell r="D1033" t="str">
            <v>EO</v>
          </cell>
          <cell r="G1033">
            <v>0</v>
          </cell>
          <cell r="H1033">
            <v>142.86000000000001</v>
          </cell>
          <cell r="I1033">
            <v>100</v>
          </cell>
          <cell r="K1033">
            <v>0</v>
          </cell>
          <cell r="M1033">
            <v>285.72000000000003</v>
          </cell>
          <cell r="N1033">
            <v>278.83999999999997</v>
          </cell>
          <cell r="O1033">
            <v>400</v>
          </cell>
          <cell r="Q1033">
            <v>0</v>
          </cell>
          <cell r="T1033">
            <v>491.85</v>
          </cell>
          <cell r="U1033">
            <v>500</v>
          </cell>
          <cell r="W1033">
            <v>0</v>
          </cell>
          <cell r="Y1033">
            <v>285.72000000000003</v>
          </cell>
          <cell r="AA1033">
            <v>400</v>
          </cell>
          <cell r="AG1033">
            <v>500</v>
          </cell>
          <cell r="AI1033">
            <v>0</v>
          </cell>
          <cell r="AL1033">
            <v>8305</v>
          </cell>
        </row>
        <row r="1034">
          <cell r="A1034" t="str">
            <v>8305</v>
          </cell>
          <cell r="B1034" t="str">
            <v xml:space="preserve">407 - Retained Earnings             </v>
          </cell>
          <cell r="C1034" t="str">
            <v xml:space="preserve">EMP - Corporate Employee Expenses   </v>
          </cell>
          <cell r="D1034" t="str">
            <v>EO</v>
          </cell>
          <cell r="G1034">
            <v>100</v>
          </cell>
          <cell r="H1034">
            <v>1652.45</v>
          </cell>
          <cell r="I1034">
            <v>100</v>
          </cell>
          <cell r="K1034">
            <v>0</v>
          </cell>
          <cell r="M1034">
            <v>2672.6</v>
          </cell>
          <cell r="N1034">
            <v>4160.82</v>
          </cell>
          <cell r="O1034">
            <v>4200</v>
          </cell>
          <cell r="Q1034">
            <v>0</v>
          </cell>
          <cell r="T1034">
            <v>7778.94</v>
          </cell>
          <cell r="U1034">
            <v>5500</v>
          </cell>
          <cell r="W1034">
            <v>0</v>
          </cell>
          <cell r="Y1034">
            <v>2672.6</v>
          </cell>
          <cell r="AA1034">
            <v>4200</v>
          </cell>
          <cell r="AG1034">
            <v>5500</v>
          </cell>
          <cell r="AI1034">
            <v>0</v>
          </cell>
          <cell r="AL1034">
            <v>8305</v>
          </cell>
        </row>
        <row r="1035">
          <cell r="A1035" t="str">
            <v>8305</v>
          </cell>
          <cell r="B1035" t="str">
            <v xml:space="preserve">407 - Retained Earnings             </v>
          </cell>
          <cell r="C1035" t="str">
            <v xml:space="preserve">EMP - Corporate Employee Expenses   </v>
          </cell>
          <cell r="D1035" t="str">
            <v>EO</v>
          </cell>
          <cell r="G1035">
            <v>0</v>
          </cell>
          <cell r="H1035">
            <v>0</v>
          </cell>
          <cell r="I1035">
            <v>300</v>
          </cell>
          <cell r="K1035">
            <v>0</v>
          </cell>
          <cell r="M1035">
            <v>209.67</v>
          </cell>
          <cell r="N1035">
            <v>37.72</v>
          </cell>
          <cell r="O1035">
            <v>900</v>
          </cell>
          <cell r="Q1035">
            <v>0</v>
          </cell>
          <cell r="T1035">
            <v>56.54</v>
          </cell>
          <cell r="U1035">
            <v>1300</v>
          </cell>
          <cell r="W1035">
            <v>0</v>
          </cell>
          <cell r="Y1035">
            <v>209.67</v>
          </cell>
          <cell r="AA1035">
            <v>900</v>
          </cell>
          <cell r="AG1035">
            <v>1300</v>
          </cell>
          <cell r="AI1035">
            <v>0</v>
          </cell>
          <cell r="AL1035">
            <v>8305</v>
          </cell>
        </row>
        <row r="1036">
          <cell r="A1036" t="str">
            <v>8305</v>
          </cell>
          <cell r="B1036" t="str">
            <v xml:space="preserve">407 - Retained Earnings             </v>
          </cell>
          <cell r="C1036" t="str">
            <v xml:space="preserve">EMP - Corporate Employee Expenses   </v>
          </cell>
          <cell r="D1036" t="str">
            <v>EO</v>
          </cell>
          <cell r="G1036">
            <v>0</v>
          </cell>
          <cell r="H1036">
            <v>1047.6300000000001</v>
          </cell>
          <cell r="I1036">
            <v>300</v>
          </cell>
          <cell r="K1036">
            <v>0</v>
          </cell>
          <cell r="M1036">
            <v>1251.75</v>
          </cell>
          <cell r="N1036">
            <v>1941.99</v>
          </cell>
          <cell r="O1036">
            <v>1300</v>
          </cell>
          <cell r="Q1036">
            <v>0</v>
          </cell>
          <cell r="T1036">
            <v>2206.06</v>
          </cell>
          <cell r="U1036">
            <v>1600</v>
          </cell>
          <cell r="W1036">
            <v>0</v>
          </cell>
          <cell r="Y1036">
            <v>1251.75</v>
          </cell>
          <cell r="AA1036">
            <v>1300</v>
          </cell>
          <cell r="AG1036">
            <v>1600</v>
          </cell>
          <cell r="AI1036">
            <v>0</v>
          </cell>
          <cell r="AL1036">
            <v>8305</v>
          </cell>
        </row>
        <row r="1037">
          <cell r="A1037" t="str">
            <v>8305</v>
          </cell>
          <cell r="B1037" t="str">
            <v xml:space="preserve">407 - Retained Earnings             </v>
          </cell>
          <cell r="C1037" t="str">
            <v xml:space="preserve">EMP - Corporate Employee Expenses   </v>
          </cell>
          <cell r="D1037" t="str">
            <v>FS</v>
          </cell>
          <cell r="G1037">
            <v>0</v>
          </cell>
          <cell r="H1037">
            <v>0</v>
          </cell>
          <cell r="I1037">
            <v>100</v>
          </cell>
          <cell r="K1037">
            <v>0</v>
          </cell>
          <cell r="M1037">
            <v>255.03</v>
          </cell>
          <cell r="N1037">
            <v>47.62</v>
          </cell>
          <cell r="O1037">
            <v>200</v>
          </cell>
          <cell r="Q1037">
            <v>0</v>
          </cell>
          <cell r="T1037">
            <v>55.04</v>
          </cell>
          <cell r="U1037">
            <v>300</v>
          </cell>
          <cell r="W1037">
            <v>0</v>
          </cell>
          <cell r="Y1037">
            <v>255.03</v>
          </cell>
          <cell r="AA1037">
            <v>200</v>
          </cell>
          <cell r="AG1037">
            <v>300</v>
          </cell>
          <cell r="AI1037">
            <v>0</v>
          </cell>
          <cell r="AL1037">
            <v>8305</v>
          </cell>
        </row>
        <row r="1038">
          <cell r="A1038" t="str">
            <v>8305</v>
          </cell>
          <cell r="B1038" t="str">
            <v xml:space="preserve">407 - Retained Earnings             </v>
          </cell>
          <cell r="C1038" t="str">
            <v xml:space="preserve">EMP - Corporate Employee Expenses   </v>
          </cell>
          <cell r="D1038" t="str">
            <v>HR</v>
          </cell>
          <cell r="G1038">
            <v>0</v>
          </cell>
          <cell r="H1038">
            <v>0</v>
          </cell>
          <cell r="I1038">
            <v>200</v>
          </cell>
          <cell r="K1038">
            <v>0</v>
          </cell>
          <cell r="M1038">
            <v>676.2</v>
          </cell>
          <cell r="N1038">
            <v>0</v>
          </cell>
          <cell r="O1038">
            <v>2200</v>
          </cell>
          <cell r="Q1038">
            <v>0</v>
          </cell>
          <cell r="T1038">
            <v>510.21</v>
          </cell>
          <cell r="U1038">
            <v>3500</v>
          </cell>
          <cell r="W1038">
            <v>0</v>
          </cell>
          <cell r="Y1038">
            <v>676.2</v>
          </cell>
          <cell r="AA1038">
            <v>2200</v>
          </cell>
          <cell r="AG1038">
            <v>3500</v>
          </cell>
          <cell r="AI1038">
            <v>0</v>
          </cell>
          <cell r="AL1038">
            <v>8305</v>
          </cell>
        </row>
        <row r="1039">
          <cell r="A1039" t="str">
            <v>8305</v>
          </cell>
          <cell r="B1039" t="str">
            <v xml:space="preserve">407 - Retained Earnings             </v>
          </cell>
          <cell r="C1039" t="str">
            <v xml:space="preserve">EMP - Corporate Employee Expenses   </v>
          </cell>
          <cell r="D1039" t="str">
            <v>IS</v>
          </cell>
          <cell r="G1039">
            <v>0</v>
          </cell>
          <cell r="H1039">
            <v>0</v>
          </cell>
          <cell r="I1039">
            <v>600</v>
          </cell>
          <cell r="K1039">
            <v>0</v>
          </cell>
          <cell r="M1039">
            <v>619.05999999999995</v>
          </cell>
          <cell r="N1039">
            <v>905.16</v>
          </cell>
          <cell r="O1039">
            <v>4400</v>
          </cell>
          <cell r="Q1039">
            <v>0</v>
          </cell>
          <cell r="T1039">
            <v>1482.27</v>
          </cell>
          <cell r="U1039">
            <v>5800</v>
          </cell>
          <cell r="W1039">
            <v>0</v>
          </cell>
          <cell r="Y1039">
            <v>619.05999999999995</v>
          </cell>
          <cell r="AA1039">
            <v>4400</v>
          </cell>
          <cell r="AG1039">
            <v>5800</v>
          </cell>
          <cell r="AI1039">
            <v>0</v>
          </cell>
          <cell r="AL1039">
            <v>8305</v>
          </cell>
        </row>
        <row r="1040">
          <cell r="A1040" t="str">
            <v>8307</v>
          </cell>
          <cell r="B1040" t="str">
            <v xml:space="preserve">407 - Retained Earnings             </v>
          </cell>
          <cell r="C1040" t="str">
            <v xml:space="preserve">EMP - Corporate Employee Expenses   </v>
          </cell>
          <cell r="D1040" t="str">
            <v>CS</v>
          </cell>
          <cell r="G1040">
            <v>200</v>
          </cell>
          <cell r="H1040">
            <v>0</v>
          </cell>
          <cell r="I1040">
            <v>1200</v>
          </cell>
          <cell r="K1040">
            <v>0</v>
          </cell>
          <cell r="M1040">
            <v>1930.62</v>
          </cell>
          <cell r="N1040">
            <v>1500</v>
          </cell>
          <cell r="O1040">
            <v>8500</v>
          </cell>
          <cell r="Q1040">
            <v>0</v>
          </cell>
          <cell r="T1040">
            <v>2056</v>
          </cell>
          <cell r="U1040">
            <v>11900</v>
          </cell>
          <cell r="W1040">
            <v>0</v>
          </cell>
          <cell r="Y1040">
            <v>1930.62</v>
          </cell>
          <cell r="AA1040">
            <v>8500</v>
          </cell>
          <cell r="AG1040">
            <v>11900</v>
          </cell>
          <cell r="AI1040">
            <v>0</v>
          </cell>
          <cell r="AL1040">
            <v>8307</v>
          </cell>
        </row>
        <row r="1041">
          <cell r="A1041" t="str">
            <v>8307</v>
          </cell>
          <cell r="B1041" t="str">
            <v xml:space="preserve">407 - Retained Earnings             </v>
          </cell>
          <cell r="C1041" t="str">
            <v xml:space="preserve">EMP - Corporate Employee Expenses   </v>
          </cell>
          <cell r="D1041" t="str">
            <v>CSP</v>
          </cell>
          <cell r="G1041">
            <v>3484.65</v>
          </cell>
          <cell r="H1041">
            <v>100</v>
          </cell>
          <cell r="I1041">
            <v>5100</v>
          </cell>
          <cell r="K1041">
            <v>0</v>
          </cell>
          <cell r="M1041">
            <v>13406.4</v>
          </cell>
          <cell r="N1041">
            <v>2575</v>
          </cell>
          <cell r="O1041">
            <v>38700</v>
          </cell>
          <cell r="Q1041">
            <v>0</v>
          </cell>
          <cell r="T1041">
            <v>5688.65</v>
          </cell>
          <cell r="U1041">
            <v>48500</v>
          </cell>
          <cell r="W1041">
            <v>0</v>
          </cell>
          <cell r="Y1041">
            <v>13406.4</v>
          </cell>
          <cell r="AA1041">
            <v>38700</v>
          </cell>
          <cell r="AG1041">
            <v>48500</v>
          </cell>
          <cell r="AI1041">
            <v>0</v>
          </cell>
          <cell r="AL1041">
            <v>8307</v>
          </cell>
        </row>
        <row r="1042">
          <cell r="A1042" t="str">
            <v>8307</v>
          </cell>
          <cell r="B1042" t="str">
            <v xml:space="preserve">407 - Retained Earnings             </v>
          </cell>
          <cell r="C1042" t="str">
            <v xml:space="preserve">EMP - Corporate Employee Expenses   </v>
          </cell>
          <cell r="D1042" t="str">
            <v>EO</v>
          </cell>
          <cell r="G1042">
            <v>0</v>
          </cell>
          <cell r="H1042">
            <v>0</v>
          </cell>
          <cell r="I1042">
            <v>200</v>
          </cell>
          <cell r="K1042">
            <v>0</v>
          </cell>
          <cell r="M1042">
            <v>0</v>
          </cell>
          <cell r="N1042">
            <v>680.9</v>
          </cell>
          <cell r="O1042">
            <v>2100</v>
          </cell>
          <cell r="Q1042">
            <v>0</v>
          </cell>
          <cell r="T1042">
            <v>3352.87</v>
          </cell>
          <cell r="U1042">
            <v>2600</v>
          </cell>
          <cell r="W1042">
            <v>0</v>
          </cell>
          <cell r="Y1042">
            <v>0</v>
          </cell>
          <cell r="AA1042">
            <v>2100</v>
          </cell>
          <cell r="AG1042">
            <v>2600</v>
          </cell>
          <cell r="AI1042">
            <v>0</v>
          </cell>
          <cell r="AL1042">
            <v>8307</v>
          </cell>
        </row>
        <row r="1043">
          <cell r="A1043" t="str">
            <v>8307</v>
          </cell>
          <cell r="B1043" t="str">
            <v xml:space="preserve">407 - Retained Earnings             </v>
          </cell>
          <cell r="C1043" t="str">
            <v xml:space="preserve">EMP - Corporate Employee Expenses   </v>
          </cell>
          <cell r="D1043" t="str">
            <v>EO</v>
          </cell>
          <cell r="G1043">
            <v>0</v>
          </cell>
          <cell r="H1043">
            <v>0</v>
          </cell>
          <cell r="I1043">
            <v>100</v>
          </cell>
          <cell r="K1043">
            <v>0</v>
          </cell>
          <cell r="M1043">
            <v>2275.1</v>
          </cell>
          <cell r="N1043">
            <v>1045.73</v>
          </cell>
          <cell r="O1043">
            <v>3400</v>
          </cell>
          <cell r="Q1043">
            <v>0</v>
          </cell>
          <cell r="T1043">
            <v>1045.73</v>
          </cell>
          <cell r="U1043">
            <v>4600</v>
          </cell>
          <cell r="W1043">
            <v>0</v>
          </cell>
          <cell r="Y1043">
            <v>2275.1</v>
          </cell>
          <cell r="AA1043">
            <v>3400</v>
          </cell>
          <cell r="AG1043">
            <v>4600</v>
          </cell>
          <cell r="AI1043">
            <v>0</v>
          </cell>
          <cell r="AL1043">
            <v>8307</v>
          </cell>
        </row>
        <row r="1044">
          <cell r="A1044" t="str">
            <v>8307</v>
          </cell>
          <cell r="B1044" t="str">
            <v xml:space="preserve">407 - Retained Earnings             </v>
          </cell>
          <cell r="C1044" t="str">
            <v xml:space="preserve">EMP - Corporate Employee Expenses   </v>
          </cell>
          <cell r="D1044" t="str">
            <v>EO</v>
          </cell>
          <cell r="G1044">
            <v>0</v>
          </cell>
          <cell r="H1044">
            <v>299</v>
          </cell>
          <cell r="I1044">
            <v>300</v>
          </cell>
          <cell r="K1044">
            <v>0</v>
          </cell>
          <cell r="M1044">
            <v>5761.82</v>
          </cell>
          <cell r="N1044">
            <v>1128.5</v>
          </cell>
          <cell r="O1044">
            <v>1600</v>
          </cell>
          <cell r="Q1044">
            <v>0</v>
          </cell>
          <cell r="T1044">
            <v>1246.55</v>
          </cell>
          <cell r="U1044">
            <v>2000</v>
          </cell>
          <cell r="W1044">
            <v>0</v>
          </cell>
          <cell r="Y1044">
            <v>5761.82</v>
          </cell>
          <cell r="AA1044">
            <v>1600</v>
          </cell>
          <cell r="AG1044">
            <v>2000</v>
          </cell>
          <cell r="AI1044">
            <v>0</v>
          </cell>
          <cell r="AL1044">
            <v>8307</v>
          </cell>
        </row>
        <row r="1045">
          <cell r="A1045" t="str">
            <v>8307</v>
          </cell>
          <cell r="B1045" t="str">
            <v xml:space="preserve">407 - Retained Earnings             </v>
          </cell>
          <cell r="C1045" t="str">
            <v xml:space="preserve">EMP - Corporate Employee Expenses   </v>
          </cell>
          <cell r="D1045" t="str">
            <v>EO</v>
          </cell>
          <cell r="G1045">
            <v>0</v>
          </cell>
          <cell r="H1045">
            <v>50</v>
          </cell>
          <cell r="I1045">
            <v>100</v>
          </cell>
          <cell r="K1045">
            <v>0</v>
          </cell>
          <cell r="M1045">
            <v>0</v>
          </cell>
          <cell r="N1045">
            <v>50</v>
          </cell>
          <cell r="O1045">
            <v>300</v>
          </cell>
          <cell r="Q1045">
            <v>0</v>
          </cell>
          <cell r="T1045">
            <v>2570</v>
          </cell>
          <cell r="U1045">
            <v>400</v>
          </cell>
          <cell r="W1045">
            <v>0</v>
          </cell>
          <cell r="Y1045">
            <v>0</v>
          </cell>
          <cell r="AA1045">
            <v>300</v>
          </cell>
          <cell r="AG1045">
            <v>400</v>
          </cell>
          <cell r="AI1045">
            <v>0</v>
          </cell>
          <cell r="AL1045">
            <v>8307</v>
          </cell>
        </row>
        <row r="1046">
          <cell r="A1046" t="str">
            <v>8307</v>
          </cell>
          <cell r="B1046" t="str">
            <v xml:space="preserve">407 - Retained Earnings             </v>
          </cell>
          <cell r="C1046" t="str">
            <v xml:space="preserve">EMP - Corporate Employee Expenses   </v>
          </cell>
          <cell r="D1046" t="str">
            <v>FS</v>
          </cell>
          <cell r="G1046">
            <v>0</v>
          </cell>
          <cell r="H1046">
            <v>-1695</v>
          </cell>
          <cell r="I1046">
            <v>300</v>
          </cell>
          <cell r="K1046">
            <v>0</v>
          </cell>
          <cell r="M1046">
            <v>0</v>
          </cell>
          <cell r="N1046">
            <v>305.77999999999997</v>
          </cell>
          <cell r="O1046">
            <v>2300</v>
          </cell>
          <cell r="Q1046">
            <v>0</v>
          </cell>
          <cell r="T1046">
            <v>505.78</v>
          </cell>
          <cell r="U1046">
            <v>3100</v>
          </cell>
          <cell r="W1046">
            <v>0</v>
          </cell>
          <cell r="Y1046">
            <v>0</v>
          </cell>
          <cell r="AA1046">
            <v>2300</v>
          </cell>
          <cell r="AG1046">
            <v>3100</v>
          </cell>
          <cell r="AI1046">
            <v>0</v>
          </cell>
          <cell r="AL1046">
            <v>8307</v>
          </cell>
        </row>
        <row r="1047">
          <cell r="A1047" t="str">
            <v>8307</v>
          </cell>
          <cell r="B1047" t="str">
            <v xml:space="preserve">407 - Retained Earnings             </v>
          </cell>
          <cell r="C1047" t="str">
            <v xml:space="preserve">EMP - Corporate Employee Expenses   </v>
          </cell>
          <cell r="D1047" t="str">
            <v>HR</v>
          </cell>
          <cell r="G1047">
            <v>0</v>
          </cell>
          <cell r="H1047">
            <v>350.43</v>
          </cell>
          <cell r="I1047">
            <v>900</v>
          </cell>
          <cell r="K1047">
            <v>0</v>
          </cell>
          <cell r="M1047">
            <v>2445.0700000000002</v>
          </cell>
          <cell r="N1047">
            <v>944.43</v>
          </cell>
          <cell r="O1047">
            <v>8800</v>
          </cell>
          <cell r="Q1047">
            <v>0</v>
          </cell>
          <cell r="T1047">
            <v>4169.43</v>
          </cell>
          <cell r="U1047">
            <v>13200</v>
          </cell>
          <cell r="W1047">
            <v>0</v>
          </cell>
          <cell r="Y1047">
            <v>2445.0700000000002</v>
          </cell>
          <cell r="AA1047">
            <v>8800</v>
          </cell>
          <cell r="AG1047">
            <v>13200</v>
          </cell>
          <cell r="AI1047">
            <v>0</v>
          </cell>
          <cell r="AL1047">
            <v>8307</v>
          </cell>
        </row>
        <row r="1048">
          <cell r="A1048" t="str">
            <v>8307</v>
          </cell>
          <cell r="B1048" t="str">
            <v xml:space="preserve">407 - Retained Earnings             </v>
          </cell>
          <cell r="C1048" t="str">
            <v xml:space="preserve">EMP - Corporate Employee Expenses   </v>
          </cell>
          <cell r="D1048" t="str">
            <v>IS</v>
          </cell>
          <cell r="G1048">
            <v>0</v>
          </cell>
          <cell r="H1048">
            <v>50</v>
          </cell>
          <cell r="I1048">
            <v>400</v>
          </cell>
          <cell r="K1048">
            <v>0</v>
          </cell>
          <cell r="M1048">
            <v>299</v>
          </cell>
          <cell r="N1048">
            <v>50</v>
          </cell>
          <cell r="O1048">
            <v>3100</v>
          </cell>
          <cell r="Q1048">
            <v>0</v>
          </cell>
          <cell r="T1048">
            <v>50</v>
          </cell>
          <cell r="U1048">
            <v>4100</v>
          </cell>
          <cell r="W1048">
            <v>0</v>
          </cell>
          <cell r="Y1048">
            <v>299</v>
          </cell>
          <cell r="AA1048">
            <v>3100</v>
          </cell>
          <cell r="AG1048">
            <v>4100</v>
          </cell>
          <cell r="AI1048">
            <v>0</v>
          </cell>
          <cell r="AL1048">
            <v>8307</v>
          </cell>
        </row>
        <row r="1049">
          <cell r="A1049" t="str">
            <v>8326</v>
          </cell>
          <cell r="B1049" t="str">
            <v xml:space="preserve">407 - Retained Earnings             </v>
          </cell>
          <cell r="C1049" t="str">
            <v xml:space="preserve">EMP - Corporate Employee Expenses   </v>
          </cell>
          <cell r="D1049" t="str">
            <v>HR</v>
          </cell>
          <cell r="G1049">
            <v>8327.5</v>
          </cell>
          <cell r="H1049">
            <v>0</v>
          </cell>
          <cell r="I1049">
            <v>8200</v>
          </cell>
          <cell r="K1049">
            <v>0</v>
          </cell>
          <cell r="M1049">
            <v>19409.900000000001</v>
          </cell>
          <cell r="N1049">
            <v>13560.5</v>
          </cell>
          <cell r="O1049">
            <v>47500</v>
          </cell>
          <cell r="Q1049">
            <v>0</v>
          </cell>
          <cell r="T1049">
            <v>27760.5</v>
          </cell>
          <cell r="U1049">
            <v>62800</v>
          </cell>
          <cell r="W1049">
            <v>0</v>
          </cell>
          <cell r="Y1049">
            <v>19409.900000000001</v>
          </cell>
          <cell r="AA1049">
            <v>47500</v>
          </cell>
          <cell r="AG1049">
            <v>62800</v>
          </cell>
          <cell r="AI1049">
            <v>0</v>
          </cell>
          <cell r="AL1049">
            <v>8326</v>
          </cell>
        </row>
        <row r="1050">
          <cell r="A1050" t="str">
            <v>8351</v>
          </cell>
          <cell r="B1050" t="str">
            <v xml:space="preserve">407 - Retained Earnings             </v>
          </cell>
          <cell r="C1050" t="str">
            <v xml:space="preserve">REG - Rental Regulatory and Other   </v>
          </cell>
          <cell r="D1050" t="str">
            <v>CS</v>
          </cell>
          <cell r="G1050">
            <v>152.56</v>
          </cell>
          <cell r="H1050">
            <v>0</v>
          </cell>
          <cell r="I1050">
            <v>100</v>
          </cell>
          <cell r="K1050">
            <v>0</v>
          </cell>
          <cell r="M1050">
            <v>2931.9</v>
          </cell>
          <cell r="N1050">
            <v>2583.1799999999998</v>
          </cell>
          <cell r="O1050">
            <v>2700</v>
          </cell>
          <cell r="Q1050">
            <v>0</v>
          </cell>
          <cell r="T1050">
            <v>2583.1799999999998</v>
          </cell>
          <cell r="U1050">
            <v>5300</v>
          </cell>
          <cell r="W1050">
            <v>0</v>
          </cell>
          <cell r="Y1050">
            <v>2931.9</v>
          </cell>
          <cell r="AA1050">
            <v>2700</v>
          </cell>
          <cell r="AG1050">
            <v>5300</v>
          </cell>
          <cell r="AI1050">
            <v>0</v>
          </cell>
          <cell r="AL1050">
            <v>8351</v>
          </cell>
        </row>
        <row r="1051">
          <cell r="A1051" t="str">
            <v>8351</v>
          </cell>
          <cell r="B1051" t="str">
            <v xml:space="preserve">407 - Retained Earnings             </v>
          </cell>
          <cell r="C1051" t="str">
            <v xml:space="preserve">REG - Rental Regulatory and Other   </v>
          </cell>
          <cell r="D1051" t="str">
            <v>CSP</v>
          </cell>
          <cell r="G1051">
            <v>0</v>
          </cell>
          <cell r="H1051">
            <v>259.2</v>
          </cell>
          <cell r="I1051">
            <v>1000</v>
          </cell>
          <cell r="K1051">
            <v>0</v>
          </cell>
          <cell r="M1051">
            <v>5078.22</v>
          </cell>
          <cell r="N1051">
            <v>3411.92</v>
          </cell>
          <cell r="O1051">
            <v>5300</v>
          </cell>
          <cell r="Q1051">
            <v>0</v>
          </cell>
          <cell r="T1051">
            <v>3411.92</v>
          </cell>
          <cell r="U1051">
            <v>6800</v>
          </cell>
          <cell r="W1051">
            <v>0</v>
          </cell>
          <cell r="Y1051">
            <v>5078.22</v>
          </cell>
          <cell r="AA1051">
            <v>5300</v>
          </cell>
          <cell r="AG1051">
            <v>6800</v>
          </cell>
          <cell r="AI1051">
            <v>0</v>
          </cell>
          <cell r="AL1051">
            <v>8351</v>
          </cell>
        </row>
        <row r="1052">
          <cell r="A1052" t="str">
            <v>8351</v>
          </cell>
          <cell r="B1052" t="str">
            <v xml:space="preserve">407 - Retained Earnings             </v>
          </cell>
          <cell r="C1052" t="str">
            <v xml:space="preserve">REG - Rental Regulatory and Other   </v>
          </cell>
          <cell r="D1052" t="str">
            <v>EO</v>
          </cell>
          <cell r="G1052">
            <v>0</v>
          </cell>
          <cell r="H1052">
            <v>299.86</v>
          </cell>
          <cell r="I1052">
            <v>0</v>
          </cell>
          <cell r="K1052">
            <v>0</v>
          </cell>
          <cell r="M1052">
            <v>0</v>
          </cell>
          <cell r="N1052">
            <v>299.86</v>
          </cell>
          <cell r="O1052">
            <v>0</v>
          </cell>
          <cell r="Q1052">
            <v>0</v>
          </cell>
          <cell r="T1052">
            <v>849.36</v>
          </cell>
          <cell r="U1052">
            <v>0</v>
          </cell>
          <cell r="W1052">
            <v>0</v>
          </cell>
          <cell r="Y1052">
            <v>0</v>
          </cell>
          <cell r="AA1052">
            <v>0</v>
          </cell>
          <cell r="AG1052">
            <v>0</v>
          </cell>
          <cell r="AI1052">
            <v>0</v>
          </cell>
          <cell r="AL1052">
            <v>8351</v>
          </cell>
        </row>
        <row r="1053">
          <cell r="A1053" t="str">
            <v>8351</v>
          </cell>
          <cell r="B1053" t="str">
            <v xml:space="preserve">407 - Retained Earnings             </v>
          </cell>
          <cell r="C1053" t="str">
            <v xml:space="preserve">REG - Rental Regulatory and Other   </v>
          </cell>
          <cell r="D1053" t="str">
            <v>EO</v>
          </cell>
          <cell r="G1053">
            <v>1026.77</v>
          </cell>
          <cell r="H1053">
            <v>0</v>
          </cell>
          <cell r="I1053">
            <v>200</v>
          </cell>
          <cell r="K1053">
            <v>0</v>
          </cell>
          <cell r="M1053">
            <v>1365.22</v>
          </cell>
          <cell r="N1053">
            <v>2516.89</v>
          </cell>
          <cell r="O1053">
            <v>1400</v>
          </cell>
          <cell r="Q1053">
            <v>0</v>
          </cell>
          <cell r="T1053">
            <v>3363.41</v>
          </cell>
          <cell r="U1053">
            <v>2200</v>
          </cell>
          <cell r="W1053">
            <v>0</v>
          </cell>
          <cell r="Y1053">
            <v>1365.22</v>
          </cell>
          <cell r="AA1053">
            <v>1400</v>
          </cell>
          <cell r="AG1053">
            <v>2200</v>
          </cell>
          <cell r="AI1053">
            <v>0</v>
          </cell>
          <cell r="AL1053">
            <v>8351</v>
          </cell>
        </row>
        <row r="1054">
          <cell r="A1054" t="str">
            <v>8351</v>
          </cell>
          <cell r="B1054" t="str">
            <v xml:space="preserve">407 - Retained Earnings             </v>
          </cell>
          <cell r="C1054" t="str">
            <v xml:space="preserve">REG - Rental Regulatory and Other   </v>
          </cell>
          <cell r="D1054" t="str">
            <v>EO</v>
          </cell>
          <cell r="G1054">
            <v>0</v>
          </cell>
          <cell r="H1054">
            <v>0</v>
          </cell>
          <cell r="I1054">
            <v>200</v>
          </cell>
          <cell r="K1054">
            <v>0</v>
          </cell>
          <cell r="M1054">
            <v>404.54</v>
          </cell>
          <cell r="N1054">
            <v>0</v>
          </cell>
          <cell r="O1054">
            <v>700</v>
          </cell>
          <cell r="Q1054">
            <v>0</v>
          </cell>
          <cell r="T1054">
            <v>0</v>
          </cell>
          <cell r="U1054">
            <v>1300</v>
          </cell>
          <cell r="W1054">
            <v>0</v>
          </cell>
          <cell r="Y1054">
            <v>404.54</v>
          </cell>
          <cell r="AA1054">
            <v>700</v>
          </cell>
          <cell r="AG1054">
            <v>1300</v>
          </cell>
          <cell r="AI1054">
            <v>0</v>
          </cell>
          <cell r="AL1054">
            <v>8351</v>
          </cell>
        </row>
        <row r="1055">
          <cell r="A1055" t="str">
            <v>8351</v>
          </cell>
          <cell r="B1055" t="str">
            <v xml:space="preserve">407 - Retained Earnings             </v>
          </cell>
          <cell r="C1055" t="str">
            <v xml:space="preserve">REG - Rental Regulatory and Other   </v>
          </cell>
          <cell r="D1055" t="str">
            <v>EO</v>
          </cell>
          <cell r="G1055">
            <v>0</v>
          </cell>
          <cell r="H1055">
            <v>0</v>
          </cell>
          <cell r="I1055">
            <v>0</v>
          </cell>
          <cell r="K1055">
            <v>0</v>
          </cell>
          <cell r="M1055">
            <v>1029.92</v>
          </cell>
          <cell r="N1055">
            <v>0</v>
          </cell>
          <cell r="O1055">
            <v>100</v>
          </cell>
          <cell r="Q1055">
            <v>0</v>
          </cell>
          <cell r="T1055">
            <v>714.33</v>
          </cell>
          <cell r="U1055">
            <v>300</v>
          </cell>
          <cell r="W1055">
            <v>0</v>
          </cell>
          <cell r="Y1055">
            <v>1029.92</v>
          </cell>
          <cell r="AA1055">
            <v>100</v>
          </cell>
          <cell r="AG1055">
            <v>300</v>
          </cell>
          <cell r="AI1055">
            <v>0</v>
          </cell>
          <cell r="AL1055">
            <v>8351</v>
          </cell>
        </row>
        <row r="1056">
          <cell r="A1056" t="str">
            <v>8351</v>
          </cell>
          <cell r="B1056" t="str">
            <v xml:space="preserve">407 - Retained Earnings             </v>
          </cell>
          <cell r="C1056" t="str">
            <v xml:space="preserve">REG - Rental Regulatory and Other   </v>
          </cell>
          <cell r="D1056" t="str">
            <v>HR</v>
          </cell>
          <cell r="G1056">
            <v>179.67</v>
          </cell>
          <cell r="H1056">
            <v>99.75</v>
          </cell>
          <cell r="I1056">
            <v>300</v>
          </cell>
          <cell r="K1056">
            <v>0</v>
          </cell>
          <cell r="M1056">
            <v>364.47</v>
          </cell>
          <cell r="N1056">
            <v>401.21</v>
          </cell>
          <cell r="O1056">
            <v>3800</v>
          </cell>
          <cell r="Q1056">
            <v>0</v>
          </cell>
          <cell r="T1056">
            <v>2067.9499999999998</v>
          </cell>
          <cell r="U1056">
            <v>5100</v>
          </cell>
          <cell r="W1056">
            <v>0</v>
          </cell>
          <cell r="Y1056">
            <v>364.47</v>
          </cell>
          <cell r="AA1056">
            <v>3800</v>
          </cell>
          <cell r="AG1056">
            <v>5100</v>
          </cell>
          <cell r="AI1056">
            <v>0</v>
          </cell>
          <cell r="AL1056">
            <v>8351</v>
          </cell>
        </row>
        <row r="1057">
          <cell r="A1057" t="str">
            <v>8351</v>
          </cell>
          <cell r="B1057" t="str">
            <v xml:space="preserve">407 - Retained Earnings             </v>
          </cell>
          <cell r="C1057" t="str">
            <v xml:space="preserve">REG - Rental Regulatory and Other   </v>
          </cell>
          <cell r="D1057" t="str">
            <v>IS</v>
          </cell>
          <cell r="G1057">
            <v>168.37</v>
          </cell>
          <cell r="H1057">
            <v>0</v>
          </cell>
          <cell r="I1057">
            <v>200</v>
          </cell>
          <cell r="K1057">
            <v>0</v>
          </cell>
          <cell r="M1057">
            <v>1999.19</v>
          </cell>
          <cell r="N1057">
            <v>0</v>
          </cell>
          <cell r="O1057">
            <v>800</v>
          </cell>
          <cell r="Q1057">
            <v>0</v>
          </cell>
          <cell r="T1057">
            <v>0</v>
          </cell>
          <cell r="U1057">
            <v>1000</v>
          </cell>
          <cell r="W1057">
            <v>0</v>
          </cell>
          <cell r="Y1057">
            <v>1999.19</v>
          </cell>
          <cell r="AA1057">
            <v>800</v>
          </cell>
          <cell r="AG1057">
            <v>1000</v>
          </cell>
          <cell r="AI1057">
            <v>0</v>
          </cell>
          <cell r="AL1057">
            <v>8351</v>
          </cell>
        </row>
        <row r="1058">
          <cell r="A1058" t="str">
            <v>8352</v>
          </cell>
          <cell r="B1058" t="str">
            <v xml:space="preserve">407 - Retained Earnings             </v>
          </cell>
          <cell r="C1058" t="str">
            <v xml:space="preserve">REG - Rental Regulatory and Other   </v>
          </cell>
          <cell r="D1058" t="str">
            <v>CS</v>
          </cell>
          <cell r="G1058">
            <v>307.04000000000002</v>
          </cell>
          <cell r="H1058">
            <v>100.4</v>
          </cell>
          <cell r="I1058">
            <v>0</v>
          </cell>
          <cell r="K1058">
            <v>0</v>
          </cell>
          <cell r="M1058">
            <v>2588.35</v>
          </cell>
          <cell r="N1058">
            <v>553.46</v>
          </cell>
          <cell r="O1058">
            <v>900</v>
          </cell>
          <cell r="Q1058">
            <v>0</v>
          </cell>
          <cell r="T1058">
            <v>1221.95</v>
          </cell>
          <cell r="U1058">
            <v>2000</v>
          </cell>
          <cell r="W1058">
            <v>0</v>
          </cell>
          <cell r="Y1058">
            <v>2588.35</v>
          </cell>
          <cell r="AA1058">
            <v>900</v>
          </cell>
          <cell r="AG1058">
            <v>2000</v>
          </cell>
          <cell r="AI1058">
            <v>0</v>
          </cell>
          <cell r="AL1058">
            <v>8352</v>
          </cell>
        </row>
        <row r="1059">
          <cell r="A1059" t="str">
            <v>8352</v>
          </cell>
          <cell r="B1059" t="str">
            <v xml:space="preserve">407 - Retained Earnings             </v>
          </cell>
          <cell r="C1059" t="str">
            <v xml:space="preserve">REG - Rental Regulatory and Other   </v>
          </cell>
          <cell r="D1059" t="str">
            <v>CSP</v>
          </cell>
          <cell r="G1059">
            <v>31.93</v>
          </cell>
          <cell r="H1059">
            <v>5</v>
          </cell>
          <cell r="I1059">
            <v>1000</v>
          </cell>
          <cell r="K1059">
            <v>0</v>
          </cell>
          <cell r="M1059">
            <v>2020.85</v>
          </cell>
          <cell r="N1059">
            <v>836.05</v>
          </cell>
          <cell r="O1059">
            <v>4900</v>
          </cell>
          <cell r="Q1059">
            <v>0</v>
          </cell>
          <cell r="T1059">
            <v>1107.42</v>
          </cell>
          <cell r="U1059">
            <v>6300</v>
          </cell>
          <cell r="W1059">
            <v>0</v>
          </cell>
          <cell r="Y1059">
            <v>2020.85</v>
          </cell>
          <cell r="AA1059">
            <v>4900</v>
          </cell>
          <cell r="AG1059">
            <v>6300</v>
          </cell>
          <cell r="AI1059">
            <v>0</v>
          </cell>
          <cell r="AL1059">
            <v>8352</v>
          </cell>
        </row>
        <row r="1060">
          <cell r="A1060" t="str">
            <v>8352</v>
          </cell>
          <cell r="B1060" t="str">
            <v xml:space="preserve">407 - Retained Earnings             </v>
          </cell>
          <cell r="C1060" t="str">
            <v xml:space="preserve">REG - Rental Regulatory and Other   </v>
          </cell>
          <cell r="D1060" t="str">
            <v>EO</v>
          </cell>
          <cell r="G1060">
            <v>0</v>
          </cell>
          <cell r="H1060">
            <v>0</v>
          </cell>
          <cell r="I1060">
            <v>100</v>
          </cell>
          <cell r="K1060">
            <v>0</v>
          </cell>
          <cell r="M1060">
            <v>84</v>
          </cell>
          <cell r="N1060">
            <v>47.01</v>
          </cell>
          <cell r="O1060">
            <v>400</v>
          </cell>
          <cell r="Q1060">
            <v>0</v>
          </cell>
          <cell r="T1060">
            <v>47.01</v>
          </cell>
          <cell r="U1060">
            <v>500</v>
          </cell>
          <cell r="W1060">
            <v>0</v>
          </cell>
          <cell r="Y1060">
            <v>84</v>
          </cell>
          <cell r="AA1060">
            <v>400</v>
          </cell>
          <cell r="AG1060">
            <v>500</v>
          </cell>
          <cell r="AI1060">
            <v>0</v>
          </cell>
          <cell r="AL1060">
            <v>8352</v>
          </cell>
        </row>
        <row r="1061">
          <cell r="A1061" t="str">
            <v>8352</v>
          </cell>
          <cell r="B1061" t="str">
            <v xml:space="preserve">407 - Retained Earnings             </v>
          </cell>
          <cell r="C1061" t="str">
            <v xml:space="preserve">REG - Rental Regulatory and Other   </v>
          </cell>
          <cell r="D1061" t="str">
            <v>EO</v>
          </cell>
          <cell r="G1061">
            <v>19</v>
          </cell>
          <cell r="H1061">
            <v>181.4</v>
          </cell>
          <cell r="I1061">
            <v>200</v>
          </cell>
          <cell r="K1061">
            <v>0</v>
          </cell>
          <cell r="M1061">
            <v>171.9</v>
          </cell>
          <cell r="N1061">
            <v>1582.81</v>
          </cell>
          <cell r="O1061">
            <v>1200</v>
          </cell>
          <cell r="Q1061">
            <v>0</v>
          </cell>
          <cell r="T1061">
            <v>2522.0500000000002</v>
          </cell>
          <cell r="U1061">
            <v>1800</v>
          </cell>
          <cell r="W1061">
            <v>0</v>
          </cell>
          <cell r="Y1061">
            <v>171.9</v>
          </cell>
          <cell r="AA1061">
            <v>1200</v>
          </cell>
          <cell r="AG1061">
            <v>1800</v>
          </cell>
          <cell r="AI1061">
            <v>0</v>
          </cell>
          <cell r="AL1061">
            <v>8352</v>
          </cell>
        </row>
        <row r="1062">
          <cell r="A1062" t="str">
            <v>8352</v>
          </cell>
          <cell r="B1062" t="str">
            <v xml:space="preserve">407 - Retained Earnings             </v>
          </cell>
          <cell r="C1062" t="str">
            <v xml:space="preserve">REG - Rental Regulatory and Other   </v>
          </cell>
          <cell r="D1062" t="str">
            <v>EO</v>
          </cell>
          <cell r="G1062">
            <v>0</v>
          </cell>
          <cell r="H1062">
            <v>27.2</v>
          </cell>
          <cell r="I1062">
            <v>200</v>
          </cell>
          <cell r="K1062">
            <v>0</v>
          </cell>
          <cell r="M1062">
            <v>102.41</v>
          </cell>
          <cell r="N1062">
            <v>27.2</v>
          </cell>
          <cell r="O1062">
            <v>600</v>
          </cell>
          <cell r="Q1062">
            <v>0</v>
          </cell>
          <cell r="T1062">
            <v>67.19</v>
          </cell>
          <cell r="U1062">
            <v>1200</v>
          </cell>
          <cell r="W1062">
            <v>0</v>
          </cell>
          <cell r="Y1062">
            <v>102.41</v>
          </cell>
          <cell r="AA1062">
            <v>600</v>
          </cell>
          <cell r="AG1062">
            <v>1200</v>
          </cell>
          <cell r="AI1062">
            <v>0</v>
          </cell>
          <cell r="AL1062">
            <v>8352</v>
          </cell>
        </row>
        <row r="1063">
          <cell r="A1063" t="str">
            <v>8352</v>
          </cell>
          <cell r="B1063" t="str">
            <v xml:space="preserve">407 - Retained Earnings             </v>
          </cell>
          <cell r="C1063" t="str">
            <v xml:space="preserve">REG - Rental Regulatory and Other   </v>
          </cell>
          <cell r="D1063" t="str">
            <v>EO</v>
          </cell>
          <cell r="G1063">
            <v>6</v>
          </cell>
          <cell r="H1063">
            <v>13.38</v>
          </cell>
          <cell r="I1063">
            <v>0</v>
          </cell>
          <cell r="K1063">
            <v>0</v>
          </cell>
          <cell r="M1063">
            <v>66</v>
          </cell>
          <cell r="N1063">
            <v>13.38</v>
          </cell>
          <cell r="O1063">
            <v>500</v>
          </cell>
          <cell r="Q1063">
            <v>0</v>
          </cell>
          <cell r="T1063">
            <v>811.95</v>
          </cell>
          <cell r="U1063">
            <v>800</v>
          </cell>
          <cell r="W1063">
            <v>0</v>
          </cell>
          <cell r="Y1063">
            <v>66</v>
          </cell>
          <cell r="AA1063">
            <v>500</v>
          </cell>
          <cell r="AG1063">
            <v>800</v>
          </cell>
          <cell r="AI1063">
            <v>0</v>
          </cell>
          <cell r="AL1063">
            <v>8352</v>
          </cell>
        </row>
        <row r="1064">
          <cell r="A1064" t="str">
            <v>8352</v>
          </cell>
          <cell r="B1064" t="str">
            <v xml:space="preserve">407 - Retained Earnings             </v>
          </cell>
          <cell r="C1064" t="str">
            <v xml:space="preserve">REG - Rental Regulatory and Other   </v>
          </cell>
          <cell r="D1064" t="str">
            <v>FS</v>
          </cell>
          <cell r="G1064">
            <v>0</v>
          </cell>
          <cell r="H1064">
            <v>0</v>
          </cell>
          <cell r="I1064">
            <v>0</v>
          </cell>
          <cell r="K1064">
            <v>0</v>
          </cell>
          <cell r="M1064">
            <v>0</v>
          </cell>
          <cell r="N1064">
            <v>0</v>
          </cell>
          <cell r="O1064">
            <v>100</v>
          </cell>
          <cell r="Q1064">
            <v>0</v>
          </cell>
          <cell r="T1064">
            <v>0</v>
          </cell>
          <cell r="U1064">
            <v>300</v>
          </cell>
          <cell r="W1064">
            <v>0</v>
          </cell>
          <cell r="Y1064">
            <v>0</v>
          </cell>
          <cell r="AA1064">
            <v>100</v>
          </cell>
          <cell r="AG1064">
            <v>300</v>
          </cell>
          <cell r="AI1064">
            <v>0</v>
          </cell>
          <cell r="AL1064">
            <v>8352</v>
          </cell>
        </row>
        <row r="1065">
          <cell r="A1065" t="str">
            <v>8352</v>
          </cell>
          <cell r="B1065" t="str">
            <v xml:space="preserve">407 - Retained Earnings             </v>
          </cell>
          <cell r="C1065" t="str">
            <v xml:space="preserve">REG - Rental Regulatory and Other   </v>
          </cell>
          <cell r="D1065" t="str">
            <v>HR</v>
          </cell>
          <cell r="G1065">
            <v>0</v>
          </cell>
          <cell r="H1065">
            <v>0</v>
          </cell>
          <cell r="I1065">
            <v>100</v>
          </cell>
          <cell r="K1065">
            <v>0</v>
          </cell>
          <cell r="M1065">
            <v>40.94</v>
          </cell>
          <cell r="N1065">
            <v>6</v>
          </cell>
          <cell r="O1065">
            <v>1500</v>
          </cell>
          <cell r="Q1065">
            <v>0</v>
          </cell>
          <cell r="T1065">
            <v>64.13</v>
          </cell>
          <cell r="U1065">
            <v>2000</v>
          </cell>
          <cell r="W1065">
            <v>0</v>
          </cell>
          <cell r="Y1065">
            <v>40.94</v>
          </cell>
          <cell r="AA1065">
            <v>1500</v>
          </cell>
          <cell r="AG1065">
            <v>2000</v>
          </cell>
          <cell r="AI1065">
            <v>0</v>
          </cell>
          <cell r="AL1065">
            <v>8352</v>
          </cell>
        </row>
        <row r="1066">
          <cell r="A1066" t="str">
            <v>8352</v>
          </cell>
          <cell r="B1066" t="str">
            <v xml:space="preserve">407 - Retained Earnings             </v>
          </cell>
          <cell r="C1066" t="str">
            <v xml:space="preserve">REG - Rental Regulatory and Other   </v>
          </cell>
          <cell r="D1066" t="str">
            <v>IS</v>
          </cell>
          <cell r="G1066">
            <v>0</v>
          </cell>
          <cell r="H1066">
            <v>0</v>
          </cell>
          <cell r="I1066">
            <v>100</v>
          </cell>
          <cell r="K1066">
            <v>0</v>
          </cell>
          <cell r="M1066">
            <v>16.649999999999999</v>
          </cell>
          <cell r="N1066">
            <v>306.98</v>
          </cell>
          <cell r="O1066">
            <v>900</v>
          </cell>
          <cell r="Q1066">
            <v>0</v>
          </cell>
          <cell r="T1066">
            <v>306.98</v>
          </cell>
          <cell r="U1066">
            <v>1000</v>
          </cell>
          <cell r="W1066">
            <v>0</v>
          </cell>
          <cell r="Y1066">
            <v>16.649999999999999</v>
          </cell>
          <cell r="AA1066">
            <v>900</v>
          </cell>
          <cell r="AG1066">
            <v>1000</v>
          </cell>
          <cell r="AI1066">
            <v>0</v>
          </cell>
          <cell r="AL1066">
            <v>8352</v>
          </cell>
        </row>
        <row r="1067">
          <cell r="A1067" t="str">
            <v>8353</v>
          </cell>
          <cell r="B1067" t="str">
            <v xml:space="preserve">407 - Retained Earnings             </v>
          </cell>
          <cell r="C1067" t="str">
            <v xml:space="preserve">REG - Rental Regulatory and Other   </v>
          </cell>
          <cell r="D1067" t="str">
            <v>CS</v>
          </cell>
          <cell r="G1067">
            <v>0</v>
          </cell>
          <cell r="H1067">
            <v>2.95</v>
          </cell>
          <cell r="I1067">
            <v>0</v>
          </cell>
          <cell r="K1067">
            <v>0</v>
          </cell>
          <cell r="M1067">
            <v>1389.39</v>
          </cell>
          <cell r="N1067">
            <v>449.3</v>
          </cell>
          <cell r="O1067">
            <v>1900</v>
          </cell>
          <cell r="Q1067">
            <v>0</v>
          </cell>
          <cell r="T1067">
            <v>521.21</v>
          </cell>
          <cell r="U1067">
            <v>5200</v>
          </cell>
          <cell r="W1067">
            <v>0</v>
          </cell>
          <cell r="Y1067">
            <v>1389.39</v>
          </cell>
          <cell r="AA1067">
            <v>1900</v>
          </cell>
          <cell r="AG1067">
            <v>5200</v>
          </cell>
          <cell r="AI1067">
            <v>0</v>
          </cell>
          <cell r="AL1067">
            <v>8353</v>
          </cell>
        </row>
        <row r="1068">
          <cell r="A1068" t="str">
            <v>8353</v>
          </cell>
          <cell r="B1068" t="str">
            <v xml:space="preserve">407 - Retained Earnings             </v>
          </cell>
          <cell r="C1068" t="str">
            <v xml:space="preserve">REG - Rental Regulatory and Other   </v>
          </cell>
          <cell r="D1068" t="str">
            <v>CSP</v>
          </cell>
          <cell r="G1068">
            <v>0</v>
          </cell>
          <cell r="H1068">
            <v>387.24</v>
          </cell>
          <cell r="I1068">
            <v>1000</v>
          </cell>
          <cell r="K1068">
            <v>0</v>
          </cell>
          <cell r="M1068">
            <v>3449.32</v>
          </cell>
          <cell r="N1068">
            <v>3506.83</v>
          </cell>
          <cell r="O1068">
            <v>3600</v>
          </cell>
          <cell r="Q1068">
            <v>0</v>
          </cell>
          <cell r="T1068">
            <v>4478.07</v>
          </cell>
          <cell r="U1068">
            <v>4500</v>
          </cell>
          <cell r="W1068">
            <v>0</v>
          </cell>
          <cell r="Y1068">
            <v>3449.32</v>
          </cell>
          <cell r="AA1068">
            <v>3600</v>
          </cell>
          <cell r="AG1068">
            <v>4500</v>
          </cell>
          <cell r="AI1068">
            <v>0</v>
          </cell>
          <cell r="AL1068">
            <v>8353</v>
          </cell>
        </row>
        <row r="1069">
          <cell r="A1069" t="str">
            <v>8353</v>
          </cell>
          <cell r="B1069" t="str">
            <v xml:space="preserve">407 - Retained Earnings             </v>
          </cell>
          <cell r="C1069" t="str">
            <v xml:space="preserve">REG - Rental Regulatory and Other   </v>
          </cell>
          <cell r="D1069" t="str">
            <v>EO</v>
          </cell>
          <cell r="G1069">
            <v>0</v>
          </cell>
          <cell r="H1069">
            <v>0</v>
          </cell>
          <cell r="I1069">
            <v>0</v>
          </cell>
          <cell r="K1069">
            <v>0</v>
          </cell>
          <cell r="M1069">
            <v>410.47</v>
          </cell>
          <cell r="N1069">
            <v>324.29000000000002</v>
          </cell>
          <cell r="O1069">
            <v>0</v>
          </cell>
          <cell r="Q1069">
            <v>0</v>
          </cell>
          <cell r="T1069">
            <v>324.29000000000002</v>
          </cell>
          <cell r="U1069">
            <v>0</v>
          </cell>
          <cell r="W1069">
            <v>0</v>
          </cell>
          <cell r="Y1069">
            <v>410.47</v>
          </cell>
          <cell r="AA1069">
            <v>0</v>
          </cell>
          <cell r="AG1069">
            <v>0</v>
          </cell>
          <cell r="AI1069">
            <v>0</v>
          </cell>
          <cell r="AL1069">
            <v>8353</v>
          </cell>
        </row>
        <row r="1070">
          <cell r="A1070" t="str">
            <v>8353</v>
          </cell>
          <cell r="B1070" t="str">
            <v xml:space="preserve">407 - Retained Earnings             </v>
          </cell>
          <cell r="C1070" t="str">
            <v xml:space="preserve">REG - Rental Regulatory and Other   </v>
          </cell>
          <cell r="D1070" t="str">
            <v>EO</v>
          </cell>
          <cell r="G1070">
            <v>261.64999999999998</v>
          </cell>
          <cell r="H1070">
            <v>0</v>
          </cell>
          <cell r="I1070">
            <v>100</v>
          </cell>
          <cell r="K1070">
            <v>0</v>
          </cell>
          <cell r="M1070">
            <v>350.79</v>
          </cell>
          <cell r="N1070">
            <v>346.66</v>
          </cell>
          <cell r="O1070">
            <v>1000</v>
          </cell>
          <cell r="Q1070">
            <v>0</v>
          </cell>
          <cell r="T1070">
            <v>770.84</v>
          </cell>
          <cell r="U1070">
            <v>1500</v>
          </cell>
          <cell r="W1070">
            <v>0</v>
          </cell>
          <cell r="Y1070">
            <v>350.79</v>
          </cell>
          <cell r="AA1070">
            <v>1000</v>
          </cell>
          <cell r="AG1070">
            <v>1500</v>
          </cell>
          <cell r="AI1070">
            <v>0</v>
          </cell>
          <cell r="AL1070">
            <v>8353</v>
          </cell>
        </row>
        <row r="1071">
          <cell r="A1071" t="str">
            <v>8353</v>
          </cell>
          <cell r="B1071" t="str">
            <v xml:space="preserve">407 - Retained Earnings             </v>
          </cell>
          <cell r="C1071" t="str">
            <v xml:space="preserve">REG - Rental Regulatory and Other   </v>
          </cell>
          <cell r="D1071" t="str">
            <v>EO</v>
          </cell>
          <cell r="G1071">
            <v>61.43</v>
          </cell>
          <cell r="H1071">
            <v>0</v>
          </cell>
          <cell r="I1071">
            <v>0</v>
          </cell>
          <cell r="K1071">
            <v>0</v>
          </cell>
          <cell r="M1071">
            <v>61.43</v>
          </cell>
          <cell r="N1071">
            <v>0</v>
          </cell>
          <cell r="O1071">
            <v>0</v>
          </cell>
          <cell r="Q1071">
            <v>0</v>
          </cell>
          <cell r="T1071">
            <v>0</v>
          </cell>
          <cell r="U1071">
            <v>0</v>
          </cell>
          <cell r="W1071">
            <v>0</v>
          </cell>
          <cell r="Y1071">
            <v>61.43</v>
          </cell>
          <cell r="AA1071">
            <v>0</v>
          </cell>
          <cell r="AG1071">
            <v>0</v>
          </cell>
          <cell r="AI1071">
            <v>0</v>
          </cell>
          <cell r="AL1071">
            <v>8353</v>
          </cell>
        </row>
        <row r="1072">
          <cell r="A1072" t="str">
            <v>8353</v>
          </cell>
          <cell r="B1072" t="str">
            <v xml:space="preserve">407 - Retained Earnings             </v>
          </cell>
          <cell r="C1072" t="str">
            <v xml:space="preserve">REG - Rental Regulatory and Other   </v>
          </cell>
          <cell r="D1072" t="str">
            <v>EO</v>
          </cell>
          <cell r="G1072">
            <v>0</v>
          </cell>
          <cell r="H1072">
            <v>0</v>
          </cell>
          <cell r="I1072">
            <v>0</v>
          </cell>
          <cell r="K1072">
            <v>0</v>
          </cell>
          <cell r="M1072">
            <v>0</v>
          </cell>
          <cell r="N1072">
            <v>0</v>
          </cell>
          <cell r="O1072">
            <v>0</v>
          </cell>
          <cell r="Q1072">
            <v>0</v>
          </cell>
          <cell r="T1072">
            <v>0</v>
          </cell>
          <cell r="U1072">
            <v>100</v>
          </cell>
          <cell r="W1072">
            <v>0</v>
          </cell>
          <cell r="Y1072">
            <v>0</v>
          </cell>
          <cell r="AA1072">
            <v>0</v>
          </cell>
          <cell r="AG1072">
            <v>100</v>
          </cell>
          <cell r="AI1072">
            <v>0</v>
          </cell>
          <cell r="AL1072">
            <v>8353</v>
          </cell>
        </row>
        <row r="1073">
          <cell r="A1073" t="str">
            <v>8353</v>
          </cell>
          <cell r="B1073" t="str">
            <v xml:space="preserve">407 - Retained Earnings             </v>
          </cell>
          <cell r="C1073" t="str">
            <v xml:space="preserve">REG - Rental Regulatory and Other   </v>
          </cell>
          <cell r="D1073" t="str">
            <v>FS</v>
          </cell>
          <cell r="G1073">
            <v>0</v>
          </cell>
          <cell r="H1073">
            <v>0</v>
          </cell>
          <cell r="I1073">
            <v>0</v>
          </cell>
          <cell r="K1073">
            <v>0</v>
          </cell>
          <cell r="M1073">
            <v>182.92</v>
          </cell>
          <cell r="N1073">
            <v>0</v>
          </cell>
          <cell r="O1073">
            <v>0</v>
          </cell>
          <cell r="Q1073">
            <v>0</v>
          </cell>
          <cell r="T1073">
            <v>0</v>
          </cell>
          <cell r="U1073">
            <v>0</v>
          </cell>
          <cell r="W1073">
            <v>0</v>
          </cell>
          <cell r="Y1073">
            <v>182.92</v>
          </cell>
          <cell r="AA1073">
            <v>0</v>
          </cell>
          <cell r="AG1073">
            <v>0</v>
          </cell>
          <cell r="AI1073">
            <v>0</v>
          </cell>
          <cell r="AL1073">
            <v>8353</v>
          </cell>
        </row>
        <row r="1074">
          <cell r="A1074" t="str">
            <v>8353</v>
          </cell>
          <cell r="B1074" t="str">
            <v xml:space="preserve">407 - Retained Earnings             </v>
          </cell>
          <cell r="C1074" t="str">
            <v xml:space="preserve">REG - Rental Regulatory and Other   </v>
          </cell>
          <cell r="D1074" t="str">
            <v>HR</v>
          </cell>
          <cell r="G1074">
            <v>0</v>
          </cell>
          <cell r="H1074">
            <v>0</v>
          </cell>
          <cell r="I1074">
            <v>0</v>
          </cell>
          <cell r="K1074">
            <v>0</v>
          </cell>
          <cell r="M1074">
            <v>35.450000000000003</v>
          </cell>
          <cell r="N1074">
            <v>162.86000000000001</v>
          </cell>
          <cell r="O1074">
            <v>600</v>
          </cell>
          <cell r="Q1074">
            <v>0</v>
          </cell>
          <cell r="T1074">
            <v>226.68</v>
          </cell>
          <cell r="U1074">
            <v>1000</v>
          </cell>
          <cell r="W1074">
            <v>0</v>
          </cell>
          <cell r="Y1074">
            <v>35.450000000000003</v>
          </cell>
          <cell r="AA1074">
            <v>600</v>
          </cell>
          <cell r="AG1074">
            <v>1000</v>
          </cell>
          <cell r="AI1074">
            <v>0</v>
          </cell>
          <cell r="AL1074">
            <v>8353</v>
          </cell>
        </row>
        <row r="1075">
          <cell r="A1075" t="str">
            <v>8353</v>
          </cell>
          <cell r="B1075" t="str">
            <v xml:space="preserve">407 - Retained Earnings             </v>
          </cell>
          <cell r="C1075" t="str">
            <v xml:space="preserve">REG - Rental Regulatory and Other   </v>
          </cell>
          <cell r="D1075" t="str">
            <v>IS</v>
          </cell>
          <cell r="G1075">
            <v>242.67</v>
          </cell>
          <cell r="H1075">
            <v>0</v>
          </cell>
          <cell r="I1075">
            <v>100</v>
          </cell>
          <cell r="K1075">
            <v>0</v>
          </cell>
          <cell r="M1075">
            <v>1584.27</v>
          </cell>
          <cell r="N1075">
            <v>150.1</v>
          </cell>
          <cell r="O1075">
            <v>200</v>
          </cell>
          <cell r="Q1075">
            <v>0</v>
          </cell>
          <cell r="T1075">
            <v>150.1</v>
          </cell>
          <cell r="U1075">
            <v>300</v>
          </cell>
          <cell r="W1075">
            <v>0</v>
          </cell>
          <cell r="Y1075">
            <v>1584.27</v>
          </cell>
          <cell r="AA1075">
            <v>200</v>
          </cell>
          <cell r="AG1075">
            <v>300</v>
          </cell>
          <cell r="AI1075">
            <v>0</v>
          </cell>
          <cell r="AL1075">
            <v>8353</v>
          </cell>
        </row>
        <row r="1076">
          <cell r="A1076" t="str">
            <v>8354</v>
          </cell>
          <cell r="B1076" t="str">
            <v xml:space="preserve">407 - Retained Earnings             </v>
          </cell>
          <cell r="C1076" t="str">
            <v xml:space="preserve">REG - Rental Regulatory and Other   </v>
          </cell>
          <cell r="D1076" t="str">
            <v>CS</v>
          </cell>
          <cell r="G1076">
            <v>108</v>
          </cell>
          <cell r="H1076">
            <v>144.11000000000001</v>
          </cell>
          <cell r="I1076">
            <v>0</v>
          </cell>
          <cell r="K1076">
            <v>0</v>
          </cell>
          <cell r="M1076">
            <v>3434.75</v>
          </cell>
          <cell r="N1076">
            <v>1203.92</v>
          </cell>
          <cell r="O1076">
            <v>1300</v>
          </cell>
          <cell r="Q1076">
            <v>0</v>
          </cell>
          <cell r="T1076">
            <v>2257.98</v>
          </cell>
          <cell r="U1076">
            <v>2800</v>
          </cell>
          <cell r="W1076">
            <v>0</v>
          </cell>
          <cell r="Y1076">
            <v>3434.75</v>
          </cell>
          <cell r="AA1076">
            <v>1300</v>
          </cell>
          <cell r="AG1076">
            <v>2800</v>
          </cell>
          <cell r="AI1076">
            <v>0</v>
          </cell>
          <cell r="AL1076">
            <v>8354</v>
          </cell>
        </row>
        <row r="1077">
          <cell r="A1077" t="str">
            <v>8354</v>
          </cell>
          <cell r="B1077" t="str">
            <v xml:space="preserve">407 - Retained Earnings             </v>
          </cell>
          <cell r="C1077" t="str">
            <v xml:space="preserve">REG - Rental Regulatory and Other   </v>
          </cell>
          <cell r="D1077" t="str">
            <v>CSP</v>
          </cell>
          <cell r="G1077">
            <v>91.54</v>
          </cell>
          <cell r="H1077">
            <v>667.46</v>
          </cell>
          <cell r="I1077">
            <v>1600</v>
          </cell>
          <cell r="K1077">
            <v>0</v>
          </cell>
          <cell r="M1077">
            <v>9214.27</v>
          </cell>
          <cell r="N1077">
            <v>11932.54</v>
          </cell>
          <cell r="O1077">
            <v>6400</v>
          </cell>
          <cell r="Q1077">
            <v>0</v>
          </cell>
          <cell r="T1077">
            <v>16130.98</v>
          </cell>
          <cell r="U1077">
            <v>8200</v>
          </cell>
          <cell r="W1077">
            <v>0</v>
          </cell>
          <cell r="Y1077">
            <v>9214.27</v>
          </cell>
          <cell r="AA1077">
            <v>6400</v>
          </cell>
          <cell r="AG1077">
            <v>8200</v>
          </cell>
          <cell r="AI1077">
            <v>0</v>
          </cell>
          <cell r="AL1077">
            <v>8354</v>
          </cell>
        </row>
        <row r="1078">
          <cell r="A1078" t="str">
            <v>8354</v>
          </cell>
          <cell r="B1078" t="str">
            <v xml:space="preserve">407 - Retained Earnings             </v>
          </cell>
          <cell r="C1078" t="str">
            <v xml:space="preserve">REG - Rental Regulatory and Other   </v>
          </cell>
          <cell r="D1078" t="str">
            <v>EO</v>
          </cell>
          <cell r="G1078">
            <v>0</v>
          </cell>
          <cell r="H1078">
            <v>28.81</v>
          </cell>
          <cell r="I1078">
            <v>100</v>
          </cell>
          <cell r="K1078">
            <v>0</v>
          </cell>
          <cell r="M1078">
            <v>43.26</v>
          </cell>
          <cell r="N1078">
            <v>351.27</v>
          </cell>
          <cell r="O1078">
            <v>400</v>
          </cell>
          <cell r="Q1078">
            <v>0</v>
          </cell>
          <cell r="T1078">
            <v>485.73</v>
          </cell>
          <cell r="U1078">
            <v>500</v>
          </cell>
          <cell r="W1078">
            <v>0</v>
          </cell>
          <cell r="Y1078">
            <v>43.26</v>
          </cell>
          <cell r="AA1078">
            <v>400</v>
          </cell>
          <cell r="AG1078">
            <v>500</v>
          </cell>
          <cell r="AI1078">
            <v>0</v>
          </cell>
          <cell r="AL1078">
            <v>8354</v>
          </cell>
        </row>
        <row r="1079">
          <cell r="A1079" t="str">
            <v>8354</v>
          </cell>
          <cell r="B1079" t="str">
            <v xml:space="preserve">407 - Retained Earnings             </v>
          </cell>
          <cell r="C1079" t="str">
            <v xml:space="preserve">REG - Rental Regulatory and Other   </v>
          </cell>
          <cell r="D1079" t="str">
            <v>EO</v>
          </cell>
          <cell r="G1079">
            <v>272</v>
          </cell>
          <cell r="H1079">
            <v>0</v>
          </cell>
          <cell r="I1079">
            <v>200</v>
          </cell>
          <cell r="K1079">
            <v>0</v>
          </cell>
          <cell r="M1079">
            <v>702.62</v>
          </cell>
          <cell r="N1079">
            <v>485.48</v>
          </cell>
          <cell r="O1079">
            <v>800</v>
          </cell>
          <cell r="Q1079">
            <v>0</v>
          </cell>
          <cell r="T1079">
            <v>669.43</v>
          </cell>
          <cell r="U1079">
            <v>1400</v>
          </cell>
          <cell r="W1079">
            <v>0</v>
          </cell>
          <cell r="Y1079">
            <v>702.62</v>
          </cell>
          <cell r="AA1079">
            <v>800</v>
          </cell>
          <cell r="AG1079">
            <v>1400</v>
          </cell>
          <cell r="AI1079">
            <v>0</v>
          </cell>
          <cell r="AL1079">
            <v>8354</v>
          </cell>
        </row>
        <row r="1080">
          <cell r="A1080" t="str">
            <v>8354</v>
          </cell>
          <cell r="B1080" t="str">
            <v xml:space="preserve">407 - Retained Earnings             </v>
          </cell>
          <cell r="C1080" t="str">
            <v xml:space="preserve">REG - Rental Regulatory and Other   </v>
          </cell>
          <cell r="D1080" t="str">
            <v>EO</v>
          </cell>
          <cell r="G1080">
            <v>74.88</v>
          </cell>
          <cell r="H1080">
            <v>290.72000000000003</v>
          </cell>
          <cell r="I1080">
            <v>100</v>
          </cell>
          <cell r="K1080">
            <v>0</v>
          </cell>
          <cell r="M1080">
            <v>715.41</v>
          </cell>
          <cell r="N1080">
            <v>557.54999999999995</v>
          </cell>
          <cell r="O1080">
            <v>400</v>
          </cell>
          <cell r="Q1080">
            <v>0</v>
          </cell>
          <cell r="T1080">
            <v>1380.31</v>
          </cell>
          <cell r="U1080">
            <v>1000</v>
          </cell>
          <cell r="W1080">
            <v>0</v>
          </cell>
          <cell r="Y1080">
            <v>715.41</v>
          </cell>
          <cell r="AA1080">
            <v>400</v>
          </cell>
          <cell r="AG1080">
            <v>1000</v>
          </cell>
          <cell r="AI1080">
            <v>0</v>
          </cell>
          <cell r="AL1080">
            <v>8354</v>
          </cell>
        </row>
        <row r="1081">
          <cell r="A1081" t="str">
            <v>8354</v>
          </cell>
          <cell r="B1081" t="str">
            <v xml:space="preserve">407 - Retained Earnings             </v>
          </cell>
          <cell r="C1081" t="str">
            <v xml:space="preserve">REG - Rental Regulatory and Other   </v>
          </cell>
          <cell r="D1081" t="str">
            <v>EO</v>
          </cell>
          <cell r="G1081">
            <v>107.68</v>
          </cell>
          <cell r="H1081">
            <v>0</v>
          </cell>
          <cell r="I1081">
            <v>0</v>
          </cell>
          <cell r="K1081">
            <v>0</v>
          </cell>
          <cell r="M1081">
            <v>998.95</v>
          </cell>
          <cell r="N1081">
            <v>0</v>
          </cell>
          <cell r="O1081">
            <v>0</v>
          </cell>
          <cell r="Q1081">
            <v>0</v>
          </cell>
          <cell r="T1081">
            <v>540.21</v>
          </cell>
          <cell r="U1081">
            <v>200</v>
          </cell>
          <cell r="W1081">
            <v>0</v>
          </cell>
          <cell r="Y1081">
            <v>998.95</v>
          </cell>
          <cell r="AA1081">
            <v>0</v>
          </cell>
          <cell r="AG1081">
            <v>200</v>
          </cell>
          <cell r="AI1081">
            <v>0</v>
          </cell>
          <cell r="AL1081">
            <v>8354</v>
          </cell>
        </row>
        <row r="1082">
          <cell r="A1082" t="str">
            <v>8354</v>
          </cell>
          <cell r="B1082" t="str">
            <v xml:space="preserve">407 - Retained Earnings             </v>
          </cell>
          <cell r="C1082" t="str">
            <v xml:space="preserve">REG - Rental Regulatory and Other   </v>
          </cell>
          <cell r="D1082" t="str">
            <v>FS</v>
          </cell>
          <cell r="G1082">
            <v>0</v>
          </cell>
          <cell r="H1082">
            <v>54.6</v>
          </cell>
          <cell r="I1082">
            <v>0</v>
          </cell>
          <cell r="K1082">
            <v>0</v>
          </cell>
          <cell r="M1082">
            <v>0</v>
          </cell>
          <cell r="N1082">
            <v>220.82</v>
          </cell>
          <cell r="O1082">
            <v>300</v>
          </cell>
          <cell r="Q1082">
            <v>0</v>
          </cell>
          <cell r="T1082">
            <v>707.94</v>
          </cell>
          <cell r="U1082">
            <v>500</v>
          </cell>
          <cell r="W1082">
            <v>0</v>
          </cell>
          <cell r="Y1082">
            <v>0</v>
          </cell>
          <cell r="AA1082">
            <v>300</v>
          </cell>
          <cell r="AG1082">
            <v>500</v>
          </cell>
          <cell r="AI1082">
            <v>0</v>
          </cell>
          <cell r="AL1082">
            <v>8354</v>
          </cell>
        </row>
        <row r="1083">
          <cell r="A1083" t="str">
            <v>8354</v>
          </cell>
          <cell r="B1083" t="str">
            <v xml:space="preserve">407 - Retained Earnings             </v>
          </cell>
          <cell r="C1083" t="str">
            <v xml:space="preserve">REG - Rental Regulatory and Other   </v>
          </cell>
          <cell r="D1083" t="str">
            <v>HR</v>
          </cell>
          <cell r="G1083">
            <v>141.97999999999999</v>
          </cell>
          <cell r="H1083">
            <v>47.62</v>
          </cell>
          <cell r="I1083">
            <v>100</v>
          </cell>
          <cell r="K1083">
            <v>0</v>
          </cell>
          <cell r="M1083">
            <v>622.30999999999995</v>
          </cell>
          <cell r="N1083">
            <v>1114.48</v>
          </cell>
          <cell r="O1083">
            <v>1100</v>
          </cell>
          <cell r="Q1083">
            <v>0</v>
          </cell>
          <cell r="T1083">
            <v>2829.17</v>
          </cell>
          <cell r="U1083">
            <v>1500</v>
          </cell>
          <cell r="W1083">
            <v>0</v>
          </cell>
          <cell r="Y1083">
            <v>622.30999999999995</v>
          </cell>
          <cell r="AA1083">
            <v>1100</v>
          </cell>
          <cell r="AG1083">
            <v>1500</v>
          </cell>
          <cell r="AI1083">
            <v>0</v>
          </cell>
          <cell r="AL1083">
            <v>8354</v>
          </cell>
        </row>
        <row r="1084">
          <cell r="A1084" t="str">
            <v>8354</v>
          </cell>
          <cell r="B1084" t="str">
            <v xml:space="preserve">407 - Retained Earnings             </v>
          </cell>
          <cell r="C1084" t="str">
            <v xml:space="preserve">REG - Rental Regulatory and Other   </v>
          </cell>
          <cell r="D1084" t="str">
            <v>IS</v>
          </cell>
          <cell r="G1084">
            <v>0</v>
          </cell>
          <cell r="H1084">
            <v>152.25</v>
          </cell>
          <cell r="I1084">
            <v>300</v>
          </cell>
          <cell r="K1084">
            <v>0</v>
          </cell>
          <cell r="M1084">
            <v>2727.3</v>
          </cell>
          <cell r="N1084">
            <v>1938.03</v>
          </cell>
          <cell r="O1084">
            <v>1300</v>
          </cell>
          <cell r="Q1084">
            <v>0</v>
          </cell>
          <cell r="T1084">
            <v>2352</v>
          </cell>
          <cell r="U1084">
            <v>1800</v>
          </cell>
          <cell r="W1084">
            <v>0</v>
          </cell>
          <cell r="Y1084">
            <v>2727.3</v>
          </cell>
          <cell r="AA1084">
            <v>1300</v>
          </cell>
          <cell r="AG1084">
            <v>1800</v>
          </cell>
          <cell r="AI1084">
            <v>0</v>
          </cell>
          <cell r="AL1084">
            <v>8354</v>
          </cell>
        </row>
        <row r="1085">
          <cell r="A1085" t="str">
            <v>8356</v>
          </cell>
          <cell r="B1085" t="str">
            <v xml:space="preserve">407 - Retained Earnings             </v>
          </cell>
          <cell r="C1085" t="str">
            <v xml:space="preserve">REG - Rental Regulatory and Other   </v>
          </cell>
          <cell r="D1085" t="str">
            <v>CS</v>
          </cell>
          <cell r="G1085">
            <v>0</v>
          </cell>
          <cell r="H1085">
            <v>0</v>
          </cell>
          <cell r="I1085">
            <v>200</v>
          </cell>
          <cell r="K1085">
            <v>0</v>
          </cell>
          <cell r="M1085">
            <v>0</v>
          </cell>
          <cell r="N1085">
            <v>0</v>
          </cell>
          <cell r="O1085">
            <v>3700</v>
          </cell>
          <cell r="Q1085">
            <v>0</v>
          </cell>
          <cell r="T1085">
            <v>0</v>
          </cell>
          <cell r="U1085">
            <v>5300</v>
          </cell>
          <cell r="W1085">
            <v>0</v>
          </cell>
          <cell r="Y1085">
            <v>0</v>
          </cell>
          <cell r="AA1085">
            <v>3700</v>
          </cell>
          <cell r="AG1085">
            <v>5300</v>
          </cell>
          <cell r="AI1085">
            <v>0</v>
          </cell>
          <cell r="AL1085">
            <v>8356</v>
          </cell>
        </row>
        <row r="1086">
          <cell r="A1086" t="str">
            <v>8356</v>
          </cell>
          <cell r="B1086" t="str">
            <v xml:space="preserve">407 - Retained Earnings             </v>
          </cell>
          <cell r="C1086" t="str">
            <v xml:space="preserve">REG - Rental Regulatory and Other   </v>
          </cell>
          <cell r="D1086" t="str">
            <v>EO</v>
          </cell>
          <cell r="G1086">
            <v>0</v>
          </cell>
          <cell r="H1086">
            <v>0</v>
          </cell>
          <cell r="I1086">
            <v>0</v>
          </cell>
          <cell r="K1086">
            <v>0</v>
          </cell>
          <cell r="M1086">
            <v>75</v>
          </cell>
          <cell r="N1086">
            <v>45</v>
          </cell>
          <cell r="O1086">
            <v>0</v>
          </cell>
          <cell r="Q1086">
            <v>0</v>
          </cell>
          <cell r="T1086">
            <v>45</v>
          </cell>
          <cell r="U1086">
            <v>0</v>
          </cell>
          <cell r="W1086">
            <v>0</v>
          </cell>
          <cell r="Y1086">
            <v>75</v>
          </cell>
          <cell r="AA1086">
            <v>0</v>
          </cell>
          <cell r="AG1086">
            <v>0</v>
          </cell>
          <cell r="AI1086">
            <v>0</v>
          </cell>
          <cell r="AL1086">
            <v>8356</v>
          </cell>
        </row>
        <row r="1087">
          <cell r="A1087" t="str">
            <v>8356</v>
          </cell>
          <cell r="B1087" t="str">
            <v xml:space="preserve">407 - Retained Earnings             </v>
          </cell>
          <cell r="C1087" t="str">
            <v xml:space="preserve">REG - Rental Regulatory and Other   </v>
          </cell>
          <cell r="D1087" t="str">
            <v>EO</v>
          </cell>
          <cell r="G1087">
            <v>0</v>
          </cell>
          <cell r="H1087">
            <v>0</v>
          </cell>
          <cell r="I1087">
            <v>200</v>
          </cell>
          <cell r="K1087">
            <v>0</v>
          </cell>
          <cell r="M1087">
            <v>0</v>
          </cell>
          <cell r="N1087">
            <v>1097.8699999999999</v>
          </cell>
          <cell r="O1087">
            <v>1100</v>
          </cell>
          <cell r="Q1087">
            <v>0</v>
          </cell>
          <cell r="T1087">
            <v>1097.8699999999999</v>
          </cell>
          <cell r="U1087">
            <v>1700</v>
          </cell>
          <cell r="W1087">
            <v>0</v>
          </cell>
          <cell r="Y1087">
            <v>0</v>
          </cell>
          <cell r="AA1087">
            <v>1100</v>
          </cell>
          <cell r="AG1087">
            <v>1700</v>
          </cell>
          <cell r="AI1087">
            <v>0</v>
          </cell>
          <cell r="AL1087">
            <v>8356</v>
          </cell>
        </row>
        <row r="1088">
          <cell r="A1088" t="str">
            <v>8401</v>
          </cell>
          <cell r="B1088" t="str">
            <v xml:space="preserve">407 - Retained Earnings             </v>
          </cell>
          <cell r="C1088" t="str">
            <v>OFF - Office Equipment Serv and Mtce</v>
          </cell>
          <cell r="D1088" t="str">
            <v>CS</v>
          </cell>
          <cell r="G1088">
            <v>0</v>
          </cell>
          <cell r="H1088">
            <v>0</v>
          </cell>
          <cell r="I1088">
            <v>0</v>
          </cell>
          <cell r="K1088">
            <v>0</v>
          </cell>
          <cell r="M1088">
            <v>10319.879999999999</v>
          </cell>
          <cell r="N1088">
            <v>10275.26</v>
          </cell>
          <cell r="O1088">
            <v>10400</v>
          </cell>
          <cell r="Q1088">
            <v>0</v>
          </cell>
          <cell r="T1088">
            <v>14881.81</v>
          </cell>
          <cell r="U1088">
            <v>13800</v>
          </cell>
          <cell r="W1088">
            <v>0</v>
          </cell>
          <cell r="Y1088">
            <v>10319.879999999999</v>
          </cell>
          <cell r="AA1088">
            <v>10400</v>
          </cell>
          <cell r="AG1088">
            <v>13800</v>
          </cell>
          <cell r="AI1088">
            <v>0</v>
          </cell>
          <cell r="AL1088">
            <v>8401</v>
          </cell>
        </row>
        <row r="1089">
          <cell r="A1089" t="str">
            <v>8401</v>
          </cell>
          <cell r="B1089" t="str">
            <v xml:space="preserve">407 - Retained Earnings             </v>
          </cell>
          <cell r="C1089" t="str">
            <v>OFF - Office Equipment Serv and Mtce</v>
          </cell>
          <cell r="D1089" t="str">
            <v>CSP</v>
          </cell>
          <cell r="G1089">
            <v>74.650000000000006</v>
          </cell>
          <cell r="H1089">
            <v>0</v>
          </cell>
          <cell r="I1089">
            <v>600</v>
          </cell>
          <cell r="K1089">
            <v>0</v>
          </cell>
          <cell r="M1089">
            <v>23492.38</v>
          </cell>
          <cell r="N1089">
            <v>21071.25</v>
          </cell>
          <cell r="O1089">
            <v>23400</v>
          </cell>
          <cell r="Q1089">
            <v>0</v>
          </cell>
          <cell r="T1089">
            <v>32903.81</v>
          </cell>
          <cell r="U1089">
            <v>30900</v>
          </cell>
          <cell r="W1089">
            <v>0</v>
          </cell>
          <cell r="Y1089">
            <v>23492.38</v>
          </cell>
          <cell r="AA1089">
            <v>23400</v>
          </cell>
          <cell r="AG1089">
            <v>30900</v>
          </cell>
          <cell r="AI1089">
            <v>0</v>
          </cell>
          <cell r="AL1089">
            <v>8401</v>
          </cell>
        </row>
        <row r="1090">
          <cell r="A1090" t="str">
            <v>8401</v>
          </cell>
          <cell r="B1090" t="str">
            <v xml:space="preserve">407 - Retained Earnings             </v>
          </cell>
          <cell r="C1090" t="str">
            <v>OFF - Office Equipment Serv and Mtce</v>
          </cell>
          <cell r="D1090" t="str">
            <v>EO</v>
          </cell>
          <cell r="G1090">
            <v>0</v>
          </cell>
          <cell r="H1090">
            <v>0</v>
          </cell>
          <cell r="I1090">
            <v>0</v>
          </cell>
          <cell r="K1090">
            <v>0</v>
          </cell>
          <cell r="M1090">
            <v>9638.06</v>
          </cell>
          <cell r="N1090">
            <v>8367.5499999999993</v>
          </cell>
          <cell r="O1090">
            <v>9100</v>
          </cell>
          <cell r="Q1090">
            <v>0</v>
          </cell>
          <cell r="T1090">
            <v>12662.4</v>
          </cell>
          <cell r="U1090">
            <v>14400</v>
          </cell>
          <cell r="W1090">
            <v>0</v>
          </cell>
          <cell r="Y1090">
            <v>9638.06</v>
          </cell>
          <cell r="AA1090">
            <v>9100</v>
          </cell>
          <cell r="AG1090">
            <v>14400</v>
          </cell>
          <cell r="AI1090">
            <v>0</v>
          </cell>
          <cell r="AL1090">
            <v>8401</v>
          </cell>
        </row>
        <row r="1091">
          <cell r="A1091" t="str">
            <v>8401</v>
          </cell>
          <cell r="B1091" t="str">
            <v xml:space="preserve">407 - Retained Earnings             </v>
          </cell>
          <cell r="C1091" t="str">
            <v>OFF - Office Equipment Serv and Mtce</v>
          </cell>
          <cell r="D1091" t="str">
            <v>EO</v>
          </cell>
          <cell r="G1091">
            <v>0</v>
          </cell>
          <cell r="H1091">
            <v>0</v>
          </cell>
          <cell r="I1091">
            <v>0</v>
          </cell>
          <cell r="K1091">
            <v>0</v>
          </cell>
          <cell r="M1091">
            <v>13323.79</v>
          </cell>
          <cell r="N1091">
            <v>12922.11</v>
          </cell>
          <cell r="O1091">
            <v>12000</v>
          </cell>
          <cell r="Q1091">
            <v>0</v>
          </cell>
          <cell r="T1091">
            <v>19142.53</v>
          </cell>
          <cell r="U1091">
            <v>18900</v>
          </cell>
          <cell r="W1091">
            <v>0</v>
          </cell>
          <cell r="Y1091">
            <v>13323.79</v>
          </cell>
          <cell r="AA1091">
            <v>12000</v>
          </cell>
          <cell r="AG1091">
            <v>18900</v>
          </cell>
          <cell r="AI1091">
            <v>0</v>
          </cell>
          <cell r="AL1091">
            <v>8401</v>
          </cell>
        </row>
        <row r="1092">
          <cell r="A1092" t="str">
            <v>8401</v>
          </cell>
          <cell r="B1092" t="str">
            <v xml:space="preserve">407 - Retained Earnings             </v>
          </cell>
          <cell r="C1092" t="str">
            <v>OFF - Office Equipment Serv and Mtce</v>
          </cell>
          <cell r="D1092" t="str">
            <v>EO</v>
          </cell>
          <cell r="G1092">
            <v>0</v>
          </cell>
          <cell r="H1092">
            <v>30.01</v>
          </cell>
          <cell r="I1092">
            <v>0</v>
          </cell>
          <cell r="K1092">
            <v>0</v>
          </cell>
          <cell r="M1092">
            <v>5940.42</v>
          </cell>
          <cell r="N1092">
            <v>5869.01</v>
          </cell>
          <cell r="O1092">
            <v>4600</v>
          </cell>
          <cell r="Q1092">
            <v>0</v>
          </cell>
          <cell r="T1092">
            <v>9965.68</v>
          </cell>
          <cell r="U1092">
            <v>7200</v>
          </cell>
          <cell r="W1092">
            <v>0</v>
          </cell>
          <cell r="Y1092">
            <v>5940.42</v>
          </cell>
          <cell r="AA1092">
            <v>4600</v>
          </cell>
          <cell r="AG1092">
            <v>7200</v>
          </cell>
          <cell r="AI1092">
            <v>0</v>
          </cell>
          <cell r="AL1092">
            <v>8401</v>
          </cell>
        </row>
        <row r="1093">
          <cell r="A1093" t="str">
            <v>8401</v>
          </cell>
          <cell r="B1093" t="str">
            <v xml:space="preserve">407 - Retained Earnings             </v>
          </cell>
          <cell r="C1093" t="str">
            <v>OFF - Office Equipment Serv and Mtce</v>
          </cell>
          <cell r="D1093" t="str">
            <v>EO</v>
          </cell>
          <cell r="G1093">
            <v>0</v>
          </cell>
          <cell r="H1093">
            <v>30.02</v>
          </cell>
          <cell r="I1093">
            <v>0</v>
          </cell>
          <cell r="K1093">
            <v>0</v>
          </cell>
          <cell r="M1093">
            <v>4871.67</v>
          </cell>
          <cell r="N1093">
            <v>4581.2700000000004</v>
          </cell>
          <cell r="O1093">
            <v>3000</v>
          </cell>
          <cell r="Q1093">
            <v>0</v>
          </cell>
          <cell r="T1093">
            <v>6338.52</v>
          </cell>
          <cell r="U1093">
            <v>4700</v>
          </cell>
          <cell r="W1093">
            <v>0</v>
          </cell>
          <cell r="Y1093">
            <v>4871.67</v>
          </cell>
          <cell r="AA1093">
            <v>3000</v>
          </cell>
          <cell r="AG1093">
            <v>4700</v>
          </cell>
          <cell r="AI1093">
            <v>0</v>
          </cell>
          <cell r="AL1093">
            <v>8401</v>
          </cell>
        </row>
        <row r="1094">
          <cell r="A1094" t="str">
            <v>8401</v>
          </cell>
          <cell r="B1094" t="str">
            <v xml:space="preserve">407 - Retained Earnings             </v>
          </cell>
          <cell r="C1094" t="str">
            <v>OFF - Office Equipment Serv and Mtce</v>
          </cell>
          <cell r="D1094" t="str">
            <v>FS</v>
          </cell>
          <cell r="G1094">
            <v>0</v>
          </cell>
          <cell r="H1094">
            <v>0</v>
          </cell>
          <cell r="I1094">
            <v>0</v>
          </cell>
          <cell r="K1094">
            <v>0</v>
          </cell>
          <cell r="M1094">
            <v>5939.75</v>
          </cell>
          <cell r="N1094">
            <v>8195.32</v>
          </cell>
          <cell r="O1094">
            <v>6400</v>
          </cell>
          <cell r="Q1094">
            <v>0</v>
          </cell>
          <cell r="T1094">
            <v>14139.79</v>
          </cell>
          <cell r="U1094">
            <v>8500</v>
          </cell>
          <cell r="W1094">
            <v>0</v>
          </cell>
          <cell r="Y1094">
            <v>5939.75</v>
          </cell>
          <cell r="AA1094">
            <v>6400</v>
          </cell>
          <cell r="AG1094">
            <v>8500</v>
          </cell>
          <cell r="AI1094">
            <v>0</v>
          </cell>
          <cell r="AL1094">
            <v>8401</v>
          </cell>
        </row>
        <row r="1095">
          <cell r="A1095" t="str">
            <v>8401</v>
          </cell>
          <cell r="B1095" t="str">
            <v xml:space="preserve">407 - Retained Earnings             </v>
          </cell>
          <cell r="C1095" t="str">
            <v>OFF - Office Equipment Serv and Mtce</v>
          </cell>
          <cell r="D1095" t="str">
            <v>HR</v>
          </cell>
          <cell r="G1095">
            <v>0</v>
          </cell>
          <cell r="H1095">
            <v>0</v>
          </cell>
          <cell r="I1095">
            <v>0</v>
          </cell>
          <cell r="K1095">
            <v>0</v>
          </cell>
          <cell r="M1095">
            <v>5301.34</v>
          </cell>
          <cell r="N1095">
            <v>5877.2</v>
          </cell>
          <cell r="O1095">
            <v>7300</v>
          </cell>
          <cell r="Q1095">
            <v>0</v>
          </cell>
          <cell r="T1095">
            <v>8512.2999999999993</v>
          </cell>
          <cell r="U1095">
            <v>9700</v>
          </cell>
          <cell r="W1095">
            <v>0</v>
          </cell>
          <cell r="Y1095">
            <v>5301.34</v>
          </cell>
          <cell r="AA1095">
            <v>7300</v>
          </cell>
          <cell r="AG1095">
            <v>9700</v>
          </cell>
          <cell r="AI1095">
            <v>0</v>
          </cell>
          <cell r="AL1095">
            <v>8401</v>
          </cell>
        </row>
        <row r="1096">
          <cell r="A1096" t="str">
            <v>8401</v>
          </cell>
          <cell r="B1096" t="str">
            <v xml:space="preserve">407 - Retained Earnings             </v>
          </cell>
          <cell r="C1096" t="str">
            <v>OFF - Office Equipment Serv and Mtce</v>
          </cell>
          <cell r="D1096" t="str">
            <v>IS</v>
          </cell>
          <cell r="G1096">
            <v>0</v>
          </cell>
          <cell r="H1096">
            <v>0</v>
          </cell>
          <cell r="I1096">
            <v>0</v>
          </cell>
          <cell r="K1096">
            <v>0</v>
          </cell>
          <cell r="M1096">
            <v>6752.1</v>
          </cell>
          <cell r="N1096">
            <v>7258.28</v>
          </cell>
          <cell r="O1096">
            <v>6300</v>
          </cell>
          <cell r="Q1096">
            <v>0</v>
          </cell>
          <cell r="T1096">
            <v>10135.49</v>
          </cell>
          <cell r="U1096">
            <v>8300</v>
          </cell>
          <cell r="W1096">
            <v>0</v>
          </cell>
          <cell r="Y1096">
            <v>6752.1</v>
          </cell>
          <cell r="AA1096">
            <v>6300</v>
          </cell>
          <cell r="AG1096">
            <v>8300</v>
          </cell>
          <cell r="AI1096">
            <v>0</v>
          </cell>
          <cell r="AL1096">
            <v>8401</v>
          </cell>
        </row>
        <row r="1097">
          <cell r="A1097" t="str">
            <v>8403</v>
          </cell>
          <cell r="B1097" t="str">
            <v xml:space="preserve">407 - Retained Earnings             </v>
          </cell>
          <cell r="C1097" t="str">
            <v>OFF - Office Equipment Serv and Mtce</v>
          </cell>
          <cell r="D1097" t="str">
            <v>EO</v>
          </cell>
          <cell r="G1097">
            <v>720.83</v>
          </cell>
          <cell r="H1097">
            <v>720.83</v>
          </cell>
          <cell r="I1097">
            <v>1000</v>
          </cell>
          <cell r="K1097">
            <v>0</v>
          </cell>
          <cell r="M1097">
            <v>6487.47</v>
          </cell>
          <cell r="N1097">
            <v>720.83</v>
          </cell>
          <cell r="O1097">
            <v>8600</v>
          </cell>
          <cell r="Q1097">
            <v>0</v>
          </cell>
          <cell r="T1097">
            <v>2883.32</v>
          </cell>
          <cell r="U1097">
            <v>11400</v>
          </cell>
          <cell r="W1097">
            <v>0</v>
          </cell>
          <cell r="Y1097">
            <v>6487.47</v>
          </cell>
          <cell r="AA1097">
            <v>8600</v>
          </cell>
          <cell r="AG1097">
            <v>11400</v>
          </cell>
          <cell r="AI1097">
            <v>0</v>
          </cell>
          <cell r="AL1097">
            <v>8403</v>
          </cell>
        </row>
        <row r="1098">
          <cell r="A1098" t="str">
            <v>8403</v>
          </cell>
          <cell r="B1098" t="str">
            <v xml:space="preserve">407 - Retained Earnings             </v>
          </cell>
          <cell r="C1098" t="str">
            <v>OFF - Office Equipment Serv and Mtce</v>
          </cell>
          <cell r="D1098" t="str">
            <v>HR</v>
          </cell>
          <cell r="G1098">
            <v>0</v>
          </cell>
          <cell r="H1098">
            <v>0</v>
          </cell>
          <cell r="I1098">
            <v>100</v>
          </cell>
          <cell r="K1098">
            <v>0</v>
          </cell>
          <cell r="M1098">
            <v>0</v>
          </cell>
          <cell r="N1098">
            <v>437.4</v>
          </cell>
          <cell r="O1098">
            <v>500</v>
          </cell>
          <cell r="Q1098">
            <v>0</v>
          </cell>
          <cell r="T1098">
            <v>486</v>
          </cell>
          <cell r="U1098">
            <v>600</v>
          </cell>
          <cell r="W1098">
            <v>0</v>
          </cell>
          <cell r="Y1098">
            <v>0</v>
          </cell>
          <cell r="AA1098">
            <v>500</v>
          </cell>
          <cell r="AG1098">
            <v>600</v>
          </cell>
          <cell r="AI1098">
            <v>0</v>
          </cell>
          <cell r="AL1098">
            <v>8403</v>
          </cell>
        </row>
        <row r="1099">
          <cell r="A1099" t="str">
            <v>8403</v>
          </cell>
          <cell r="B1099" t="str">
            <v xml:space="preserve">407 - Retained Earnings             </v>
          </cell>
          <cell r="C1099" t="str">
            <v>OFF - Office Equipment Serv and Mtce</v>
          </cell>
          <cell r="D1099" t="str">
            <v>IS</v>
          </cell>
          <cell r="G1099">
            <v>0</v>
          </cell>
          <cell r="H1099">
            <v>0</v>
          </cell>
          <cell r="I1099">
            <v>100</v>
          </cell>
          <cell r="K1099">
            <v>0</v>
          </cell>
          <cell r="M1099">
            <v>0</v>
          </cell>
          <cell r="N1099">
            <v>0</v>
          </cell>
          <cell r="O1099">
            <v>100</v>
          </cell>
          <cell r="Q1099">
            <v>0</v>
          </cell>
          <cell r="T1099">
            <v>0</v>
          </cell>
          <cell r="U1099">
            <v>200</v>
          </cell>
          <cell r="W1099">
            <v>0</v>
          </cell>
          <cell r="Y1099">
            <v>0</v>
          </cell>
          <cell r="AA1099">
            <v>100</v>
          </cell>
          <cell r="AG1099">
            <v>200</v>
          </cell>
          <cell r="AI1099">
            <v>0</v>
          </cell>
          <cell r="AL1099">
            <v>8403</v>
          </cell>
        </row>
        <row r="1100">
          <cell r="A1100" t="str">
            <v>8404</v>
          </cell>
          <cell r="B1100" t="str">
            <v xml:space="preserve">407 - Retained Earnings             </v>
          </cell>
          <cell r="C1100" t="str">
            <v>OFF - Office Equipment Serv and Mtce</v>
          </cell>
          <cell r="D1100" t="str">
            <v>CS</v>
          </cell>
          <cell r="G1100">
            <v>13390.32</v>
          </cell>
          <cell r="H1100">
            <v>11741.89</v>
          </cell>
          <cell r="I1100">
            <v>8200</v>
          </cell>
          <cell r="K1100">
            <v>0</v>
          </cell>
          <cell r="M1100">
            <v>107610.87</v>
          </cell>
          <cell r="N1100">
            <v>91508.44</v>
          </cell>
          <cell r="O1100">
            <v>73400</v>
          </cell>
          <cell r="Q1100">
            <v>0</v>
          </cell>
          <cell r="T1100">
            <v>124948.78</v>
          </cell>
          <cell r="U1100">
            <v>97600</v>
          </cell>
          <cell r="W1100">
            <v>0</v>
          </cell>
          <cell r="Y1100">
            <v>107610.87</v>
          </cell>
          <cell r="AA1100">
            <v>73400</v>
          </cell>
          <cell r="AG1100">
            <v>97600</v>
          </cell>
          <cell r="AI1100">
            <v>0</v>
          </cell>
          <cell r="AL1100">
            <v>8404</v>
          </cell>
        </row>
        <row r="1101">
          <cell r="A1101" t="str">
            <v>8404</v>
          </cell>
          <cell r="B1101" t="str">
            <v xml:space="preserve">407 - Retained Earnings             </v>
          </cell>
          <cell r="C1101" t="str">
            <v>OFF - Office Equipment Serv and Mtce</v>
          </cell>
          <cell r="D1101" t="str">
            <v>CSP</v>
          </cell>
          <cell r="G1101">
            <v>120.72</v>
          </cell>
          <cell r="H1101">
            <v>791.13</v>
          </cell>
          <cell r="I1101">
            <v>800</v>
          </cell>
          <cell r="K1101">
            <v>0</v>
          </cell>
          <cell r="M1101">
            <v>3547.39</v>
          </cell>
          <cell r="N1101">
            <v>3963.46</v>
          </cell>
          <cell r="O1101">
            <v>6500</v>
          </cell>
          <cell r="Q1101">
            <v>0</v>
          </cell>
          <cell r="T1101">
            <v>5641.46</v>
          </cell>
          <cell r="U1101">
            <v>8800</v>
          </cell>
          <cell r="W1101">
            <v>0</v>
          </cell>
          <cell r="Y1101">
            <v>3547.39</v>
          </cell>
          <cell r="AA1101">
            <v>6500</v>
          </cell>
          <cell r="AG1101">
            <v>8800</v>
          </cell>
          <cell r="AI1101">
            <v>0</v>
          </cell>
          <cell r="AL1101">
            <v>8404</v>
          </cell>
        </row>
        <row r="1102">
          <cell r="A1102" t="str">
            <v>8404</v>
          </cell>
          <cell r="B1102" t="str">
            <v xml:space="preserve">407 - Retained Earnings             </v>
          </cell>
          <cell r="C1102" t="str">
            <v>OFF - Office Equipment Serv and Mtce</v>
          </cell>
          <cell r="D1102" t="str">
            <v>EO</v>
          </cell>
          <cell r="G1102">
            <v>66.47</v>
          </cell>
          <cell r="H1102">
            <v>65.52</v>
          </cell>
          <cell r="I1102">
            <v>100</v>
          </cell>
          <cell r="K1102">
            <v>0</v>
          </cell>
          <cell r="M1102">
            <v>586.03</v>
          </cell>
          <cell r="N1102">
            <v>550.13</v>
          </cell>
          <cell r="O1102">
            <v>600</v>
          </cell>
          <cell r="Q1102">
            <v>0</v>
          </cell>
          <cell r="T1102">
            <v>738.81</v>
          </cell>
          <cell r="U1102">
            <v>700</v>
          </cell>
          <cell r="W1102">
            <v>0</v>
          </cell>
          <cell r="Y1102">
            <v>586.03</v>
          </cell>
          <cell r="AA1102">
            <v>600</v>
          </cell>
          <cell r="AG1102">
            <v>700</v>
          </cell>
          <cell r="AI1102">
            <v>0</v>
          </cell>
          <cell r="AL1102">
            <v>8404</v>
          </cell>
        </row>
        <row r="1103">
          <cell r="A1103" t="str">
            <v>8404</v>
          </cell>
          <cell r="B1103" t="str">
            <v xml:space="preserve">407 - Retained Earnings             </v>
          </cell>
          <cell r="C1103" t="str">
            <v>OFF - Office Equipment Serv and Mtce</v>
          </cell>
          <cell r="D1103" t="str">
            <v>EO</v>
          </cell>
          <cell r="G1103">
            <v>7416.8</v>
          </cell>
          <cell r="H1103">
            <v>6407.02</v>
          </cell>
          <cell r="I1103">
            <v>5800</v>
          </cell>
          <cell r="K1103">
            <v>0</v>
          </cell>
          <cell r="M1103">
            <v>59934.94</v>
          </cell>
          <cell r="N1103">
            <v>53522.27</v>
          </cell>
          <cell r="O1103">
            <v>51000</v>
          </cell>
          <cell r="Q1103">
            <v>0</v>
          </cell>
          <cell r="T1103">
            <v>72576.37</v>
          </cell>
          <cell r="U1103">
            <v>67400</v>
          </cell>
          <cell r="W1103">
            <v>0</v>
          </cell>
          <cell r="Y1103">
            <v>59934.94</v>
          </cell>
          <cell r="AA1103">
            <v>51000</v>
          </cell>
          <cell r="AG1103">
            <v>67400</v>
          </cell>
          <cell r="AI1103">
            <v>0</v>
          </cell>
          <cell r="AL1103">
            <v>8404</v>
          </cell>
        </row>
        <row r="1104">
          <cell r="A1104" t="str">
            <v>8404</v>
          </cell>
          <cell r="B1104" t="str">
            <v xml:space="preserve">407 - Retained Earnings             </v>
          </cell>
          <cell r="C1104" t="str">
            <v>OFF - Office Equipment Serv and Mtce</v>
          </cell>
          <cell r="D1104" t="str">
            <v>EO</v>
          </cell>
          <cell r="G1104">
            <v>284.27999999999997</v>
          </cell>
          <cell r="H1104">
            <v>117.89</v>
          </cell>
          <cell r="I1104">
            <v>500</v>
          </cell>
          <cell r="K1104">
            <v>0</v>
          </cell>
          <cell r="M1104">
            <v>3864.83</v>
          </cell>
          <cell r="N1104">
            <v>3084.81</v>
          </cell>
          <cell r="O1104">
            <v>3500</v>
          </cell>
          <cell r="Q1104">
            <v>0</v>
          </cell>
          <cell r="T1104">
            <v>4531.46</v>
          </cell>
          <cell r="U1104">
            <v>4600</v>
          </cell>
          <cell r="W1104">
            <v>0</v>
          </cell>
          <cell r="Y1104">
            <v>3864.83</v>
          </cell>
          <cell r="AA1104">
            <v>3500</v>
          </cell>
          <cell r="AG1104">
            <v>4600</v>
          </cell>
          <cell r="AI1104">
            <v>0</v>
          </cell>
          <cell r="AL1104">
            <v>8404</v>
          </cell>
        </row>
        <row r="1105">
          <cell r="A1105" t="str">
            <v>8404</v>
          </cell>
          <cell r="B1105" t="str">
            <v xml:space="preserve">407 - Retained Earnings             </v>
          </cell>
          <cell r="C1105" t="str">
            <v>OFF - Office Equipment Serv and Mtce</v>
          </cell>
          <cell r="D1105" t="str">
            <v>EO</v>
          </cell>
          <cell r="G1105">
            <v>132.52000000000001</v>
          </cell>
          <cell r="H1105">
            <v>0</v>
          </cell>
          <cell r="I1105">
            <v>300</v>
          </cell>
          <cell r="K1105">
            <v>0</v>
          </cell>
          <cell r="M1105">
            <v>520.09</v>
          </cell>
          <cell r="N1105">
            <v>1319.62</v>
          </cell>
          <cell r="O1105">
            <v>2400</v>
          </cell>
          <cell r="Q1105">
            <v>0</v>
          </cell>
          <cell r="T1105">
            <v>1509.34</v>
          </cell>
          <cell r="U1105">
            <v>3100</v>
          </cell>
          <cell r="W1105">
            <v>0</v>
          </cell>
          <cell r="Y1105">
            <v>520.09</v>
          </cell>
          <cell r="AA1105">
            <v>2400</v>
          </cell>
          <cell r="AG1105">
            <v>3100</v>
          </cell>
          <cell r="AI1105">
            <v>0</v>
          </cell>
          <cell r="AL1105">
            <v>8404</v>
          </cell>
        </row>
        <row r="1106">
          <cell r="A1106" t="str">
            <v>8404</v>
          </cell>
          <cell r="B1106" t="str">
            <v xml:space="preserve">407 - Retained Earnings             </v>
          </cell>
          <cell r="C1106" t="str">
            <v>OFF - Office Equipment Serv and Mtce</v>
          </cell>
          <cell r="D1106" t="str">
            <v>FS</v>
          </cell>
          <cell r="G1106">
            <v>580.80999999999995</v>
          </cell>
          <cell r="H1106">
            <v>548.46</v>
          </cell>
          <cell r="I1106">
            <v>500</v>
          </cell>
          <cell r="K1106">
            <v>0</v>
          </cell>
          <cell r="M1106">
            <v>5030.83</v>
          </cell>
          <cell r="N1106">
            <v>4788.51</v>
          </cell>
          <cell r="O1106">
            <v>4500</v>
          </cell>
          <cell r="Q1106">
            <v>0</v>
          </cell>
          <cell r="T1106">
            <v>6404.13</v>
          </cell>
          <cell r="U1106">
            <v>6100</v>
          </cell>
          <cell r="W1106">
            <v>0</v>
          </cell>
          <cell r="Y1106">
            <v>5030.83</v>
          </cell>
          <cell r="AA1106">
            <v>4500</v>
          </cell>
          <cell r="AG1106">
            <v>6100</v>
          </cell>
          <cell r="AI1106">
            <v>0</v>
          </cell>
          <cell r="AL1106">
            <v>8404</v>
          </cell>
        </row>
        <row r="1107">
          <cell r="A1107" t="str">
            <v>8404</v>
          </cell>
          <cell r="B1107" t="str">
            <v xml:space="preserve">407 - Retained Earnings             </v>
          </cell>
          <cell r="C1107" t="str">
            <v>OFF - Office Equipment Serv and Mtce</v>
          </cell>
          <cell r="D1107" t="str">
            <v>HR</v>
          </cell>
          <cell r="G1107">
            <v>66.5</v>
          </cell>
          <cell r="H1107">
            <v>0</v>
          </cell>
          <cell r="I1107">
            <v>200</v>
          </cell>
          <cell r="K1107">
            <v>0</v>
          </cell>
          <cell r="M1107">
            <v>1047.92</v>
          </cell>
          <cell r="N1107">
            <v>482.68</v>
          </cell>
          <cell r="O1107">
            <v>1100</v>
          </cell>
          <cell r="Q1107">
            <v>0</v>
          </cell>
          <cell r="T1107">
            <v>737.78</v>
          </cell>
          <cell r="U1107">
            <v>1300</v>
          </cell>
          <cell r="W1107">
            <v>0</v>
          </cell>
          <cell r="Y1107">
            <v>1047.92</v>
          </cell>
          <cell r="AA1107">
            <v>1100</v>
          </cell>
          <cell r="AG1107">
            <v>1300</v>
          </cell>
          <cell r="AI1107">
            <v>0</v>
          </cell>
          <cell r="AL1107">
            <v>8404</v>
          </cell>
        </row>
        <row r="1108">
          <cell r="A1108" t="str">
            <v>8404</v>
          </cell>
          <cell r="B1108" t="str">
            <v xml:space="preserve">407 - Retained Earnings             </v>
          </cell>
          <cell r="C1108" t="str">
            <v>OFF - Office Equipment Serv and Mtce</v>
          </cell>
          <cell r="D1108" t="str">
            <v>IS</v>
          </cell>
          <cell r="G1108">
            <v>1179.1300000000001</v>
          </cell>
          <cell r="H1108">
            <v>741.01</v>
          </cell>
          <cell r="I1108">
            <v>700</v>
          </cell>
          <cell r="K1108">
            <v>0</v>
          </cell>
          <cell r="M1108">
            <v>13031.19</v>
          </cell>
          <cell r="N1108">
            <v>7277.91</v>
          </cell>
          <cell r="O1108">
            <v>6300</v>
          </cell>
          <cell r="Q1108">
            <v>0</v>
          </cell>
          <cell r="T1108">
            <v>9418.65</v>
          </cell>
          <cell r="U1108">
            <v>8500</v>
          </cell>
          <cell r="W1108">
            <v>0</v>
          </cell>
          <cell r="Y1108">
            <v>13031.19</v>
          </cell>
          <cell r="AA1108">
            <v>6300</v>
          </cell>
          <cell r="AG1108">
            <v>8500</v>
          </cell>
          <cell r="AI1108">
            <v>0</v>
          </cell>
          <cell r="AL1108">
            <v>8404</v>
          </cell>
        </row>
        <row r="1109">
          <cell r="A1109" t="str">
            <v>8406</v>
          </cell>
          <cell r="B1109" t="str">
            <v xml:space="preserve">407 - Retained Earnings             </v>
          </cell>
          <cell r="C1109" t="str">
            <v>OFF - Office Equipment Serv and Mtce</v>
          </cell>
          <cell r="D1109" t="str">
            <v>CS</v>
          </cell>
          <cell r="G1109">
            <v>471.98</v>
          </cell>
          <cell r="H1109">
            <v>231.01</v>
          </cell>
          <cell r="I1109">
            <v>600</v>
          </cell>
          <cell r="K1109">
            <v>0</v>
          </cell>
          <cell r="M1109">
            <v>3013.2</v>
          </cell>
          <cell r="N1109">
            <v>3964.67</v>
          </cell>
          <cell r="O1109">
            <v>4700</v>
          </cell>
          <cell r="Q1109">
            <v>0</v>
          </cell>
          <cell r="T1109">
            <v>5731.19</v>
          </cell>
          <cell r="U1109">
            <v>6100</v>
          </cell>
          <cell r="W1109">
            <v>0</v>
          </cell>
          <cell r="Y1109">
            <v>3013.2</v>
          </cell>
          <cell r="AA1109">
            <v>4700</v>
          </cell>
          <cell r="AG1109">
            <v>6100</v>
          </cell>
          <cell r="AI1109">
            <v>0</v>
          </cell>
          <cell r="AL1109">
            <v>8406</v>
          </cell>
        </row>
        <row r="1110">
          <cell r="A1110" t="str">
            <v>8406</v>
          </cell>
          <cell r="B1110" t="str">
            <v xml:space="preserve">407 - Retained Earnings             </v>
          </cell>
          <cell r="C1110" t="str">
            <v>OFF - Office Equipment Serv and Mtce</v>
          </cell>
          <cell r="D1110" t="str">
            <v>CSP</v>
          </cell>
          <cell r="G1110">
            <v>1699.05</v>
          </cell>
          <cell r="H1110">
            <v>881.55</v>
          </cell>
          <cell r="I1110">
            <v>1500</v>
          </cell>
          <cell r="K1110">
            <v>0</v>
          </cell>
          <cell r="M1110">
            <v>12855.14</v>
          </cell>
          <cell r="N1110">
            <v>9004.34</v>
          </cell>
          <cell r="O1110">
            <v>10800</v>
          </cell>
          <cell r="Q1110">
            <v>0</v>
          </cell>
          <cell r="T1110">
            <v>14241</v>
          </cell>
          <cell r="U1110">
            <v>13900</v>
          </cell>
          <cell r="W1110">
            <v>0</v>
          </cell>
          <cell r="Y1110">
            <v>12855.14</v>
          </cell>
          <cell r="AA1110">
            <v>10800</v>
          </cell>
          <cell r="AG1110">
            <v>13900</v>
          </cell>
          <cell r="AI1110">
            <v>0</v>
          </cell>
          <cell r="AL1110">
            <v>8406</v>
          </cell>
        </row>
        <row r="1111">
          <cell r="A1111" t="str">
            <v>8406</v>
          </cell>
          <cell r="B1111" t="str">
            <v xml:space="preserve">407 - Retained Earnings             </v>
          </cell>
          <cell r="C1111" t="str">
            <v>OFF - Office Equipment Serv and Mtce</v>
          </cell>
          <cell r="D1111" t="str">
            <v>EO</v>
          </cell>
          <cell r="G1111">
            <v>491.68</v>
          </cell>
          <cell r="H1111">
            <v>498.3</v>
          </cell>
          <cell r="I1111">
            <v>600</v>
          </cell>
          <cell r="K1111">
            <v>0</v>
          </cell>
          <cell r="M1111">
            <v>4583.1099999999997</v>
          </cell>
          <cell r="N1111">
            <v>5327.9</v>
          </cell>
          <cell r="O1111">
            <v>5400</v>
          </cell>
          <cell r="Q1111">
            <v>0</v>
          </cell>
          <cell r="T1111">
            <v>6868.41</v>
          </cell>
          <cell r="U1111">
            <v>7000</v>
          </cell>
          <cell r="W1111">
            <v>0</v>
          </cell>
          <cell r="Y1111">
            <v>4583.1099999999997</v>
          </cell>
          <cell r="AA1111">
            <v>5400</v>
          </cell>
          <cell r="AG1111">
            <v>7000</v>
          </cell>
          <cell r="AI1111">
            <v>0</v>
          </cell>
          <cell r="AL1111">
            <v>8406</v>
          </cell>
        </row>
        <row r="1112">
          <cell r="A1112" t="str">
            <v>8406</v>
          </cell>
          <cell r="B1112" t="str">
            <v xml:space="preserve">407 - Retained Earnings             </v>
          </cell>
          <cell r="C1112" t="str">
            <v>OFF - Office Equipment Serv and Mtce</v>
          </cell>
          <cell r="D1112" t="str">
            <v>EO</v>
          </cell>
          <cell r="G1112">
            <v>3175.23</v>
          </cell>
          <cell r="H1112">
            <v>2151.23</v>
          </cell>
          <cell r="I1112">
            <v>3000</v>
          </cell>
          <cell r="K1112">
            <v>0</v>
          </cell>
          <cell r="M1112">
            <v>35461.33</v>
          </cell>
          <cell r="N1112">
            <v>22252.51</v>
          </cell>
          <cell r="O1112">
            <v>24100</v>
          </cell>
          <cell r="Q1112">
            <v>0</v>
          </cell>
          <cell r="T1112">
            <v>30646.93</v>
          </cell>
          <cell r="U1112">
            <v>31700</v>
          </cell>
          <cell r="W1112">
            <v>0</v>
          </cell>
          <cell r="Y1112">
            <v>35461.33</v>
          </cell>
          <cell r="AA1112">
            <v>24100</v>
          </cell>
          <cell r="AG1112">
            <v>31700</v>
          </cell>
          <cell r="AI1112">
            <v>0</v>
          </cell>
          <cell r="AL1112">
            <v>8406</v>
          </cell>
        </row>
        <row r="1113">
          <cell r="A1113" t="str">
            <v>8406</v>
          </cell>
          <cell r="B1113" t="str">
            <v xml:space="preserve">407 - Retained Earnings             </v>
          </cell>
          <cell r="C1113" t="str">
            <v>OFF - Office Equipment Serv and Mtce</v>
          </cell>
          <cell r="D1113" t="str">
            <v>EO</v>
          </cell>
          <cell r="G1113">
            <v>601.21</v>
          </cell>
          <cell r="H1113">
            <v>382.23</v>
          </cell>
          <cell r="I1113">
            <v>700</v>
          </cell>
          <cell r="K1113">
            <v>0</v>
          </cell>
          <cell r="M1113">
            <v>3718.5</v>
          </cell>
          <cell r="N1113">
            <v>4074.46</v>
          </cell>
          <cell r="O1113">
            <v>5500</v>
          </cell>
          <cell r="Q1113">
            <v>0</v>
          </cell>
          <cell r="T1113">
            <v>5483.67</v>
          </cell>
          <cell r="U1113">
            <v>7000</v>
          </cell>
          <cell r="W1113">
            <v>0</v>
          </cell>
          <cell r="Y1113">
            <v>3718.5</v>
          </cell>
          <cell r="AA1113">
            <v>5500</v>
          </cell>
          <cell r="AG1113">
            <v>7000</v>
          </cell>
          <cell r="AI1113">
            <v>0</v>
          </cell>
          <cell r="AL1113">
            <v>8406</v>
          </cell>
        </row>
        <row r="1114">
          <cell r="A1114" t="str">
            <v>8406</v>
          </cell>
          <cell r="B1114" t="str">
            <v xml:space="preserve">407 - Retained Earnings             </v>
          </cell>
          <cell r="C1114" t="str">
            <v>OFF - Office Equipment Serv and Mtce</v>
          </cell>
          <cell r="D1114" t="str">
            <v>EO</v>
          </cell>
          <cell r="G1114">
            <v>633.44000000000005</v>
          </cell>
          <cell r="H1114">
            <v>509.2</v>
          </cell>
          <cell r="I1114">
            <v>800</v>
          </cell>
          <cell r="K1114">
            <v>0</v>
          </cell>
          <cell r="M1114">
            <v>5631.57</v>
          </cell>
          <cell r="N1114">
            <v>4938.37</v>
          </cell>
          <cell r="O1114">
            <v>6000</v>
          </cell>
          <cell r="Q1114">
            <v>0</v>
          </cell>
          <cell r="T1114">
            <v>6646.92</v>
          </cell>
          <cell r="U1114">
            <v>7900</v>
          </cell>
          <cell r="W1114">
            <v>0</v>
          </cell>
          <cell r="Y1114">
            <v>5631.57</v>
          </cell>
          <cell r="AA1114">
            <v>6000</v>
          </cell>
          <cell r="AG1114">
            <v>7900</v>
          </cell>
          <cell r="AI1114">
            <v>0</v>
          </cell>
          <cell r="AL1114">
            <v>8406</v>
          </cell>
        </row>
        <row r="1115">
          <cell r="A1115" t="str">
            <v>8406</v>
          </cell>
          <cell r="B1115" t="str">
            <v xml:space="preserve">407 - Retained Earnings             </v>
          </cell>
          <cell r="C1115" t="str">
            <v>OFF - Office Equipment Serv and Mtce</v>
          </cell>
          <cell r="D1115" t="str">
            <v>FS</v>
          </cell>
          <cell r="G1115">
            <v>378.08</v>
          </cell>
          <cell r="H1115">
            <v>122.19</v>
          </cell>
          <cell r="I1115">
            <v>500</v>
          </cell>
          <cell r="K1115">
            <v>0</v>
          </cell>
          <cell r="M1115">
            <v>2764.25</v>
          </cell>
          <cell r="N1115">
            <v>2324.63</v>
          </cell>
          <cell r="O1115">
            <v>3800</v>
          </cell>
          <cell r="Q1115">
            <v>0</v>
          </cell>
          <cell r="T1115">
            <v>2682.39</v>
          </cell>
          <cell r="U1115">
            <v>5100</v>
          </cell>
          <cell r="W1115">
            <v>0</v>
          </cell>
          <cell r="Y1115">
            <v>2764.25</v>
          </cell>
          <cell r="AA1115">
            <v>3800</v>
          </cell>
          <cell r="AG1115">
            <v>5100</v>
          </cell>
          <cell r="AI1115">
            <v>0</v>
          </cell>
          <cell r="AL1115">
            <v>8406</v>
          </cell>
        </row>
        <row r="1116">
          <cell r="A1116" t="str">
            <v>8406</v>
          </cell>
          <cell r="B1116" t="str">
            <v xml:space="preserve">407 - Retained Earnings             </v>
          </cell>
          <cell r="C1116" t="str">
            <v>OFF - Office Equipment Serv and Mtce</v>
          </cell>
          <cell r="D1116" t="str">
            <v>HR</v>
          </cell>
          <cell r="G1116">
            <v>340.38</v>
          </cell>
          <cell r="H1116">
            <v>165.71</v>
          </cell>
          <cell r="I1116">
            <v>500</v>
          </cell>
          <cell r="K1116">
            <v>0</v>
          </cell>
          <cell r="M1116">
            <v>2634.43</v>
          </cell>
          <cell r="N1116">
            <v>1928.76</v>
          </cell>
          <cell r="O1116">
            <v>3500</v>
          </cell>
          <cell r="Q1116">
            <v>0</v>
          </cell>
          <cell r="T1116">
            <v>2441.2800000000002</v>
          </cell>
          <cell r="U1116">
            <v>4600</v>
          </cell>
          <cell r="W1116">
            <v>0</v>
          </cell>
          <cell r="Y1116">
            <v>2634.43</v>
          </cell>
          <cell r="AA1116">
            <v>3500</v>
          </cell>
          <cell r="AG1116">
            <v>4600</v>
          </cell>
          <cell r="AI1116">
            <v>0</v>
          </cell>
          <cell r="AL1116">
            <v>8406</v>
          </cell>
        </row>
        <row r="1117">
          <cell r="A1117" t="str">
            <v>8406</v>
          </cell>
          <cell r="B1117" t="str">
            <v xml:space="preserve">407 - Retained Earnings             </v>
          </cell>
          <cell r="C1117" t="str">
            <v>OFF - Office Equipment Serv and Mtce</v>
          </cell>
          <cell r="D1117" t="str">
            <v>IS</v>
          </cell>
          <cell r="G1117">
            <v>1220.6300000000001</v>
          </cell>
          <cell r="H1117">
            <v>1016.71</v>
          </cell>
          <cell r="I1117">
            <v>1000</v>
          </cell>
          <cell r="K1117">
            <v>0</v>
          </cell>
          <cell r="M1117">
            <v>9343.84</v>
          </cell>
          <cell r="N1117">
            <v>7675.21</v>
          </cell>
          <cell r="O1117">
            <v>7600</v>
          </cell>
          <cell r="Q1117">
            <v>0</v>
          </cell>
          <cell r="T1117">
            <v>10105.25</v>
          </cell>
          <cell r="U1117">
            <v>10200</v>
          </cell>
          <cell r="W1117">
            <v>0</v>
          </cell>
          <cell r="Y1117">
            <v>9343.84</v>
          </cell>
          <cell r="AA1117">
            <v>7600</v>
          </cell>
          <cell r="AG1117">
            <v>10200</v>
          </cell>
          <cell r="AI1117">
            <v>0</v>
          </cell>
          <cell r="AL1117">
            <v>8406</v>
          </cell>
        </row>
        <row r="1118">
          <cell r="A1118" t="str">
            <v>8407</v>
          </cell>
          <cell r="B1118" t="str">
            <v xml:space="preserve">407 - Retained Earnings             </v>
          </cell>
          <cell r="C1118" t="str">
            <v>OFF - Office Equipment Serv and Mtce</v>
          </cell>
          <cell r="D1118" t="str">
            <v>EO</v>
          </cell>
          <cell r="G1118">
            <v>0</v>
          </cell>
          <cell r="H1118">
            <v>0</v>
          </cell>
          <cell r="I1118">
            <v>100</v>
          </cell>
          <cell r="K1118">
            <v>0</v>
          </cell>
          <cell r="M1118">
            <v>0</v>
          </cell>
          <cell r="N1118">
            <v>0</v>
          </cell>
          <cell r="O1118">
            <v>400</v>
          </cell>
          <cell r="Q1118">
            <v>0</v>
          </cell>
          <cell r="T1118">
            <v>0</v>
          </cell>
          <cell r="U1118">
            <v>500</v>
          </cell>
          <cell r="W1118">
            <v>0</v>
          </cell>
          <cell r="Y1118">
            <v>0</v>
          </cell>
          <cell r="AA1118">
            <v>400</v>
          </cell>
          <cell r="AG1118">
            <v>500</v>
          </cell>
          <cell r="AI1118">
            <v>0</v>
          </cell>
          <cell r="AL1118">
            <v>8407</v>
          </cell>
        </row>
        <row r="1119">
          <cell r="A1119" t="str">
            <v>8407</v>
          </cell>
          <cell r="B1119" t="str">
            <v xml:space="preserve">407 - Retained Earnings             </v>
          </cell>
          <cell r="C1119" t="str">
            <v>OFF - Office Equipment Serv and Mtce</v>
          </cell>
          <cell r="D1119" t="str">
            <v>EO</v>
          </cell>
          <cell r="G1119">
            <v>0</v>
          </cell>
          <cell r="H1119">
            <v>0</v>
          </cell>
          <cell r="I1119">
            <v>100</v>
          </cell>
          <cell r="K1119">
            <v>0</v>
          </cell>
          <cell r="M1119">
            <v>393.12</v>
          </cell>
          <cell r="N1119">
            <v>0</v>
          </cell>
          <cell r="O1119">
            <v>400</v>
          </cell>
          <cell r="Q1119">
            <v>0</v>
          </cell>
          <cell r="T1119">
            <v>0</v>
          </cell>
          <cell r="U1119">
            <v>600</v>
          </cell>
          <cell r="W1119">
            <v>0</v>
          </cell>
          <cell r="Y1119">
            <v>393.12</v>
          </cell>
          <cell r="AA1119">
            <v>400</v>
          </cell>
          <cell r="AG1119">
            <v>600</v>
          </cell>
          <cell r="AI1119">
            <v>0</v>
          </cell>
          <cell r="AL1119">
            <v>8407</v>
          </cell>
        </row>
        <row r="1120">
          <cell r="A1120" t="str">
            <v>8407</v>
          </cell>
          <cell r="B1120" t="str">
            <v xml:space="preserve">407 - Retained Earnings             </v>
          </cell>
          <cell r="C1120" t="str">
            <v>OFF - Office Equipment Serv and Mtce</v>
          </cell>
          <cell r="D1120" t="str">
            <v>EO</v>
          </cell>
          <cell r="G1120">
            <v>0</v>
          </cell>
          <cell r="H1120">
            <v>0</v>
          </cell>
          <cell r="I1120">
            <v>100</v>
          </cell>
          <cell r="K1120">
            <v>0</v>
          </cell>
          <cell r="M1120">
            <v>0</v>
          </cell>
          <cell r="N1120">
            <v>10.220000000000001</v>
          </cell>
          <cell r="O1120">
            <v>300</v>
          </cell>
          <cell r="Q1120">
            <v>0</v>
          </cell>
          <cell r="T1120">
            <v>10.220000000000001</v>
          </cell>
          <cell r="U1120">
            <v>400</v>
          </cell>
          <cell r="W1120">
            <v>0</v>
          </cell>
          <cell r="Y1120">
            <v>0</v>
          </cell>
          <cell r="AA1120">
            <v>300</v>
          </cell>
          <cell r="AG1120">
            <v>400</v>
          </cell>
          <cell r="AI1120">
            <v>0</v>
          </cell>
          <cell r="AL1120">
            <v>8407</v>
          </cell>
        </row>
        <row r="1121">
          <cell r="A1121" t="str">
            <v>8407</v>
          </cell>
          <cell r="B1121" t="str">
            <v xml:space="preserve">407 - Retained Earnings             </v>
          </cell>
          <cell r="C1121" t="str">
            <v>OFF - Office Equipment Serv and Mtce</v>
          </cell>
          <cell r="D1121" t="str">
            <v>EO</v>
          </cell>
          <cell r="G1121">
            <v>0</v>
          </cell>
          <cell r="H1121">
            <v>0</v>
          </cell>
          <cell r="I1121">
            <v>200</v>
          </cell>
          <cell r="K1121">
            <v>0</v>
          </cell>
          <cell r="M1121">
            <v>0</v>
          </cell>
          <cell r="N1121">
            <v>279.72000000000003</v>
          </cell>
          <cell r="O1121">
            <v>300</v>
          </cell>
          <cell r="Q1121">
            <v>0</v>
          </cell>
          <cell r="T1121">
            <v>279.72000000000003</v>
          </cell>
          <cell r="U1121">
            <v>500</v>
          </cell>
          <cell r="W1121">
            <v>0</v>
          </cell>
          <cell r="Y1121">
            <v>0</v>
          </cell>
          <cell r="AA1121">
            <v>300</v>
          </cell>
          <cell r="AG1121">
            <v>500</v>
          </cell>
          <cell r="AI1121">
            <v>0</v>
          </cell>
          <cell r="AL1121">
            <v>8407</v>
          </cell>
        </row>
        <row r="1122">
          <cell r="A1122" t="str">
            <v>8407</v>
          </cell>
          <cell r="B1122" t="str">
            <v xml:space="preserve">407 - Retained Earnings             </v>
          </cell>
          <cell r="C1122" t="str">
            <v>OFF - Office Equipment Serv and Mtce</v>
          </cell>
          <cell r="D1122" t="str">
            <v>IS</v>
          </cell>
          <cell r="G1122">
            <v>0</v>
          </cell>
          <cell r="H1122">
            <v>0</v>
          </cell>
          <cell r="I1122">
            <v>100</v>
          </cell>
          <cell r="K1122">
            <v>0</v>
          </cell>
          <cell r="M1122">
            <v>0</v>
          </cell>
          <cell r="N1122">
            <v>0</v>
          </cell>
          <cell r="O1122">
            <v>900</v>
          </cell>
          <cell r="Q1122">
            <v>0</v>
          </cell>
          <cell r="T1122">
            <v>0</v>
          </cell>
          <cell r="U1122">
            <v>1000</v>
          </cell>
          <cell r="W1122">
            <v>0</v>
          </cell>
          <cell r="Y1122">
            <v>0</v>
          </cell>
          <cell r="AA1122">
            <v>900</v>
          </cell>
          <cell r="AG1122">
            <v>1000</v>
          </cell>
          <cell r="AI1122">
            <v>0</v>
          </cell>
          <cell r="AL1122">
            <v>8407</v>
          </cell>
        </row>
        <row r="1123">
          <cell r="A1123" t="str">
            <v>8408</v>
          </cell>
          <cell r="B1123" t="str">
            <v xml:space="preserve">407 - Retained Earnings             </v>
          </cell>
          <cell r="C1123" t="str">
            <v>OFF - Office Equipment Serv and Mtce</v>
          </cell>
          <cell r="D1123" t="str">
            <v>CS</v>
          </cell>
          <cell r="G1123">
            <v>39858.410000000003</v>
          </cell>
          <cell r="H1123">
            <v>20878.060000000001</v>
          </cell>
          <cell r="I1123">
            <v>44500</v>
          </cell>
          <cell r="K1123">
            <v>0</v>
          </cell>
          <cell r="M1123">
            <v>292836.5</v>
          </cell>
          <cell r="N1123">
            <v>199910.37</v>
          </cell>
          <cell r="O1123">
            <v>333100</v>
          </cell>
          <cell r="Q1123">
            <v>0</v>
          </cell>
          <cell r="T1123">
            <v>296076.43</v>
          </cell>
          <cell r="U1123">
            <v>509100</v>
          </cell>
          <cell r="W1123">
            <v>0</v>
          </cell>
          <cell r="Y1123">
            <v>292836.5</v>
          </cell>
          <cell r="AA1123">
            <v>333100</v>
          </cell>
          <cell r="AG1123">
            <v>509100</v>
          </cell>
          <cell r="AI1123">
            <v>0</v>
          </cell>
          <cell r="AL1123">
            <v>8408</v>
          </cell>
        </row>
        <row r="1124">
          <cell r="A1124" t="str">
            <v>8408</v>
          </cell>
          <cell r="B1124" t="str">
            <v xml:space="preserve">407 - Retained Earnings             </v>
          </cell>
          <cell r="C1124" t="str">
            <v>OFF - Office Equipment Serv and Mtce</v>
          </cell>
          <cell r="D1124" t="str">
            <v>CSP</v>
          </cell>
          <cell r="G1124">
            <v>5577.49</v>
          </cell>
          <cell r="H1124">
            <v>4452.3</v>
          </cell>
          <cell r="I1124">
            <v>6000</v>
          </cell>
          <cell r="K1124">
            <v>0</v>
          </cell>
          <cell r="M1124">
            <v>48176.84</v>
          </cell>
          <cell r="N1124">
            <v>42624.01</v>
          </cell>
          <cell r="O1124">
            <v>54000</v>
          </cell>
          <cell r="Q1124">
            <v>0</v>
          </cell>
          <cell r="T1124">
            <v>60667.3</v>
          </cell>
          <cell r="U1124">
            <v>73700</v>
          </cell>
          <cell r="W1124">
            <v>0</v>
          </cell>
          <cell r="Y1124">
            <v>48176.84</v>
          </cell>
          <cell r="AA1124">
            <v>54000</v>
          </cell>
          <cell r="AG1124">
            <v>73700</v>
          </cell>
          <cell r="AI1124">
            <v>0</v>
          </cell>
          <cell r="AL1124">
            <v>8408</v>
          </cell>
        </row>
        <row r="1125">
          <cell r="A1125" t="str">
            <v>8408</v>
          </cell>
          <cell r="B1125" t="str">
            <v xml:space="preserve">407 - Retained Earnings             </v>
          </cell>
          <cell r="C1125" t="str">
            <v>OFF - Office Equipment Serv and Mtce</v>
          </cell>
          <cell r="D1125" t="str">
            <v>EO</v>
          </cell>
          <cell r="G1125">
            <v>3476.22</v>
          </cell>
          <cell r="H1125">
            <v>4041.63</v>
          </cell>
          <cell r="I1125">
            <v>4200</v>
          </cell>
          <cell r="K1125">
            <v>0</v>
          </cell>
          <cell r="M1125">
            <v>38250.47</v>
          </cell>
          <cell r="N1125">
            <v>18441.28</v>
          </cell>
          <cell r="O1125">
            <v>37800</v>
          </cell>
          <cell r="Q1125">
            <v>0</v>
          </cell>
          <cell r="T1125">
            <v>30566.17</v>
          </cell>
          <cell r="U1125">
            <v>50200</v>
          </cell>
          <cell r="W1125">
            <v>0</v>
          </cell>
          <cell r="Y1125">
            <v>38250.47</v>
          </cell>
          <cell r="AA1125">
            <v>37800</v>
          </cell>
          <cell r="AG1125">
            <v>50200</v>
          </cell>
          <cell r="AI1125">
            <v>0</v>
          </cell>
          <cell r="AL1125">
            <v>8408</v>
          </cell>
        </row>
        <row r="1126">
          <cell r="A1126" t="str">
            <v>8408</v>
          </cell>
          <cell r="B1126" t="str">
            <v xml:space="preserve">407 - Retained Earnings             </v>
          </cell>
          <cell r="C1126" t="str">
            <v>OFF - Office Equipment Serv and Mtce</v>
          </cell>
          <cell r="D1126" t="str">
            <v>EO</v>
          </cell>
          <cell r="G1126">
            <v>2507.77</v>
          </cell>
          <cell r="H1126">
            <v>1792.76</v>
          </cell>
          <cell r="I1126">
            <v>1900</v>
          </cell>
          <cell r="K1126">
            <v>0</v>
          </cell>
          <cell r="M1126">
            <v>18089.580000000002</v>
          </cell>
          <cell r="N1126">
            <v>15231.92</v>
          </cell>
          <cell r="O1126">
            <v>17100</v>
          </cell>
          <cell r="Q1126">
            <v>0</v>
          </cell>
          <cell r="T1126">
            <v>20610.2</v>
          </cell>
          <cell r="U1126">
            <v>22700</v>
          </cell>
          <cell r="W1126">
            <v>0</v>
          </cell>
          <cell r="Y1126">
            <v>18089.580000000002</v>
          </cell>
          <cell r="AA1126">
            <v>17100</v>
          </cell>
          <cell r="AG1126">
            <v>22700</v>
          </cell>
          <cell r="AI1126">
            <v>0</v>
          </cell>
          <cell r="AL1126">
            <v>8408</v>
          </cell>
        </row>
        <row r="1127">
          <cell r="A1127" t="str">
            <v>8408</v>
          </cell>
          <cell r="B1127" t="str">
            <v xml:space="preserve">407 - Retained Earnings             </v>
          </cell>
          <cell r="C1127" t="str">
            <v>OFF - Office Equipment Serv and Mtce</v>
          </cell>
          <cell r="D1127" t="str">
            <v>EO</v>
          </cell>
          <cell r="G1127">
            <v>0</v>
          </cell>
          <cell r="H1127">
            <v>188.99</v>
          </cell>
          <cell r="I1127">
            <v>100</v>
          </cell>
          <cell r="K1127">
            <v>0</v>
          </cell>
          <cell r="M1127">
            <v>0</v>
          </cell>
          <cell r="N1127">
            <v>287.99</v>
          </cell>
          <cell r="O1127">
            <v>700</v>
          </cell>
          <cell r="Q1127">
            <v>0</v>
          </cell>
          <cell r="T1127">
            <v>287.99</v>
          </cell>
          <cell r="U1127">
            <v>800</v>
          </cell>
          <cell r="W1127">
            <v>0</v>
          </cell>
          <cell r="Y1127">
            <v>0</v>
          </cell>
          <cell r="AA1127">
            <v>700</v>
          </cell>
          <cell r="AG1127">
            <v>800</v>
          </cell>
          <cell r="AI1127">
            <v>0</v>
          </cell>
          <cell r="AL1127">
            <v>8408</v>
          </cell>
        </row>
        <row r="1128">
          <cell r="A1128" t="str">
            <v>8408</v>
          </cell>
          <cell r="B1128" t="str">
            <v xml:space="preserve">407 - Retained Earnings             </v>
          </cell>
          <cell r="C1128" t="str">
            <v>OFF - Office Equipment Serv and Mtce</v>
          </cell>
          <cell r="D1128" t="str">
            <v>EO</v>
          </cell>
          <cell r="G1128">
            <v>516.38</v>
          </cell>
          <cell r="H1128">
            <v>516.38</v>
          </cell>
          <cell r="I1128">
            <v>700</v>
          </cell>
          <cell r="K1128">
            <v>0</v>
          </cell>
          <cell r="M1128">
            <v>4647.3599999999997</v>
          </cell>
          <cell r="N1128">
            <v>4723.63</v>
          </cell>
          <cell r="O1128">
            <v>6300</v>
          </cell>
          <cell r="Q1128">
            <v>0</v>
          </cell>
          <cell r="T1128">
            <v>6272.77</v>
          </cell>
          <cell r="U1128">
            <v>8200</v>
          </cell>
          <cell r="W1128">
            <v>0</v>
          </cell>
          <cell r="Y1128">
            <v>4647.3599999999997</v>
          </cell>
          <cell r="AA1128">
            <v>6300</v>
          </cell>
          <cell r="AG1128">
            <v>8200</v>
          </cell>
          <cell r="AI1128">
            <v>0</v>
          </cell>
          <cell r="AL1128">
            <v>8408</v>
          </cell>
        </row>
        <row r="1129">
          <cell r="A1129" t="str">
            <v>8408</v>
          </cell>
          <cell r="B1129" t="str">
            <v xml:space="preserve">407 - Retained Earnings             </v>
          </cell>
          <cell r="C1129" t="str">
            <v>OFF - Office Equipment Serv and Mtce</v>
          </cell>
          <cell r="D1129" t="str">
            <v>FS</v>
          </cell>
          <cell r="G1129">
            <v>7319.11</v>
          </cell>
          <cell r="H1129">
            <v>7154.08</v>
          </cell>
          <cell r="I1129">
            <v>7300</v>
          </cell>
          <cell r="K1129">
            <v>0</v>
          </cell>
          <cell r="M1129">
            <v>64881.81</v>
          </cell>
          <cell r="N1129">
            <v>63425.34</v>
          </cell>
          <cell r="O1129">
            <v>65700</v>
          </cell>
          <cell r="Q1129">
            <v>0</v>
          </cell>
          <cell r="T1129">
            <v>84887.58</v>
          </cell>
          <cell r="U1129">
            <v>87600</v>
          </cell>
          <cell r="W1129">
            <v>0</v>
          </cell>
          <cell r="Y1129">
            <v>64881.81</v>
          </cell>
          <cell r="AA1129">
            <v>65700</v>
          </cell>
          <cell r="AG1129">
            <v>87600</v>
          </cell>
          <cell r="AI1129">
            <v>0</v>
          </cell>
          <cell r="AL1129">
            <v>8408</v>
          </cell>
        </row>
        <row r="1130">
          <cell r="A1130" t="str">
            <v>8408</v>
          </cell>
          <cell r="B1130" t="str">
            <v xml:space="preserve">407 - Retained Earnings             </v>
          </cell>
          <cell r="C1130" t="str">
            <v>OFF - Office Equipment Serv and Mtce</v>
          </cell>
          <cell r="D1130" t="str">
            <v>HR</v>
          </cell>
          <cell r="G1130">
            <v>189</v>
          </cell>
          <cell r="H1130">
            <v>1200.5999999999999</v>
          </cell>
          <cell r="I1130">
            <v>500</v>
          </cell>
          <cell r="K1130">
            <v>0</v>
          </cell>
          <cell r="M1130">
            <v>7502.4</v>
          </cell>
          <cell r="N1130">
            <v>7850</v>
          </cell>
          <cell r="O1130">
            <v>9200</v>
          </cell>
          <cell r="Q1130">
            <v>0</v>
          </cell>
          <cell r="T1130">
            <v>9920.9</v>
          </cell>
          <cell r="U1130">
            <v>12300</v>
          </cell>
          <cell r="W1130">
            <v>0</v>
          </cell>
          <cell r="Y1130">
            <v>7502.4</v>
          </cell>
          <cell r="AA1130">
            <v>9200</v>
          </cell>
          <cell r="AG1130">
            <v>12300</v>
          </cell>
          <cell r="AI1130">
            <v>0</v>
          </cell>
          <cell r="AL1130">
            <v>8408</v>
          </cell>
        </row>
        <row r="1131">
          <cell r="A1131" t="str">
            <v>8408</v>
          </cell>
          <cell r="B1131" t="str">
            <v xml:space="preserve">407 - Retained Earnings             </v>
          </cell>
          <cell r="C1131" t="str">
            <v>OFF - Office Equipment Serv and Mtce</v>
          </cell>
          <cell r="D1131" t="str">
            <v>IS</v>
          </cell>
          <cell r="G1131">
            <v>1150.31</v>
          </cell>
          <cell r="H1131">
            <v>1990.98</v>
          </cell>
          <cell r="I1131">
            <v>2200</v>
          </cell>
          <cell r="K1131">
            <v>0</v>
          </cell>
          <cell r="M1131">
            <v>14917.52</v>
          </cell>
          <cell r="N1131">
            <v>14064.08</v>
          </cell>
          <cell r="O1131">
            <v>19600</v>
          </cell>
          <cell r="Q1131">
            <v>0</v>
          </cell>
          <cell r="T1131">
            <v>19490.349999999999</v>
          </cell>
          <cell r="U1131">
            <v>26000</v>
          </cell>
          <cell r="W1131">
            <v>0</v>
          </cell>
          <cell r="Y1131">
            <v>14917.52</v>
          </cell>
          <cell r="AA1131">
            <v>19600</v>
          </cell>
          <cell r="AG1131">
            <v>26000</v>
          </cell>
          <cell r="AI1131">
            <v>0</v>
          </cell>
          <cell r="AL1131">
            <v>8408</v>
          </cell>
        </row>
        <row r="1132">
          <cell r="A1132" t="str">
            <v>8409</v>
          </cell>
          <cell r="B1132" t="str">
            <v xml:space="preserve">407 - Retained Earnings             </v>
          </cell>
          <cell r="C1132" t="str">
            <v>OFF - Office Equipment Serv and Mtce</v>
          </cell>
          <cell r="D1132" t="str">
            <v>CS</v>
          </cell>
          <cell r="G1132">
            <v>8632.34</v>
          </cell>
          <cell r="H1132">
            <v>6201.43</v>
          </cell>
          <cell r="I1132">
            <v>6700</v>
          </cell>
          <cell r="K1132">
            <v>0</v>
          </cell>
          <cell r="M1132">
            <v>67075.55</v>
          </cell>
          <cell r="N1132">
            <v>26182.42</v>
          </cell>
          <cell r="O1132">
            <v>60300</v>
          </cell>
          <cell r="Q1132">
            <v>0</v>
          </cell>
          <cell r="T1132">
            <v>44213.84</v>
          </cell>
          <cell r="U1132">
            <v>80500</v>
          </cell>
          <cell r="W1132">
            <v>0</v>
          </cell>
          <cell r="Y1132">
            <v>67075.55</v>
          </cell>
          <cell r="AA1132">
            <v>60300</v>
          </cell>
          <cell r="AG1132">
            <v>80500</v>
          </cell>
          <cell r="AI1132">
            <v>0</v>
          </cell>
          <cell r="AL1132">
            <v>8409</v>
          </cell>
        </row>
        <row r="1133">
          <cell r="A1133" t="str">
            <v>8409</v>
          </cell>
          <cell r="B1133" t="str">
            <v xml:space="preserve">407 - Retained Earnings             </v>
          </cell>
          <cell r="C1133" t="str">
            <v>OFF - Office Equipment Serv and Mtce</v>
          </cell>
          <cell r="D1133" t="str">
            <v>CSP</v>
          </cell>
          <cell r="G1133">
            <v>0</v>
          </cell>
          <cell r="H1133">
            <v>0</v>
          </cell>
          <cell r="I1133">
            <v>0</v>
          </cell>
          <cell r="K1133">
            <v>0</v>
          </cell>
          <cell r="M1133">
            <v>111.45</v>
          </cell>
          <cell r="N1133">
            <v>258.39</v>
          </cell>
          <cell r="O1133">
            <v>0</v>
          </cell>
          <cell r="Q1133">
            <v>0</v>
          </cell>
          <cell r="T1133">
            <v>436.59</v>
          </cell>
          <cell r="U1133">
            <v>0</v>
          </cell>
          <cell r="W1133">
            <v>0</v>
          </cell>
          <cell r="Y1133">
            <v>111.45</v>
          </cell>
          <cell r="AA1133">
            <v>0</v>
          </cell>
          <cell r="AG1133">
            <v>0</v>
          </cell>
          <cell r="AI1133">
            <v>0</v>
          </cell>
          <cell r="AL1133">
            <v>8409</v>
          </cell>
        </row>
        <row r="1134">
          <cell r="A1134" t="str">
            <v>8409</v>
          </cell>
          <cell r="B1134" t="str">
            <v xml:space="preserve">407 - Retained Earnings             </v>
          </cell>
          <cell r="C1134" t="str">
            <v>OFF - Office Equipment Serv and Mtce</v>
          </cell>
          <cell r="D1134" t="str">
            <v>EO</v>
          </cell>
          <cell r="G1134">
            <v>0</v>
          </cell>
          <cell r="H1134">
            <v>0</v>
          </cell>
          <cell r="I1134">
            <v>0</v>
          </cell>
          <cell r="K1134">
            <v>0</v>
          </cell>
          <cell r="M1134">
            <v>0</v>
          </cell>
          <cell r="N1134">
            <v>561.70000000000005</v>
          </cell>
          <cell r="O1134">
            <v>0</v>
          </cell>
          <cell r="Q1134">
            <v>0</v>
          </cell>
          <cell r="T1134">
            <v>561.70000000000005</v>
          </cell>
          <cell r="U1134">
            <v>0</v>
          </cell>
          <cell r="W1134">
            <v>0</v>
          </cell>
          <cell r="Y1134">
            <v>0</v>
          </cell>
          <cell r="AA1134">
            <v>0</v>
          </cell>
          <cell r="AG1134">
            <v>0</v>
          </cell>
          <cell r="AI1134">
            <v>0</v>
          </cell>
          <cell r="AL1134">
            <v>8409</v>
          </cell>
        </row>
        <row r="1135">
          <cell r="A1135" t="str">
            <v>8409</v>
          </cell>
          <cell r="B1135" t="str">
            <v xml:space="preserve">407 - Retained Earnings             </v>
          </cell>
          <cell r="C1135" t="str">
            <v>OFF - Office Equipment Serv and Mtce</v>
          </cell>
          <cell r="D1135" t="str">
            <v>EO</v>
          </cell>
          <cell r="G1135">
            <v>0</v>
          </cell>
          <cell r="H1135">
            <v>0</v>
          </cell>
          <cell r="I1135">
            <v>200</v>
          </cell>
          <cell r="K1135">
            <v>0</v>
          </cell>
          <cell r="M1135">
            <v>505.8</v>
          </cell>
          <cell r="N1135">
            <v>0</v>
          </cell>
          <cell r="O1135">
            <v>1700</v>
          </cell>
          <cell r="Q1135">
            <v>0</v>
          </cell>
          <cell r="T1135">
            <v>1444.66</v>
          </cell>
          <cell r="U1135">
            <v>2100</v>
          </cell>
          <cell r="W1135">
            <v>0</v>
          </cell>
          <cell r="Y1135">
            <v>505.8</v>
          </cell>
          <cell r="AA1135">
            <v>1700</v>
          </cell>
          <cell r="AG1135">
            <v>2100</v>
          </cell>
          <cell r="AI1135">
            <v>0</v>
          </cell>
          <cell r="AL1135">
            <v>8409</v>
          </cell>
        </row>
        <row r="1136">
          <cell r="A1136" t="str">
            <v>8409</v>
          </cell>
          <cell r="B1136" t="str">
            <v xml:space="preserve">407 - Retained Earnings             </v>
          </cell>
          <cell r="C1136" t="str">
            <v>OFF - Office Equipment Serv and Mtce</v>
          </cell>
          <cell r="D1136" t="str">
            <v>EO</v>
          </cell>
          <cell r="G1136">
            <v>0</v>
          </cell>
          <cell r="H1136">
            <v>0</v>
          </cell>
          <cell r="I1136">
            <v>0</v>
          </cell>
          <cell r="K1136">
            <v>0</v>
          </cell>
          <cell r="M1136">
            <v>32.369999999999997</v>
          </cell>
          <cell r="N1136">
            <v>0</v>
          </cell>
          <cell r="O1136">
            <v>0</v>
          </cell>
          <cell r="Q1136">
            <v>0</v>
          </cell>
          <cell r="T1136">
            <v>511.83</v>
          </cell>
          <cell r="U1136">
            <v>0</v>
          </cell>
          <cell r="W1136">
            <v>0</v>
          </cell>
          <cell r="Y1136">
            <v>32.369999999999997</v>
          </cell>
          <cell r="AA1136">
            <v>0</v>
          </cell>
          <cell r="AG1136">
            <v>0</v>
          </cell>
          <cell r="AI1136">
            <v>0</v>
          </cell>
          <cell r="AL1136">
            <v>8409</v>
          </cell>
        </row>
        <row r="1137">
          <cell r="A1137" t="str">
            <v>8409</v>
          </cell>
          <cell r="B1137" t="str">
            <v xml:space="preserve">407 - Retained Earnings             </v>
          </cell>
          <cell r="C1137" t="str">
            <v>OFF - Office Equipment Serv and Mtce</v>
          </cell>
          <cell r="D1137" t="str">
            <v>EO</v>
          </cell>
          <cell r="G1137">
            <v>0</v>
          </cell>
          <cell r="H1137">
            <v>0</v>
          </cell>
          <cell r="I1137">
            <v>0</v>
          </cell>
          <cell r="K1137">
            <v>0</v>
          </cell>
          <cell r="M1137">
            <v>113.4</v>
          </cell>
          <cell r="N1137">
            <v>0</v>
          </cell>
          <cell r="O1137">
            <v>0</v>
          </cell>
          <cell r="Q1137">
            <v>0</v>
          </cell>
          <cell r="T1137">
            <v>131.21</v>
          </cell>
          <cell r="U1137">
            <v>0</v>
          </cell>
          <cell r="W1137">
            <v>0</v>
          </cell>
          <cell r="Y1137">
            <v>113.4</v>
          </cell>
          <cell r="AA1137">
            <v>0</v>
          </cell>
          <cell r="AG1137">
            <v>0</v>
          </cell>
          <cell r="AI1137">
            <v>0</v>
          </cell>
          <cell r="AL1137">
            <v>8409</v>
          </cell>
        </row>
        <row r="1138">
          <cell r="A1138" t="str">
            <v>8409</v>
          </cell>
          <cell r="B1138" t="str">
            <v xml:space="preserve">407 - Retained Earnings             </v>
          </cell>
          <cell r="C1138" t="str">
            <v>OFF - Office Equipment Serv and Mtce</v>
          </cell>
          <cell r="D1138" t="str">
            <v>HR</v>
          </cell>
          <cell r="G1138">
            <v>0</v>
          </cell>
          <cell r="H1138">
            <v>0</v>
          </cell>
          <cell r="I1138">
            <v>0</v>
          </cell>
          <cell r="K1138">
            <v>0</v>
          </cell>
          <cell r="M1138">
            <v>36.71</v>
          </cell>
          <cell r="N1138">
            <v>92.85</v>
          </cell>
          <cell r="O1138">
            <v>0</v>
          </cell>
          <cell r="Q1138">
            <v>0</v>
          </cell>
          <cell r="T1138">
            <v>92.85</v>
          </cell>
          <cell r="U1138">
            <v>0</v>
          </cell>
          <cell r="W1138">
            <v>0</v>
          </cell>
          <cell r="Y1138">
            <v>36.71</v>
          </cell>
          <cell r="AA1138">
            <v>0</v>
          </cell>
          <cell r="AG1138">
            <v>0</v>
          </cell>
          <cell r="AI1138">
            <v>0</v>
          </cell>
          <cell r="AL1138">
            <v>8409</v>
          </cell>
        </row>
        <row r="1139">
          <cell r="A1139" t="str">
            <v>8409</v>
          </cell>
          <cell r="B1139" t="str">
            <v xml:space="preserve">407 - Retained Earnings             </v>
          </cell>
          <cell r="C1139" t="str">
            <v>OFF - Office Equipment Serv and Mtce</v>
          </cell>
          <cell r="D1139" t="str">
            <v>IS</v>
          </cell>
          <cell r="G1139">
            <v>0</v>
          </cell>
          <cell r="H1139">
            <v>-74.89</v>
          </cell>
          <cell r="I1139">
            <v>1000</v>
          </cell>
          <cell r="K1139">
            <v>0</v>
          </cell>
          <cell r="M1139">
            <v>5641.97</v>
          </cell>
          <cell r="N1139">
            <v>5435.45</v>
          </cell>
          <cell r="O1139">
            <v>8500</v>
          </cell>
          <cell r="Q1139">
            <v>0</v>
          </cell>
          <cell r="T1139">
            <v>7104.67</v>
          </cell>
          <cell r="U1139">
            <v>11300</v>
          </cell>
          <cell r="W1139">
            <v>0</v>
          </cell>
          <cell r="Y1139">
            <v>5641.97</v>
          </cell>
          <cell r="AA1139">
            <v>8500</v>
          </cell>
          <cell r="AG1139">
            <v>11300</v>
          </cell>
          <cell r="AI1139">
            <v>0</v>
          </cell>
          <cell r="AL1139">
            <v>8409</v>
          </cell>
        </row>
        <row r="1140">
          <cell r="A1140" t="str">
            <v>8410</v>
          </cell>
          <cell r="B1140" t="str">
            <v xml:space="preserve">407 - Retained Earnings             </v>
          </cell>
          <cell r="C1140" t="str">
            <v xml:space="preserve">PSG - Postage                       </v>
          </cell>
          <cell r="D1140" t="str">
            <v>CSP</v>
          </cell>
          <cell r="G1140">
            <v>77675.009999999995</v>
          </cell>
          <cell r="H1140">
            <v>71932.03</v>
          </cell>
          <cell r="I1140">
            <v>81900</v>
          </cell>
          <cell r="K1140">
            <v>0</v>
          </cell>
          <cell r="M1140">
            <v>659231.06000000006</v>
          </cell>
          <cell r="N1140">
            <v>665170.52</v>
          </cell>
          <cell r="O1140">
            <v>729700</v>
          </cell>
          <cell r="Q1140">
            <v>0</v>
          </cell>
          <cell r="T1140">
            <v>884579.28</v>
          </cell>
          <cell r="U1140">
            <v>975000</v>
          </cell>
          <cell r="W1140">
            <v>0</v>
          </cell>
          <cell r="Y1140">
            <v>659231.06000000006</v>
          </cell>
          <cell r="AA1140">
            <v>729700</v>
          </cell>
          <cell r="AG1140">
            <v>975000</v>
          </cell>
          <cell r="AI1140">
            <v>0</v>
          </cell>
          <cell r="AL1140">
            <v>8410</v>
          </cell>
        </row>
        <row r="1141">
          <cell r="A1141" t="str">
            <v>8411</v>
          </cell>
          <cell r="B1141" t="str">
            <v xml:space="preserve">407 - Retained Earnings             </v>
          </cell>
          <cell r="C1141" t="str">
            <v>OFF - Office Equipment Serv and Mtce</v>
          </cell>
          <cell r="D1141" t="str">
            <v>CS</v>
          </cell>
          <cell r="G1141">
            <v>622.91999999999996</v>
          </cell>
          <cell r="H1141">
            <v>698.97</v>
          </cell>
          <cell r="I1141">
            <v>800</v>
          </cell>
          <cell r="K1141">
            <v>0</v>
          </cell>
          <cell r="M1141">
            <v>4342.32</v>
          </cell>
          <cell r="N1141">
            <v>5222.63</v>
          </cell>
          <cell r="O1141">
            <v>5800</v>
          </cell>
          <cell r="Q1141">
            <v>0</v>
          </cell>
          <cell r="T1141">
            <v>6833.79</v>
          </cell>
          <cell r="U1141">
            <v>7900</v>
          </cell>
          <cell r="W1141">
            <v>0</v>
          </cell>
          <cell r="Y1141">
            <v>4342.32</v>
          </cell>
          <cell r="AA1141">
            <v>5800</v>
          </cell>
          <cell r="AG1141">
            <v>7900</v>
          </cell>
          <cell r="AI1141">
            <v>0</v>
          </cell>
          <cell r="AL1141">
            <v>8411</v>
          </cell>
        </row>
        <row r="1142">
          <cell r="A1142" t="str">
            <v>8411</v>
          </cell>
          <cell r="B1142" t="str">
            <v xml:space="preserve">407 - Retained Earnings             </v>
          </cell>
          <cell r="C1142" t="str">
            <v>OFF - Office Equipment Serv and Mtce</v>
          </cell>
          <cell r="D1142" t="str">
            <v>CSP</v>
          </cell>
          <cell r="G1142">
            <v>1285.1300000000001</v>
          </cell>
          <cell r="H1142">
            <v>1161.28</v>
          </cell>
          <cell r="I1142">
            <v>1000</v>
          </cell>
          <cell r="K1142">
            <v>0</v>
          </cell>
          <cell r="M1142">
            <v>9997.73</v>
          </cell>
          <cell r="N1142">
            <v>9314.5300000000007</v>
          </cell>
          <cell r="O1142">
            <v>8300</v>
          </cell>
          <cell r="Q1142">
            <v>0</v>
          </cell>
          <cell r="T1142">
            <v>12719.94</v>
          </cell>
          <cell r="U1142">
            <v>11200</v>
          </cell>
          <cell r="W1142">
            <v>0</v>
          </cell>
          <cell r="Y1142">
            <v>9997.73</v>
          </cell>
          <cell r="AA1142">
            <v>8300</v>
          </cell>
          <cell r="AG1142">
            <v>11200</v>
          </cell>
          <cell r="AI1142">
            <v>0</v>
          </cell>
          <cell r="AL1142">
            <v>8411</v>
          </cell>
        </row>
        <row r="1143">
          <cell r="A1143" t="str">
            <v>8411</v>
          </cell>
          <cell r="B1143" t="str">
            <v xml:space="preserve">407 - Retained Earnings             </v>
          </cell>
          <cell r="C1143" t="str">
            <v>OFF - Office Equipment Serv and Mtce</v>
          </cell>
          <cell r="D1143" t="str">
            <v>EO</v>
          </cell>
          <cell r="G1143">
            <v>0</v>
          </cell>
          <cell r="H1143">
            <v>5.05</v>
          </cell>
          <cell r="I1143">
            <v>0</v>
          </cell>
          <cell r="K1143">
            <v>0</v>
          </cell>
          <cell r="M1143">
            <v>54.13</v>
          </cell>
          <cell r="N1143">
            <v>10.55</v>
          </cell>
          <cell r="O1143">
            <v>0</v>
          </cell>
          <cell r="Q1143">
            <v>0</v>
          </cell>
          <cell r="T1143">
            <v>14.6</v>
          </cell>
          <cell r="U1143">
            <v>0</v>
          </cell>
          <cell r="W1143">
            <v>0</v>
          </cell>
          <cell r="Y1143">
            <v>54.13</v>
          </cell>
          <cell r="AA1143">
            <v>0</v>
          </cell>
          <cell r="AG1143">
            <v>0</v>
          </cell>
          <cell r="AI1143">
            <v>0</v>
          </cell>
          <cell r="AL1143">
            <v>8411</v>
          </cell>
        </row>
        <row r="1144">
          <cell r="A1144" t="str">
            <v>8411</v>
          </cell>
          <cell r="B1144" t="str">
            <v xml:space="preserve">407 - Retained Earnings             </v>
          </cell>
          <cell r="C1144" t="str">
            <v>OFF - Office Equipment Serv and Mtce</v>
          </cell>
          <cell r="D1144" t="str">
            <v>EO</v>
          </cell>
          <cell r="G1144">
            <v>9.84</v>
          </cell>
          <cell r="H1144">
            <v>152.9</v>
          </cell>
          <cell r="I1144">
            <v>400</v>
          </cell>
          <cell r="K1144">
            <v>0</v>
          </cell>
          <cell r="M1144">
            <v>1730.47</v>
          </cell>
          <cell r="N1144">
            <v>1902.3</v>
          </cell>
          <cell r="O1144">
            <v>1400</v>
          </cell>
          <cell r="Q1144">
            <v>0</v>
          </cell>
          <cell r="T1144">
            <v>2092.85</v>
          </cell>
          <cell r="U1144">
            <v>1900</v>
          </cell>
          <cell r="W1144">
            <v>0</v>
          </cell>
          <cell r="Y1144">
            <v>1730.47</v>
          </cell>
          <cell r="AA1144">
            <v>1400</v>
          </cell>
          <cell r="AG1144">
            <v>1900</v>
          </cell>
          <cell r="AI1144">
            <v>0</v>
          </cell>
          <cell r="AL1144">
            <v>8411</v>
          </cell>
        </row>
        <row r="1145">
          <cell r="A1145" t="str">
            <v>8411</v>
          </cell>
          <cell r="B1145" t="str">
            <v xml:space="preserve">407 - Retained Earnings             </v>
          </cell>
          <cell r="C1145" t="str">
            <v>OFF - Office Equipment Serv and Mtce</v>
          </cell>
          <cell r="D1145" t="str">
            <v>EO</v>
          </cell>
          <cell r="G1145">
            <v>1142.67</v>
          </cell>
          <cell r="H1145">
            <v>2645.13</v>
          </cell>
          <cell r="I1145">
            <v>1200</v>
          </cell>
          <cell r="K1145">
            <v>0</v>
          </cell>
          <cell r="M1145">
            <v>6576.59</v>
          </cell>
          <cell r="N1145">
            <v>8670.41</v>
          </cell>
          <cell r="O1145">
            <v>10000</v>
          </cell>
          <cell r="Q1145">
            <v>0</v>
          </cell>
          <cell r="T1145">
            <v>11808.79</v>
          </cell>
          <cell r="U1145">
            <v>13500</v>
          </cell>
          <cell r="W1145">
            <v>0</v>
          </cell>
          <cell r="Y1145">
            <v>6576.59</v>
          </cell>
          <cell r="AA1145">
            <v>10000</v>
          </cell>
          <cell r="AG1145">
            <v>13500</v>
          </cell>
          <cell r="AI1145">
            <v>0</v>
          </cell>
          <cell r="AL1145">
            <v>8411</v>
          </cell>
        </row>
        <row r="1146">
          <cell r="A1146" t="str">
            <v>8411</v>
          </cell>
          <cell r="B1146" t="str">
            <v xml:space="preserve">407 - Retained Earnings             </v>
          </cell>
          <cell r="C1146" t="str">
            <v>OFF - Office Equipment Serv and Mtce</v>
          </cell>
          <cell r="D1146" t="str">
            <v>EO</v>
          </cell>
          <cell r="G1146">
            <v>0</v>
          </cell>
          <cell r="H1146">
            <v>394.88</v>
          </cell>
          <cell r="I1146">
            <v>100</v>
          </cell>
          <cell r="K1146">
            <v>0</v>
          </cell>
          <cell r="M1146">
            <v>278.64</v>
          </cell>
          <cell r="N1146">
            <v>571.76</v>
          </cell>
          <cell r="O1146">
            <v>400</v>
          </cell>
          <cell r="Q1146">
            <v>0</v>
          </cell>
          <cell r="T1146">
            <v>608.59</v>
          </cell>
          <cell r="U1146">
            <v>700</v>
          </cell>
          <cell r="W1146">
            <v>0</v>
          </cell>
          <cell r="Y1146">
            <v>278.64</v>
          </cell>
          <cell r="AA1146">
            <v>400</v>
          </cell>
          <cell r="AG1146">
            <v>700</v>
          </cell>
          <cell r="AI1146">
            <v>0</v>
          </cell>
          <cell r="AL1146">
            <v>8411</v>
          </cell>
        </row>
        <row r="1147">
          <cell r="A1147" t="str">
            <v>8411</v>
          </cell>
          <cell r="B1147" t="str">
            <v xml:space="preserve">407 - Retained Earnings             </v>
          </cell>
          <cell r="C1147" t="str">
            <v>OFF - Office Equipment Serv and Mtce</v>
          </cell>
          <cell r="D1147" t="str">
            <v>FS</v>
          </cell>
          <cell r="G1147">
            <v>150.09</v>
          </cell>
          <cell r="H1147">
            <v>43.9</v>
          </cell>
          <cell r="I1147">
            <v>100</v>
          </cell>
          <cell r="K1147">
            <v>0</v>
          </cell>
          <cell r="M1147">
            <v>856.1</v>
          </cell>
          <cell r="N1147">
            <v>949.31</v>
          </cell>
          <cell r="O1147">
            <v>400</v>
          </cell>
          <cell r="Q1147">
            <v>0</v>
          </cell>
          <cell r="T1147">
            <v>1127.5899999999999</v>
          </cell>
          <cell r="U1147">
            <v>500</v>
          </cell>
          <cell r="W1147">
            <v>0</v>
          </cell>
          <cell r="Y1147">
            <v>856.1</v>
          </cell>
          <cell r="AA1147">
            <v>400</v>
          </cell>
          <cell r="AG1147">
            <v>500</v>
          </cell>
          <cell r="AI1147">
            <v>0</v>
          </cell>
          <cell r="AL1147">
            <v>8411</v>
          </cell>
        </row>
        <row r="1148">
          <cell r="A1148" t="str">
            <v>8411</v>
          </cell>
          <cell r="B1148" t="str">
            <v xml:space="preserve">407 - Retained Earnings             </v>
          </cell>
          <cell r="C1148" t="str">
            <v>OFF - Office Equipment Serv and Mtce</v>
          </cell>
          <cell r="D1148" t="str">
            <v>HR</v>
          </cell>
          <cell r="G1148">
            <v>12.45</v>
          </cell>
          <cell r="H1148">
            <v>0</v>
          </cell>
          <cell r="I1148">
            <v>0</v>
          </cell>
          <cell r="K1148">
            <v>0</v>
          </cell>
          <cell r="M1148">
            <v>1005.03</v>
          </cell>
          <cell r="N1148">
            <v>37.53</v>
          </cell>
          <cell r="O1148">
            <v>0</v>
          </cell>
          <cell r="Q1148">
            <v>0</v>
          </cell>
          <cell r="T1148">
            <v>623.62</v>
          </cell>
          <cell r="U1148">
            <v>0</v>
          </cell>
          <cell r="W1148">
            <v>0</v>
          </cell>
          <cell r="Y1148">
            <v>1005.03</v>
          </cell>
          <cell r="AA1148">
            <v>0</v>
          </cell>
          <cell r="AG1148">
            <v>0</v>
          </cell>
          <cell r="AI1148">
            <v>0</v>
          </cell>
          <cell r="AL1148">
            <v>8411</v>
          </cell>
        </row>
        <row r="1149">
          <cell r="A1149" t="str">
            <v>8411</v>
          </cell>
          <cell r="B1149" t="str">
            <v xml:space="preserve">407 - Retained Earnings             </v>
          </cell>
          <cell r="C1149" t="str">
            <v>OFF - Office Equipment Serv and Mtce</v>
          </cell>
          <cell r="D1149" t="str">
            <v>IS</v>
          </cell>
          <cell r="G1149">
            <v>0</v>
          </cell>
          <cell r="H1149">
            <v>24.2</v>
          </cell>
          <cell r="I1149">
            <v>200</v>
          </cell>
          <cell r="K1149">
            <v>0</v>
          </cell>
          <cell r="M1149">
            <v>84.58</v>
          </cell>
          <cell r="N1149">
            <v>179.91</v>
          </cell>
          <cell r="O1149">
            <v>400</v>
          </cell>
          <cell r="Q1149">
            <v>0</v>
          </cell>
          <cell r="T1149">
            <v>196.11</v>
          </cell>
          <cell r="U1149">
            <v>600</v>
          </cell>
          <cell r="W1149">
            <v>0</v>
          </cell>
          <cell r="Y1149">
            <v>84.58</v>
          </cell>
          <cell r="AA1149">
            <v>400</v>
          </cell>
          <cell r="AG1149">
            <v>600</v>
          </cell>
          <cell r="AI1149">
            <v>0</v>
          </cell>
          <cell r="AL1149">
            <v>8411</v>
          </cell>
        </row>
        <row r="1150">
          <cell r="A1150" t="str">
            <v>8451</v>
          </cell>
          <cell r="B1150" t="str">
            <v xml:space="preserve">407 - Retained Earnings             </v>
          </cell>
          <cell r="C1150" t="str">
            <v xml:space="preserve">ALL - Internal Allocations          </v>
          </cell>
          <cell r="D1150" t="str">
            <v>CS</v>
          </cell>
          <cell r="G1150">
            <v>1007.26</v>
          </cell>
          <cell r="H1150">
            <v>649.76</v>
          </cell>
          <cell r="I1150">
            <v>1300</v>
          </cell>
          <cell r="K1150">
            <v>0</v>
          </cell>
          <cell r="M1150">
            <v>6540.84</v>
          </cell>
          <cell r="N1150">
            <v>8759.7800000000007</v>
          </cell>
          <cell r="O1150">
            <v>11700</v>
          </cell>
          <cell r="Q1150">
            <v>0</v>
          </cell>
          <cell r="T1150">
            <v>10980.81</v>
          </cell>
          <cell r="U1150">
            <v>15500</v>
          </cell>
          <cell r="W1150">
            <v>0</v>
          </cell>
          <cell r="Y1150">
            <v>6540.84</v>
          </cell>
          <cell r="AA1150">
            <v>11700</v>
          </cell>
          <cell r="AG1150">
            <v>15500</v>
          </cell>
          <cell r="AI1150">
            <v>0</v>
          </cell>
          <cell r="AL1150">
            <v>8451</v>
          </cell>
        </row>
        <row r="1151">
          <cell r="A1151" t="str">
            <v>8451</v>
          </cell>
          <cell r="B1151" t="str">
            <v xml:space="preserve">407 - Retained Earnings             </v>
          </cell>
          <cell r="C1151" t="str">
            <v xml:space="preserve">ALL - Internal Allocations          </v>
          </cell>
          <cell r="D1151" t="str">
            <v>CSP</v>
          </cell>
          <cell r="G1151">
            <v>2176.29</v>
          </cell>
          <cell r="H1151">
            <v>1626.23</v>
          </cell>
          <cell r="I1151">
            <v>2900</v>
          </cell>
          <cell r="K1151">
            <v>0</v>
          </cell>
          <cell r="M1151">
            <v>16409.41</v>
          </cell>
          <cell r="N1151">
            <v>16664.669999999998</v>
          </cell>
          <cell r="O1151">
            <v>23000</v>
          </cell>
          <cell r="Q1151">
            <v>0</v>
          </cell>
          <cell r="T1151">
            <v>22095.63</v>
          </cell>
          <cell r="U1151">
            <v>30500</v>
          </cell>
          <cell r="W1151">
            <v>0</v>
          </cell>
          <cell r="Y1151">
            <v>16409.41</v>
          </cell>
          <cell r="AA1151">
            <v>23000</v>
          </cell>
          <cell r="AG1151">
            <v>30500</v>
          </cell>
          <cell r="AI1151">
            <v>0</v>
          </cell>
          <cell r="AL1151">
            <v>8451</v>
          </cell>
        </row>
        <row r="1152">
          <cell r="A1152" t="str">
            <v>8451</v>
          </cell>
          <cell r="B1152" t="str">
            <v xml:space="preserve">407 - Retained Earnings             </v>
          </cell>
          <cell r="C1152" t="str">
            <v xml:space="preserve">ALL - Internal Allocations          </v>
          </cell>
          <cell r="D1152" t="str">
            <v>EO</v>
          </cell>
          <cell r="G1152">
            <v>324.52</v>
          </cell>
          <cell r="H1152">
            <v>683.4</v>
          </cell>
          <cell r="I1152">
            <v>700</v>
          </cell>
          <cell r="K1152">
            <v>0</v>
          </cell>
          <cell r="M1152">
            <v>3203.77</v>
          </cell>
          <cell r="N1152">
            <v>4813.3900000000003</v>
          </cell>
          <cell r="O1152">
            <v>5300</v>
          </cell>
          <cell r="Q1152">
            <v>0</v>
          </cell>
          <cell r="T1152">
            <v>5768.93</v>
          </cell>
          <cell r="U1152">
            <v>7000</v>
          </cell>
          <cell r="W1152">
            <v>0</v>
          </cell>
          <cell r="Y1152">
            <v>3203.77</v>
          </cell>
          <cell r="AA1152">
            <v>5300</v>
          </cell>
          <cell r="AG1152">
            <v>7000</v>
          </cell>
          <cell r="AI1152">
            <v>0</v>
          </cell>
          <cell r="AL1152">
            <v>8451</v>
          </cell>
        </row>
        <row r="1153">
          <cell r="A1153" t="str">
            <v>8451</v>
          </cell>
          <cell r="B1153" t="str">
            <v xml:space="preserve">407 - Retained Earnings             </v>
          </cell>
          <cell r="C1153" t="str">
            <v xml:space="preserve">ALL - Internal Allocations          </v>
          </cell>
          <cell r="D1153" t="str">
            <v>EO</v>
          </cell>
          <cell r="G1153">
            <v>6062.51</v>
          </cell>
          <cell r="H1153">
            <v>7132.89</v>
          </cell>
          <cell r="I1153">
            <v>8200</v>
          </cell>
          <cell r="K1153">
            <v>0</v>
          </cell>
          <cell r="M1153">
            <v>60706.64</v>
          </cell>
          <cell r="N1153">
            <v>62402.41</v>
          </cell>
          <cell r="O1153">
            <v>78200</v>
          </cell>
          <cell r="Q1153">
            <v>0</v>
          </cell>
          <cell r="T1153">
            <v>83825.78</v>
          </cell>
          <cell r="U1153">
            <v>101300</v>
          </cell>
          <cell r="W1153">
            <v>0</v>
          </cell>
          <cell r="Y1153">
            <v>60706.64</v>
          </cell>
          <cell r="AA1153">
            <v>78200</v>
          </cell>
          <cell r="AG1153">
            <v>101300</v>
          </cell>
          <cell r="AI1153">
            <v>0</v>
          </cell>
          <cell r="AL1153">
            <v>8451</v>
          </cell>
        </row>
        <row r="1154">
          <cell r="A1154" t="str">
            <v>8451</v>
          </cell>
          <cell r="B1154" t="str">
            <v xml:space="preserve">407 - Retained Earnings             </v>
          </cell>
          <cell r="C1154" t="str">
            <v xml:space="preserve">ALL - Internal Allocations          </v>
          </cell>
          <cell r="D1154" t="str">
            <v>EO</v>
          </cell>
          <cell r="G1154">
            <v>2936.8</v>
          </cell>
          <cell r="H1154">
            <v>2320.58</v>
          </cell>
          <cell r="I1154">
            <v>3500</v>
          </cell>
          <cell r="K1154">
            <v>0</v>
          </cell>
          <cell r="M1154">
            <v>24470.83</v>
          </cell>
          <cell r="N1154">
            <v>25821.3</v>
          </cell>
          <cell r="O1154">
            <v>34200</v>
          </cell>
          <cell r="Q1154">
            <v>0</v>
          </cell>
          <cell r="T1154">
            <v>32085.35</v>
          </cell>
          <cell r="U1154">
            <v>45400</v>
          </cell>
          <cell r="W1154">
            <v>0</v>
          </cell>
          <cell r="Y1154">
            <v>24470.83</v>
          </cell>
          <cell r="AA1154">
            <v>34200</v>
          </cell>
          <cell r="AG1154">
            <v>45400</v>
          </cell>
          <cell r="AI1154">
            <v>0</v>
          </cell>
          <cell r="AL1154">
            <v>8451</v>
          </cell>
        </row>
        <row r="1155">
          <cell r="A1155" t="str">
            <v>8451</v>
          </cell>
          <cell r="B1155" t="str">
            <v xml:space="preserve">407 - Retained Earnings             </v>
          </cell>
          <cell r="C1155" t="str">
            <v xml:space="preserve">ALL - Internal Allocations          </v>
          </cell>
          <cell r="D1155" t="str">
            <v>EO</v>
          </cell>
          <cell r="G1155">
            <v>514.25</v>
          </cell>
          <cell r="H1155">
            <v>291.5</v>
          </cell>
          <cell r="I1155">
            <v>700</v>
          </cell>
          <cell r="K1155">
            <v>0</v>
          </cell>
          <cell r="M1155">
            <v>3468.58</v>
          </cell>
          <cell r="N1155">
            <v>3098.67</v>
          </cell>
          <cell r="O1155">
            <v>6200</v>
          </cell>
          <cell r="Q1155">
            <v>0</v>
          </cell>
          <cell r="T1155">
            <v>4038.55</v>
          </cell>
          <cell r="U1155">
            <v>8100</v>
          </cell>
          <cell r="W1155">
            <v>0</v>
          </cell>
          <cell r="Y1155">
            <v>3468.58</v>
          </cell>
          <cell r="AA1155">
            <v>6200</v>
          </cell>
          <cell r="AG1155">
            <v>8100</v>
          </cell>
          <cell r="AI1155">
            <v>0</v>
          </cell>
          <cell r="AL1155">
            <v>8451</v>
          </cell>
        </row>
        <row r="1156">
          <cell r="A1156" t="str">
            <v>8451</v>
          </cell>
          <cell r="B1156" t="str">
            <v xml:space="preserve">407 - Retained Earnings             </v>
          </cell>
          <cell r="C1156" t="str">
            <v xml:space="preserve">ALL - Internal Allocations          </v>
          </cell>
          <cell r="D1156" t="str">
            <v>FS</v>
          </cell>
          <cell r="G1156">
            <v>0</v>
          </cell>
          <cell r="H1156">
            <v>0</v>
          </cell>
          <cell r="I1156">
            <v>0</v>
          </cell>
          <cell r="K1156">
            <v>0</v>
          </cell>
          <cell r="M1156">
            <v>88</v>
          </cell>
          <cell r="N1156">
            <v>0</v>
          </cell>
          <cell r="O1156">
            <v>0</v>
          </cell>
          <cell r="Q1156">
            <v>0</v>
          </cell>
          <cell r="T1156">
            <v>0</v>
          </cell>
          <cell r="U1156">
            <v>0</v>
          </cell>
          <cell r="W1156">
            <v>0</v>
          </cell>
          <cell r="Y1156">
            <v>88</v>
          </cell>
          <cell r="AA1156">
            <v>0</v>
          </cell>
          <cell r="AG1156">
            <v>0</v>
          </cell>
          <cell r="AI1156">
            <v>0</v>
          </cell>
          <cell r="AL1156">
            <v>8451</v>
          </cell>
        </row>
        <row r="1157">
          <cell r="A1157" t="str">
            <v>8451</v>
          </cell>
          <cell r="B1157" t="str">
            <v xml:space="preserve">407 - Retained Earnings             </v>
          </cell>
          <cell r="C1157" t="str">
            <v xml:space="preserve">ALL - Internal Allocations          </v>
          </cell>
          <cell r="D1157" t="str">
            <v>HR</v>
          </cell>
          <cell r="G1157">
            <v>1144</v>
          </cell>
          <cell r="H1157">
            <v>891</v>
          </cell>
          <cell r="I1157">
            <v>1000</v>
          </cell>
          <cell r="K1157">
            <v>0</v>
          </cell>
          <cell r="M1157">
            <v>8954</v>
          </cell>
          <cell r="N1157">
            <v>7612</v>
          </cell>
          <cell r="O1157">
            <v>10700</v>
          </cell>
          <cell r="Q1157">
            <v>0</v>
          </cell>
          <cell r="T1157">
            <v>10568.47</v>
          </cell>
          <cell r="U1157">
            <v>14400</v>
          </cell>
          <cell r="W1157">
            <v>0</v>
          </cell>
          <cell r="Y1157">
            <v>8954</v>
          </cell>
          <cell r="AA1157">
            <v>10700</v>
          </cell>
          <cell r="AG1157">
            <v>14400</v>
          </cell>
          <cell r="AI1157">
            <v>0</v>
          </cell>
          <cell r="AL1157">
            <v>8451</v>
          </cell>
        </row>
        <row r="1158">
          <cell r="A1158" t="str">
            <v>8451</v>
          </cell>
          <cell r="B1158" t="str">
            <v xml:space="preserve">407 - Retained Earnings             </v>
          </cell>
          <cell r="C1158" t="str">
            <v xml:space="preserve">ALL - Internal Allocations          </v>
          </cell>
          <cell r="D1158" t="str">
            <v>IS</v>
          </cell>
          <cell r="G1158">
            <v>0</v>
          </cell>
          <cell r="H1158">
            <v>0</v>
          </cell>
          <cell r="I1158">
            <v>0</v>
          </cell>
          <cell r="K1158">
            <v>0</v>
          </cell>
          <cell r="M1158">
            <v>0</v>
          </cell>
          <cell r="N1158">
            <v>0</v>
          </cell>
          <cell r="O1158">
            <v>0</v>
          </cell>
          <cell r="Q1158">
            <v>0</v>
          </cell>
          <cell r="T1158">
            <v>13.56</v>
          </cell>
          <cell r="U1158">
            <v>100</v>
          </cell>
          <cell r="W1158">
            <v>0</v>
          </cell>
          <cell r="Y1158">
            <v>0</v>
          </cell>
          <cell r="AA1158">
            <v>0</v>
          </cell>
          <cell r="AG1158">
            <v>100</v>
          </cell>
          <cell r="AI1158">
            <v>0</v>
          </cell>
          <cell r="AL1158">
            <v>8451</v>
          </cell>
        </row>
        <row r="1159">
          <cell r="A1159" t="str">
            <v>8501</v>
          </cell>
          <cell r="B1159" t="str">
            <v xml:space="preserve">407 - Retained Earnings             </v>
          </cell>
          <cell r="C1159" t="str">
            <v xml:space="preserve">PSV - Professional Services         </v>
          </cell>
          <cell r="D1159" t="str">
            <v>CS</v>
          </cell>
          <cell r="G1159">
            <v>8902.27</v>
          </cell>
          <cell r="H1159">
            <v>7247.11</v>
          </cell>
          <cell r="I1159">
            <v>7800</v>
          </cell>
          <cell r="K1159">
            <v>0</v>
          </cell>
          <cell r="M1159">
            <v>64541.8</v>
          </cell>
          <cell r="N1159">
            <v>32645.22</v>
          </cell>
          <cell r="O1159">
            <v>35700</v>
          </cell>
          <cell r="Q1159">
            <v>0</v>
          </cell>
          <cell r="T1159">
            <v>69182.820000000007</v>
          </cell>
          <cell r="U1159">
            <v>75800</v>
          </cell>
          <cell r="W1159">
            <v>0</v>
          </cell>
          <cell r="Y1159">
            <v>64541.8</v>
          </cell>
          <cell r="AA1159">
            <v>35700</v>
          </cell>
          <cell r="AG1159">
            <v>75800</v>
          </cell>
          <cell r="AI1159">
            <v>0</v>
          </cell>
          <cell r="AL1159">
            <v>8501</v>
          </cell>
        </row>
        <row r="1160">
          <cell r="A1160" t="str">
            <v>8501</v>
          </cell>
          <cell r="B1160" t="str">
            <v xml:space="preserve">407 - Retained Earnings             </v>
          </cell>
          <cell r="C1160" t="str">
            <v xml:space="preserve">PSV - Professional Services         </v>
          </cell>
          <cell r="D1160" t="str">
            <v>EO</v>
          </cell>
          <cell r="G1160">
            <v>16092.84</v>
          </cell>
          <cell r="H1160">
            <v>0</v>
          </cell>
          <cell r="I1160">
            <v>11700</v>
          </cell>
          <cell r="K1160">
            <v>0</v>
          </cell>
          <cell r="M1160">
            <v>16092.84</v>
          </cell>
          <cell r="N1160">
            <v>0</v>
          </cell>
          <cell r="O1160">
            <v>11700</v>
          </cell>
          <cell r="Q1160">
            <v>0</v>
          </cell>
          <cell r="T1160">
            <v>0</v>
          </cell>
          <cell r="U1160">
            <v>15500</v>
          </cell>
          <cell r="W1160">
            <v>0</v>
          </cell>
          <cell r="Y1160">
            <v>16092.84</v>
          </cell>
          <cell r="AA1160">
            <v>11700</v>
          </cell>
          <cell r="AG1160">
            <v>15500</v>
          </cell>
          <cell r="AI1160">
            <v>0</v>
          </cell>
          <cell r="AL1160">
            <v>8501</v>
          </cell>
        </row>
        <row r="1161">
          <cell r="A1161" t="str">
            <v>8501</v>
          </cell>
          <cell r="B1161" t="str">
            <v xml:space="preserve">407 - Retained Earnings             </v>
          </cell>
          <cell r="C1161" t="str">
            <v xml:space="preserve">PSV - Professional Services         </v>
          </cell>
          <cell r="D1161" t="str">
            <v>FS</v>
          </cell>
          <cell r="G1161">
            <v>-11428.89</v>
          </cell>
          <cell r="H1161">
            <v>2347.9699999999998</v>
          </cell>
          <cell r="I1161">
            <v>-10400</v>
          </cell>
          <cell r="K1161">
            <v>0</v>
          </cell>
          <cell r="M1161">
            <v>3337.95</v>
          </cell>
          <cell r="N1161">
            <v>13743.11</v>
          </cell>
          <cell r="O1161">
            <v>0</v>
          </cell>
          <cell r="Q1161">
            <v>0</v>
          </cell>
          <cell r="T1161">
            <v>28493.91</v>
          </cell>
          <cell r="U1161">
            <v>0</v>
          </cell>
          <cell r="W1161">
            <v>0</v>
          </cell>
          <cell r="Y1161">
            <v>3337.95</v>
          </cell>
          <cell r="AA1161">
            <v>0</v>
          </cell>
          <cell r="AG1161">
            <v>0</v>
          </cell>
          <cell r="AI1161">
            <v>0</v>
          </cell>
          <cell r="AL1161">
            <v>8501</v>
          </cell>
        </row>
        <row r="1162">
          <cell r="A1162" t="str">
            <v>8502</v>
          </cell>
          <cell r="B1162" t="str">
            <v xml:space="preserve">407 - Retained Earnings             </v>
          </cell>
          <cell r="C1162" t="str">
            <v xml:space="preserve">PSV - Professional Services         </v>
          </cell>
          <cell r="D1162" t="str">
            <v>FS</v>
          </cell>
          <cell r="G1162">
            <v>4405.45</v>
          </cell>
          <cell r="H1162">
            <v>3658.07</v>
          </cell>
          <cell r="I1162">
            <v>4800</v>
          </cell>
          <cell r="K1162">
            <v>0</v>
          </cell>
          <cell r="M1162">
            <v>39441.86</v>
          </cell>
          <cell r="N1162">
            <v>38609.64</v>
          </cell>
          <cell r="O1162">
            <v>42500</v>
          </cell>
          <cell r="Q1162">
            <v>0</v>
          </cell>
          <cell r="T1162">
            <v>51686.84</v>
          </cell>
          <cell r="U1162">
            <v>56700</v>
          </cell>
          <cell r="W1162">
            <v>0</v>
          </cell>
          <cell r="Y1162">
            <v>39441.86</v>
          </cell>
          <cell r="AA1162">
            <v>42500</v>
          </cell>
          <cell r="AG1162">
            <v>56700</v>
          </cell>
          <cell r="AI1162">
            <v>0</v>
          </cell>
          <cell r="AL1162">
            <v>8502</v>
          </cell>
        </row>
        <row r="1163">
          <cell r="A1163" t="str">
            <v>8502</v>
          </cell>
          <cell r="B1163" t="str">
            <v xml:space="preserve">407 - Retained Earnings             </v>
          </cell>
          <cell r="C1163" t="str">
            <v xml:space="preserve">PSV - Professional Services         </v>
          </cell>
          <cell r="D1163" t="str">
            <v>HR</v>
          </cell>
          <cell r="G1163">
            <v>209.24</v>
          </cell>
          <cell r="H1163">
            <v>205.35</v>
          </cell>
          <cell r="I1163">
            <v>400</v>
          </cell>
          <cell r="K1163">
            <v>0</v>
          </cell>
          <cell r="M1163">
            <v>2129.8200000000002</v>
          </cell>
          <cell r="N1163">
            <v>2400.21</v>
          </cell>
          <cell r="O1163">
            <v>3500</v>
          </cell>
          <cell r="Q1163">
            <v>0</v>
          </cell>
          <cell r="T1163">
            <v>3180.75</v>
          </cell>
          <cell r="U1163">
            <v>4500</v>
          </cell>
          <cell r="W1163">
            <v>0</v>
          </cell>
          <cell r="Y1163">
            <v>2129.8200000000002</v>
          </cell>
          <cell r="AA1163">
            <v>3500</v>
          </cell>
          <cell r="AG1163">
            <v>4500</v>
          </cell>
          <cell r="AI1163">
            <v>0</v>
          </cell>
          <cell r="AL1163">
            <v>8502</v>
          </cell>
        </row>
        <row r="1164">
          <cell r="A1164" t="str">
            <v>8503</v>
          </cell>
          <cell r="B1164" t="str">
            <v xml:space="preserve">407 - Retained Earnings             </v>
          </cell>
          <cell r="C1164" t="str">
            <v xml:space="preserve">PSV - Professional Services         </v>
          </cell>
          <cell r="D1164" t="str">
            <v>CS</v>
          </cell>
          <cell r="G1164">
            <v>1544.22</v>
          </cell>
          <cell r="H1164">
            <v>12341.54</v>
          </cell>
          <cell r="I1164">
            <v>7700</v>
          </cell>
          <cell r="K1164">
            <v>0</v>
          </cell>
          <cell r="M1164">
            <v>9977.64</v>
          </cell>
          <cell r="N1164">
            <v>50850.07</v>
          </cell>
          <cell r="O1164">
            <v>38900</v>
          </cell>
          <cell r="Q1164">
            <v>0</v>
          </cell>
          <cell r="T1164">
            <v>51939.54</v>
          </cell>
          <cell r="U1164">
            <v>40200</v>
          </cell>
          <cell r="W1164">
            <v>0</v>
          </cell>
          <cell r="Y1164">
            <v>9977.64</v>
          </cell>
          <cell r="AA1164">
            <v>38900</v>
          </cell>
          <cell r="AG1164">
            <v>40200</v>
          </cell>
          <cell r="AI1164">
            <v>0</v>
          </cell>
          <cell r="AL1164">
            <v>8503</v>
          </cell>
        </row>
        <row r="1165">
          <cell r="A1165" t="str">
            <v>8503</v>
          </cell>
          <cell r="B1165" t="str">
            <v xml:space="preserve">407 - Retained Earnings             </v>
          </cell>
          <cell r="C1165" t="str">
            <v xml:space="preserve">PSV - Professional Services         </v>
          </cell>
          <cell r="D1165" t="str">
            <v>CSP</v>
          </cell>
          <cell r="G1165">
            <v>0</v>
          </cell>
          <cell r="H1165">
            <v>0</v>
          </cell>
          <cell r="I1165">
            <v>0</v>
          </cell>
          <cell r="K1165">
            <v>0</v>
          </cell>
          <cell r="M1165">
            <v>1645</v>
          </cell>
          <cell r="N1165">
            <v>2240</v>
          </cell>
          <cell r="O1165">
            <v>10300</v>
          </cell>
          <cell r="Q1165">
            <v>0</v>
          </cell>
          <cell r="T1165">
            <v>2935.79</v>
          </cell>
          <cell r="U1165">
            <v>15500</v>
          </cell>
          <cell r="W1165">
            <v>0</v>
          </cell>
          <cell r="Y1165">
            <v>1645</v>
          </cell>
          <cell r="AA1165">
            <v>10300</v>
          </cell>
          <cell r="AG1165">
            <v>15500</v>
          </cell>
          <cell r="AI1165">
            <v>0</v>
          </cell>
          <cell r="AL1165">
            <v>8503</v>
          </cell>
        </row>
        <row r="1166">
          <cell r="A1166" t="str">
            <v>8503</v>
          </cell>
          <cell r="B1166" t="str">
            <v xml:space="preserve">407 - Retained Earnings             </v>
          </cell>
          <cell r="C1166" t="str">
            <v xml:space="preserve">PSV - Professional Services         </v>
          </cell>
          <cell r="D1166" t="str">
            <v>EO</v>
          </cell>
          <cell r="G1166">
            <v>2631.51</v>
          </cell>
          <cell r="H1166">
            <v>0</v>
          </cell>
          <cell r="I1166">
            <v>100</v>
          </cell>
          <cell r="K1166">
            <v>0</v>
          </cell>
          <cell r="M1166">
            <v>2794.51</v>
          </cell>
          <cell r="N1166">
            <v>1495</v>
          </cell>
          <cell r="O1166">
            <v>900</v>
          </cell>
          <cell r="Q1166">
            <v>0</v>
          </cell>
          <cell r="T1166">
            <v>1495</v>
          </cell>
          <cell r="U1166">
            <v>1000</v>
          </cell>
          <cell r="W1166">
            <v>0</v>
          </cell>
          <cell r="Y1166">
            <v>2794.51</v>
          </cell>
          <cell r="AA1166">
            <v>900</v>
          </cell>
          <cell r="AG1166">
            <v>1000</v>
          </cell>
          <cell r="AI1166">
            <v>0</v>
          </cell>
          <cell r="AL1166">
            <v>8503</v>
          </cell>
        </row>
        <row r="1167">
          <cell r="A1167" t="str">
            <v>8503</v>
          </cell>
          <cell r="B1167" t="str">
            <v xml:space="preserve">407 - Retained Earnings             </v>
          </cell>
          <cell r="C1167" t="str">
            <v xml:space="preserve">PSV - Professional Services         </v>
          </cell>
          <cell r="D1167" t="str">
            <v>FS</v>
          </cell>
          <cell r="G1167">
            <v>0</v>
          </cell>
          <cell r="H1167">
            <v>0</v>
          </cell>
          <cell r="I1167">
            <v>1600</v>
          </cell>
          <cell r="K1167">
            <v>0</v>
          </cell>
          <cell r="M1167">
            <v>0</v>
          </cell>
          <cell r="N1167">
            <v>0</v>
          </cell>
          <cell r="O1167">
            <v>14100</v>
          </cell>
          <cell r="Q1167">
            <v>0</v>
          </cell>
          <cell r="T1167">
            <v>0</v>
          </cell>
          <cell r="U1167">
            <v>18600</v>
          </cell>
          <cell r="W1167">
            <v>0</v>
          </cell>
          <cell r="Y1167">
            <v>0</v>
          </cell>
          <cell r="AA1167">
            <v>14100</v>
          </cell>
          <cell r="AG1167">
            <v>18600</v>
          </cell>
          <cell r="AI1167">
            <v>0</v>
          </cell>
          <cell r="AL1167">
            <v>8503</v>
          </cell>
        </row>
        <row r="1168">
          <cell r="A1168" t="str">
            <v>8503</v>
          </cell>
          <cell r="B1168" t="str">
            <v xml:space="preserve">407 - Retained Earnings             </v>
          </cell>
          <cell r="C1168" t="str">
            <v xml:space="preserve">PSV - Professional Services         </v>
          </cell>
          <cell r="D1168" t="str">
            <v>HR</v>
          </cell>
          <cell r="G1168">
            <v>15764.3</v>
          </cell>
          <cell r="H1168">
            <v>1197.5</v>
          </cell>
          <cell r="I1168">
            <v>6800</v>
          </cell>
          <cell r="K1168">
            <v>0</v>
          </cell>
          <cell r="M1168">
            <v>46752.81</v>
          </cell>
          <cell r="N1168">
            <v>57127.49</v>
          </cell>
          <cell r="O1168">
            <v>51800</v>
          </cell>
          <cell r="Q1168">
            <v>0</v>
          </cell>
          <cell r="T1168">
            <v>58412.5</v>
          </cell>
          <cell r="U1168">
            <v>71800</v>
          </cell>
          <cell r="W1168">
            <v>0</v>
          </cell>
          <cell r="Y1168">
            <v>46752.81</v>
          </cell>
          <cell r="AA1168">
            <v>51800</v>
          </cell>
          <cell r="AG1168">
            <v>71800</v>
          </cell>
          <cell r="AI1168">
            <v>0</v>
          </cell>
          <cell r="AL1168">
            <v>8503</v>
          </cell>
        </row>
        <row r="1169">
          <cell r="A1169" t="str">
            <v>8504</v>
          </cell>
          <cell r="B1169" t="str">
            <v xml:space="preserve">407 - Retained Earnings             </v>
          </cell>
          <cell r="C1169" t="str">
            <v xml:space="preserve">PSV - Professional Services         </v>
          </cell>
          <cell r="D1169" t="str">
            <v>EO</v>
          </cell>
          <cell r="G1169">
            <v>2500</v>
          </cell>
          <cell r="H1169">
            <v>0</v>
          </cell>
          <cell r="I1169">
            <v>0</v>
          </cell>
          <cell r="K1169">
            <v>0</v>
          </cell>
          <cell r="M1169">
            <v>2500</v>
          </cell>
          <cell r="N1169">
            <v>1000</v>
          </cell>
          <cell r="O1169">
            <v>1000</v>
          </cell>
          <cell r="Q1169">
            <v>0</v>
          </cell>
          <cell r="T1169">
            <v>6054.8</v>
          </cell>
          <cell r="U1169">
            <v>6000</v>
          </cell>
          <cell r="W1169">
            <v>0</v>
          </cell>
          <cell r="Y1169">
            <v>2500</v>
          </cell>
          <cell r="AA1169">
            <v>1000</v>
          </cell>
          <cell r="AG1169">
            <v>6000</v>
          </cell>
          <cell r="AI1169">
            <v>0</v>
          </cell>
          <cell r="AL1169">
            <v>8504</v>
          </cell>
        </row>
        <row r="1170">
          <cell r="A1170" t="str">
            <v>8504</v>
          </cell>
          <cell r="B1170" t="str">
            <v xml:space="preserve">407 - Retained Earnings             </v>
          </cell>
          <cell r="C1170" t="str">
            <v xml:space="preserve">PSV - Professional Services         </v>
          </cell>
          <cell r="D1170" t="str">
            <v>FS</v>
          </cell>
          <cell r="G1170">
            <v>0</v>
          </cell>
          <cell r="H1170">
            <v>0</v>
          </cell>
          <cell r="I1170">
            <v>1000</v>
          </cell>
          <cell r="K1170">
            <v>0</v>
          </cell>
          <cell r="M1170">
            <v>2500</v>
          </cell>
          <cell r="N1170">
            <v>-2250</v>
          </cell>
          <cell r="O1170">
            <v>3000</v>
          </cell>
          <cell r="Q1170">
            <v>0</v>
          </cell>
          <cell r="T1170">
            <v>29750</v>
          </cell>
          <cell r="U1170">
            <v>41200</v>
          </cell>
          <cell r="W1170">
            <v>0</v>
          </cell>
          <cell r="Y1170">
            <v>2500</v>
          </cell>
          <cell r="AA1170">
            <v>3000</v>
          </cell>
          <cell r="AG1170">
            <v>41200</v>
          </cell>
          <cell r="AI1170">
            <v>0</v>
          </cell>
          <cell r="AL1170">
            <v>8504</v>
          </cell>
        </row>
        <row r="1171">
          <cell r="A1171" t="str">
            <v>8505</v>
          </cell>
          <cell r="B1171" t="str">
            <v xml:space="preserve">407 - Retained Earnings             </v>
          </cell>
          <cell r="C1171" t="str">
            <v xml:space="preserve">PSV - Professional Services         </v>
          </cell>
          <cell r="D1171" t="str">
            <v>CS</v>
          </cell>
          <cell r="G1171">
            <v>0</v>
          </cell>
          <cell r="H1171">
            <v>0</v>
          </cell>
          <cell r="I1171">
            <v>9300</v>
          </cell>
          <cell r="K1171">
            <v>0</v>
          </cell>
          <cell r="M1171">
            <v>70647.58</v>
          </cell>
          <cell r="N1171">
            <v>0</v>
          </cell>
          <cell r="O1171">
            <v>26900</v>
          </cell>
          <cell r="Q1171">
            <v>0</v>
          </cell>
          <cell r="T1171">
            <v>10440</v>
          </cell>
          <cell r="U1171">
            <v>36200</v>
          </cell>
          <cell r="W1171">
            <v>0</v>
          </cell>
          <cell r="Y1171">
            <v>70647.58</v>
          </cell>
          <cell r="AA1171">
            <v>26900</v>
          </cell>
          <cell r="AG1171">
            <v>36200</v>
          </cell>
          <cell r="AI1171">
            <v>0</v>
          </cell>
          <cell r="AL1171">
            <v>8505</v>
          </cell>
        </row>
        <row r="1172">
          <cell r="A1172" t="str">
            <v>8505</v>
          </cell>
          <cell r="B1172" t="str">
            <v xml:space="preserve">407 - Retained Earnings             </v>
          </cell>
          <cell r="C1172" t="str">
            <v xml:space="preserve">PSV - Professional Services         </v>
          </cell>
          <cell r="D1172" t="str">
            <v>CSP</v>
          </cell>
          <cell r="G1172">
            <v>0</v>
          </cell>
          <cell r="H1172">
            <v>0</v>
          </cell>
          <cell r="I1172">
            <v>0</v>
          </cell>
          <cell r="K1172">
            <v>0</v>
          </cell>
          <cell r="M1172">
            <v>6264</v>
          </cell>
          <cell r="N1172">
            <v>23998.36</v>
          </cell>
          <cell r="O1172">
            <v>15500</v>
          </cell>
          <cell r="Q1172">
            <v>0</v>
          </cell>
          <cell r="T1172">
            <v>23998.36</v>
          </cell>
          <cell r="U1172">
            <v>15500</v>
          </cell>
          <cell r="W1172">
            <v>0</v>
          </cell>
          <cell r="Y1172">
            <v>6264</v>
          </cell>
          <cell r="AA1172">
            <v>15500</v>
          </cell>
          <cell r="AG1172">
            <v>15500</v>
          </cell>
          <cell r="AI1172">
            <v>0</v>
          </cell>
          <cell r="AL1172">
            <v>8505</v>
          </cell>
        </row>
        <row r="1173">
          <cell r="A1173" t="str">
            <v>8505</v>
          </cell>
          <cell r="B1173" t="str">
            <v xml:space="preserve">407 - Retained Earnings             </v>
          </cell>
          <cell r="C1173" t="str">
            <v xml:space="preserve">PSV - Professional Services         </v>
          </cell>
          <cell r="D1173" t="str">
            <v>EO</v>
          </cell>
          <cell r="G1173">
            <v>0</v>
          </cell>
          <cell r="H1173">
            <v>0</v>
          </cell>
          <cell r="I1173">
            <v>100</v>
          </cell>
          <cell r="K1173">
            <v>0</v>
          </cell>
          <cell r="M1173">
            <v>957.28</v>
          </cell>
          <cell r="N1173">
            <v>6285.62</v>
          </cell>
          <cell r="O1173">
            <v>400</v>
          </cell>
          <cell r="Q1173">
            <v>0</v>
          </cell>
          <cell r="T1173">
            <v>6285.62</v>
          </cell>
          <cell r="U1173">
            <v>500</v>
          </cell>
          <cell r="W1173">
            <v>0</v>
          </cell>
          <cell r="Y1173">
            <v>957.28</v>
          </cell>
          <cell r="AA1173">
            <v>400</v>
          </cell>
          <cell r="AG1173">
            <v>500</v>
          </cell>
          <cell r="AI1173">
            <v>0</v>
          </cell>
          <cell r="AL1173">
            <v>8505</v>
          </cell>
        </row>
        <row r="1174">
          <cell r="A1174" t="str">
            <v>8505</v>
          </cell>
          <cell r="B1174" t="str">
            <v xml:space="preserve">407 - Retained Earnings             </v>
          </cell>
          <cell r="C1174" t="str">
            <v xml:space="preserve">PSV - Professional Services         </v>
          </cell>
          <cell r="D1174" t="str">
            <v>EO</v>
          </cell>
          <cell r="G1174">
            <v>0</v>
          </cell>
          <cell r="H1174">
            <v>0</v>
          </cell>
          <cell r="I1174">
            <v>5000</v>
          </cell>
          <cell r="K1174">
            <v>0</v>
          </cell>
          <cell r="M1174">
            <v>2824.3</v>
          </cell>
          <cell r="N1174">
            <v>2200</v>
          </cell>
          <cell r="O1174">
            <v>17400</v>
          </cell>
          <cell r="Q1174">
            <v>0</v>
          </cell>
          <cell r="T1174">
            <v>2200</v>
          </cell>
          <cell r="U1174">
            <v>22400</v>
          </cell>
          <cell r="W1174">
            <v>0</v>
          </cell>
          <cell r="Y1174">
            <v>2824.3</v>
          </cell>
          <cell r="AA1174">
            <v>17400</v>
          </cell>
          <cell r="AG1174">
            <v>22400</v>
          </cell>
          <cell r="AI1174">
            <v>0</v>
          </cell>
          <cell r="AL1174">
            <v>8505</v>
          </cell>
        </row>
        <row r="1175">
          <cell r="A1175" t="str">
            <v>8505</v>
          </cell>
          <cell r="B1175" t="str">
            <v xml:space="preserve">407 - Retained Earnings             </v>
          </cell>
          <cell r="C1175" t="str">
            <v xml:space="preserve">PSV - Professional Services         </v>
          </cell>
          <cell r="D1175" t="str">
            <v>FS</v>
          </cell>
          <cell r="G1175">
            <v>-25916.67</v>
          </cell>
          <cell r="H1175">
            <v>3118.94</v>
          </cell>
          <cell r="I1175">
            <v>4300</v>
          </cell>
          <cell r="K1175">
            <v>0</v>
          </cell>
          <cell r="M1175">
            <v>47600.01</v>
          </cell>
          <cell r="N1175">
            <v>56620.87</v>
          </cell>
          <cell r="O1175">
            <v>119500</v>
          </cell>
          <cell r="Q1175">
            <v>0</v>
          </cell>
          <cell r="T1175">
            <v>43589.97</v>
          </cell>
          <cell r="U1175">
            <v>137300</v>
          </cell>
          <cell r="W1175">
            <v>0</v>
          </cell>
          <cell r="Y1175">
            <v>47600.01</v>
          </cell>
          <cell r="AA1175">
            <v>119500</v>
          </cell>
          <cell r="AG1175">
            <v>137300</v>
          </cell>
          <cell r="AI1175">
            <v>0</v>
          </cell>
          <cell r="AL1175">
            <v>8505</v>
          </cell>
        </row>
        <row r="1176">
          <cell r="A1176" t="str">
            <v>8505</v>
          </cell>
          <cell r="B1176" t="str">
            <v xml:space="preserve">407 - Retained Earnings             </v>
          </cell>
          <cell r="C1176" t="str">
            <v xml:space="preserve">PSV - Professional Services         </v>
          </cell>
          <cell r="D1176" t="str">
            <v>HR</v>
          </cell>
          <cell r="G1176">
            <v>1350</v>
          </cell>
          <cell r="H1176">
            <v>0</v>
          </cell>
          <cell r="I1176">
            <v>0</v>
          </cell>
          <cell r="K1176">
            <v>0</v>
          </cell>
          <cell r="M1176">
            <v>6862.54</v>
          </cell>
          <cell r="N1176">
            <v>-5911.26</v>
          </cell>
          <cell r="O1176">
            <v>41100</v>
          </cell>
          <cell r="Q1176">
            <v>0</v>
          </cell>
          <cell r="T1176">
            <v>-1823.76</v>
          </cell>
          <cell r="U1176">
            <v>41100</v>
          </cell>
          <cell r="W1176">
            <v>0</v>
          </cell>
          <cell r="Y1176">
            <v>6862.54</v>
          </cell>
          <cell r="AA1176">
            <v>41100</v>
          </cell>
          <cell r="AG1176">
            <v>41100</v>
          </cell>
          <cell r="AI1176">
            <v>0</v>
          </cell>
          <cell r="AL1176">
            <v>8505</v>
          </cell>
        </row>
        <row r="1177">
          <cell r="A1177" t="str">
            <v>8505</v>
          </cell>
          <cell r="B1177" t="str">
            <v xml:space="preserve">407 - Retained Earnings             </v>
          </cell>
          <cell r="C1177" t="str">
            <v xml:space="preserve">PSV - Professional Services         </v>
          </cell>
          <cell r="D1177" t="str">
            <v>IS</v>
          </cell>
          <cell r="G1177">
            <v>0</v>
          </cell>
          <cell r="H1177">
            <v>6935</v>
          </cell>
          <cell r="I1177">
            <v>2500</v>
          </cell>
          <cell r="K1177">
            <v>0</v>
          </cell>
          <cell r="M1177">
            <v>50298</v>
          </cell>
          <cell r="N1177">
            <v>101487.45</v>
          </cell>
          <cell r="O1177">
            <v>22400</v>
          </cell>
          <cell r="Q1177">
            <v>0</v>
          </cell>
          <cell r="T1177">
            <v>127752.45</v>
          </cell>
          <cell r="U1177">
            <v>29700</v>
          </cell>
          <cell r="W1177">
            <v>0</v>
          </cell>
          <cell r="Y1177">
            <v>50298</v>
          </cell>
          <cell r="AA1177">
            <v>22400</v>
          </cell>
          <cell r="AG1177">
            <v>29700</v>
          </cell>
          <cell r="AI1177">
            <v>0</v>
          </cell>
          <cell r="AL1177">
            <v>8505</v>
          </cell>
        </row>
        <row r="1178">
          <cell r="A1178" t="str">
            <v>8506</v>
          </cell>
          <cell r="B1178" t="str">
            <v xml:space="preserve">407 - Retained Earnings             </v>
          </cell>
          <cell r="C1178" t="str">
            <v xml:space="preserve">PSV - Professional Services         </v>
          </cell>
          <cell r="D1178" t="str">
            <v>EO</v>
          </cell>
          <cell r="G1178">
            <v>19954.98</v>
          </cell>
          <cell r="H1178">
            <v>16852.650000000001</v>
          </cell>
          <cell r="I1178">
            <v>20200</v>
          </cell>
          <cell r="K1178">
            <v>0</v>
          </cell>
          <cell r="M1178">
            <v>172683.22</v>
          </cell>
          <cell r="N1178">
            <v>160780.45000000001</v>
          </cell>
          <cell r="O1178">
            <v>181100</v>
          </cell>
          <cell r="Q1178">
            <v>0</v>
          </cell>
          <cell r="T1178">
            <v>220248.26</v>
          </cell>
          <cell r="U1178">
            <v>241500</v>
          </cell>
          <cell r="W1178">
            <v>0</v>
          </cell>
          <cell r="Y1178">
            <v>172683.22</v>
          </cell>
          <cell r="AA1178">
            <v>181100</v>
          </cell>
          <cell r="AG1178">
            <v>241500</v>
          </cell>
          <cell r="AI1178">
            <v>0</v>
          </cell>
          <cell r="AL1178">
            <v>8506</v>
          </cell>
        </row>
        <row r="1179">
          <cell r="A1179" t="str">
            <v>8507</v>
          </cell>
          <cell r="B1179" t="str">
            <v xml:space="preserve">407 - Retained Earnings             </v>
          </cell>
          <cell r="C1179" t="str">
            <v xml:space="preserve">PSV - Professional Services         </v>
          </cell>
          <cell r="D1179" t="str">
            <v>CSP</v>
          </cell>
          <cell r="G1179">
            <v>2537.9699999999998</v>
          </cell>
          <cell r="H1179">
            <v>8459.09</v>
          </cell>
          <cell r="I1179">
            <v>7500</v>
          </cell>
          <cell r="K1179">
            <v>0</v>
          </cell>
          <cell r="M1179">
            <v>42123.839999999997</v>
          </cell>
          <cell r="N1179">
            <v>56868.89</v>
          </cell>
          <cell r="O1179">
            <v>67500</v>
          </cell>
          <cell r="Q1179">
            <v>0</v>
          </cell>
          <cell r="T1179">
            <v>86557.47</v>
          </cell>
          <cell r="U1179">
            <v>90000</v>
          </cell>
          <cell r="W1179">
            <v>0</v>
          </cell>
          <cell r="Y1179">
            <v>42123.839999999997</v>
          </cell>
          <cell r="AA1179">
            <v>67500</v>
          </cell>
          <cell r="AG1179">
            <v>90000</v>
          </cell>
          <cell r="AI1179">
            <v>0</v>
          </cell>
          <cell r="AL1179">
            <v>8507</v>
          </cell>
        </row>
        <row r="1180">
          <cell r="A1180" t="str">
            <v>8509</v>
          </cell>
          <cell r="B1180" t="str">
            <v xml:space="preserve">407 - Retained Earnings             </v>
          </cell>
          <cell r="C1180" t="str">
            <v xml:space="preserve">PSV - Professional Services         </v>
          </cell>
          <cell r="D1180" t="str">
            <v>CSP</v>
          </cell>
          <cell r="G1180">
            <v>0</v>
          </cell>
          <cell r="H1180">
            <v>0</v>
          </cell>
          <cell r="I1180">
            <v>200</v>
          </cell>
          <cell r="K1180">
            <v>0</v>
          </cell>
          <cell r="M1180">
            <v>0</v>
          </cell>
          <cell r="N1180">
            <v>0</v>
          </cell>
          <cell r="O1180">
            <v>1700</v>
          </cell>
          <cell r="Q1180">
            <v>0</v>
          </cell>
          <cell r="T1180">
            <v>1650</v>
          </cell>
          <cell r="U1180">
            <v>2100</v>
          </cell>
          <cell r="W1180">
            <v>0</v>
          </cell>
          <cell r="Y1180">
            <v>0</v>
          </cell>
          <cell r="AA1180">
            <v>1700</v>
          </cell>
          <cell r="AG1180">
            <v>2100</v>
          </cell>
          <cell r="AI1180">
            <v>0</v>
          </cell>
          <cell r="AL1180">
            <v>8509</v>
          </cell>
        </row>
        <row r="1181">
          <cell r="A1181" t="str">
            <v>8510</v>
          </cell>
          <cell r="B1181" t="str">
            <v xml:space="preserve">407 - Retained Earnings             </v>
          </cell>
          <cell r="C1181" t="str">
            <v xml:space="preserve">PSV - Professional Services         </v>
          </cell>
          <cell r="D1181" t="str">
            <v>IS</v>
          </cell>
          <cell r="G1181">
            <v>1749.9</v>
          </cell>
          <cell r="H1181">
            <v>1778.81</v>
          </cell>
          <cell r="I1181">
            <v>2200</v>
          </cell>
          <cell r="K1181">
            <v>0</v>
          </cell>
          <cell r="M1181">
            <v>16146.28</v>
          </cell>
          <cell r="N1181">
            <v>16076.49</v>
          </cell>
          <cell r="O1181">
            <v>19400</v>
          </cell>
          <cell r="Q1181">
            <v>0</v>
          </cell>
          <cell r="T1181">
            <v>21330.720000000001</v>
          </cell>
          <cell r="U1181">
            <v>25800</v>
          </cell>
          <cell r="W1181">
            <v>0</v>
          </cell>
          <cell r="Y1181">
            <v>16146.28</v>
          </cell>
          <cell r="AA1181">
            <v>19400</v>
          </cell>
          <cell r="AG1181">
            <v>25800</v>
          </cell>
          <cell r="AI1181">
            <v>0</v>
          </cell>
          <cell r="AL1181">
            <v>8510</v>
          </cell>
        </row>
        <row r="1182">
          <cell r="A1182" t="str">
            <v>8511</v>
          </cell>
          <cell r="B1182" t="str">
            <v xml:space="preserve">407 - Retained Earnings             </v>
          </cell>
          <cell r="C1182" t="str">
            <v xml:space="preserve">PSV - Professional Services         </v>
          </cell>
          <cell r="D1182" t="str">
            <v>IS</v>
          </cell>
          <cell r="G1182">
            <v>4962</v>
          </cell>
          <cell r="H1182">
            <v>4742</v>
          </cell>
          <cell r="I1182">
            <v>4300</v>
          </cell>
          <cell r="K1182">
            <v>0</v>
          </cell>
          <cell r="M1182">
            <v>43998</v>
          </cell>
          <cell r="N1182">
            <v>35131</v>
          </cell>
          <cell r="O1182">
            <v>38700</v>
          </cell>
          <cell r="Q1182">
            <v>0</v>
          </cell>
          <cell r="T1182">
            <v>49357</v>
          </cell>
          <cell r="U1182">
            <v>51500</v>
          </cell>
          <cell r="W1182">
            <v>0</v>
          </cell>
          <cell r="Y1182">
            <v>43998</v>
          </cell>
          <cell r="AA1182">
            <v>38700</v>
          </cell>
          <cell r="AG1182">
            <v>51500</v>
          </cell>
          <cell r="AI1182">
            <v>0</v>
          </cell>
          <cell r="AL1182">
            <v>8511</v>
          </cell>
        </row>
        <row r="1183">
          <cell r="A1183" t="str">
            <v>8512</v>
          </cell>
          <cell r="B1183" t="str">
            <v xml:space="preserve">407 - Retained Earnings             </v>
          </cell>
          <cell r="C1183" t="str">
            <v xml:space="preserve">PSV - Professional Services         </v>
          </cell>
          <cell r="D1183" t="str">
            <v>CSP</v>
          </cell>
          <cell r="G1183">
            <v>7141.4</v>
          </cell>
          <cell r="H1183">
            <v>6963.98</v>
          </cell>
          <cell r="I1183">
            <v>7800</v>
          </cell>
          <cell r="K1183">
            <v>0</v>
          </cell>
          <cell r="M1183">
            <v>63157.120000000003</v>
          </cell>
          <cell r="N1183">
            <v>67546.02</v>
          </cell>
          <cell r="O1183">
            <v>69300</v>
          </cell>
          <cell r="Q1183">
            <v>0</v>
          </cell>
          <cell r="T1183">
            <v>90261.5</v>
          </cell>
          <cell r="U1183">
            <v>92700</v>
          </cell>
          <cell r="W1183">
            <v>0</v>
          </cell>
          <cell r="Y1183">
            <v>63157.120000000003</v>
          </cell>
          <cell r="AA1183">
            <v>69300</v>
          </cell>
          <cell r="AG1183">
            <v>92700</v>
          </cell>
          <cell r="AI1183">
            <v>0</v>
          </cell>
          <cell r="AL1183">
            <v>8512</v>
          </cell>
        </row>
        <row r="1184">
          <cell r="A1184" t="str">
            <v>8513</v>
          </cell>
          <cell r="B1184" t="str">
            <v xml:space="preserve">407 - Retained Earnings             </v>
          </cell>
          <cell r="C1184" t="str">
            <v xml:space="preserve">PSV - Professional Services         </v>
          </cell>
          <cell r="D1184" t="str">
            <v>CSP</v>
          </cell>
          <cell r="G1184">
            <v>7031.16</v>
          </cell>
          <cell r="H1184">
            <v>4263.8500000000004</v>
          </cell>
          <cell r="I1184">
            <v>4600</v>
          </cell>
          <cell r="K1184">
            <v>0</v>
          </cell>
          <cell r="M1184">
            <v>44774.44</v>
          </cell>
          <cell r="N1184">
            <v>38016.14</v>
          </cell>
          <cell r="O1184">
            <v>40000</v>
          </cell>
          <cell r="Q1184">
            <v>0</v>
          </cell>
          <cell r="T1184">
            <v>50745.11</v>
          </cell>
          <cell r="U1184">
            <v>53600</v>
          </cell>
          <cell r="W1184">
            <v>0</v>
          </cell>
          <cell r="Y1184">
            <v>44774.44</v>
          </cell>
          <cell r="AA1184">
            <v>40000</v>
          </cell>
          <cell r="AG1184">
            <v>53600</v>
          </cell>
          <cell r="AI1184">
            <v>0</v>
          </cell>
          <cell r="AL1184">
            <v>8513</v>
          </cell>
        </row>
        <row r="1185">
          <cell r="A1185" t="str">
            <v>8514</v>
          </cell>
          <cell r="B1185" t="str">
            <v xml:space="preserve">407 - Retained Earnings             </v>
          </cell>
          <cell r="C1185" t="str">
            <v xml:space="preserve">PSV - Professional Services         </v>
          </cell>
          <cell r="D1185" t="str">
            <v>CS</v>
          </cell>
          <cell r="G1185">
            <v>5346.17</v>
          </cell>
          <cell r="H1185">
            <v>9840.2000000000007</v>
          </cell>
          <cell r="I1185">
            <v>11500</v>
          </cell>
          <cell r="K1185">
            <v>0</v>
          </cell>
          <cell r="M1185">
            <v>84060.41</v>
          </cell>
          <cell r="N1185">
            <v>93927.98</v>
          </cell>
          <cell r="O1185">
            <v>93400</v>
          </cell>
          <cell r="Q1185">
            <v>0</v>
          </cell>
          <cell r="T1185">
            <v>145645.53</v>
          </cell>
          <cell r="U1185">
            <v>130000</v>
          </cell>
          <cell r="W1185">
            <v>0</v>
          </cell>
          <cell r="Y1185">
            <v>84060.41</v>
          </cell>
          <cell r="AA1185">
            <v>93400</v>
          </cell>
          <cell r="AG1185">
            <v>130000</v>
          </cell>
          <cell r="AI1185">
            <v>0</v>
          </cell>
          <cell r="AL1185">
            <v>8514</v>
          </cell>
        </row>
        <row r="1186">
          <cell r="A1186" t="str">
            <v>8515</v>
          </cell>
          <cell r="B1186" t="str">
            <v xml:space="preserve">407 - Retained Earnings             </v>
          </cell>
          <cell r="C1186" t="str">
            <v xml:space="preserve">PTX - Property Taxes                </v>
          </cell>
          <cell r="D1186" t="str">
            <v>CS</v>
          </cell>
          <cell r="G1186">
            <v>28517.45</v>
          </cell>
          <cell r="H1186">
            <v>30172.91</v>
          </cell>
          <cell r="I1186">
            <v>32600</v>
          </cell>
          <cell r="K1186">
            <v>0</v>
          </cell>
          <cell r="M1186">
            <v>256657</v>
          </cell>
          <cell r="N1186">
            <v>271556.19</v>
          </cell>
          <cell r="O1186">
            <v>293300</v>
          </cell>
          <cell r="Q1186">
            <v>0</v>
          </cell>
          <cell r="T1186">
            <v>362074.86</v>
          </cell>
          <cell r="U1186">
            <v>391000</v>
          </cell>
          <cell r="W1186">
            <v>0</v>
          </cell>
          <cell r="Y1186">
            <v>256657</v>
          </cell>
          <cell r="AA1186">
            <v>293300</v>
          </cell>
          <cell r="AG1186">
            <v>391000</v>
          </cell>
          <cell r="AI1186">
            <v>0</v>
          </cell>
          <cell r="AL1186">
            <v>8515</v>
          </cell>
        </row>
        <row r="1187">
          <cell r="A1187" t="str">
            <v>8515</v>
          </cell>
          <cell r="B1187" t="str">
            <v xml:space="preserve">407 - Retained Earnings             </v>
          </cell>
          <cell r="C1187" t="str">
            <v xml:space="preserve">PTX - Property Taxes                </v>
          </cell>
          <cell r="D1187" t="str">
            <v>EO</v>
          </cell>
          <cell r="G1187">
            <v>4762.67</v>
          </cell>
          <cell r="H1187">
            <v>5626.75</v>
          </cell>
          <cell r="I1187">
            <v>5200</v>
          </cell>
          <cell r="K1187">
            <v>0</v>
          </cell>
          <cell r="M1187">
            <v>42864.03</v>
          </cell>
          <cell r="N1187">
            <v>44824.75</v>
          </cell>
          <cell r="O1187">
            <v>46600</v>
          </cell>
          <cell r="Q1187">
            <v>0</v>
          </cell>
          <cell r="T1187">
            <v>59524</v>
          </cell>
          <cell r="U1187">
            <v>62000</v>
          </cell>
          <cell r="W1187">
            <v>0</v>
          </cell>
          <cell r="Y1187">
            <v>42864.03</v>
          </cell>
          <cell r="AA1187">
            <v>46600</v>
          </cell>
          <cell r="AG1187">
            <v>62000</v>
          </cell>
          <cell r="AI1187">
            <v>0</v>
          </cell>
          <cell r="AL1187">
            <v>8515</v>
          </cell>
        </row>
        <row r="1188">
          <cell r="A1188" t="str">
            <v>8515</v>
          </cell>
          <cell r="B1188" t="str">
            <v xml:space="preserve">407 - Retained Earnings             </v>
          </cell>
          <cell r="C1188" t="str">
            <v xml:space="preserve">PTX - Property Taxes                </v>
          </cell>
          <cell r="D1188" t="str">
            <v>EO</v>
          </cell>
          <cell r="G1188">
            <v>3699.27</v>
          </cell>
          <cell r="H1188">
            <v>3502.35</v>
          </cell>
          <cell r="I1188">
            <v>4000</v>
          </cell>
          <cell r="K1188">
            <v>0</v>
          </cell>
          <cell r="M1188">
            <v>33293.42</v>
          </cell>
          <cell r="N1188">
            <v>31923.99</v>
          </cell>
          <cell r="O1188">
            <v>36000</v>
          </cell>
          <cell r="Q1188">
            <v>0</v>
          </cell>
          <cell r="T1188">
            <v>42431.040000000001</v>
          </cell>
          <cell r="U1188">
            <v>48000</v>
          </cell>
          <cell r="W1188">
            <v>0</v>
          </cell>
          <cell r="Y1188">
            <v>33293.42</v>
          </cell>
          <cell r="AA1188">
            <v>36000</v>
          </cell>
          <cell r="AG1188">
            <v>48000</v>
          </cell>
          <cell r="AI1188">
            <v>0</v>
          </cell>
          <cell r="AL1188">
            <v>8515</v>
          </cell>
        </row>
        <row r="1189">
          <cell r="A1189" t="str">
            <v>8516</v>
          </cell>
          <cell r="B1189" t="str">
            <v xml:space="preserve">407 - Retained Earnings             </v>
          </cell>
          <cell r="C1189" t="str">
            <v xml:space="preserve">PSV - Professional Services         </v>
          </cell>
          <cell r="D1189" t="str">
            <v>CS</v>
          </cell>
          <cell r="G1189">
            <v>0</v>
          </cell>
          <cell r="H1189">
            <v>0</v>
          </cell>
          <cell r="I1189">
            <v>0</v>
          </cell>
          <cell r="K1189">
            <v>0</v>
          </cell>
          <cell r="M1189">
            <v>0</v>
          </cell>
          <cell r="N1189">
            <v>256.5</v>
          </cell>
          <cell r="O1189">
            <v>0</v>
          </cell>
          <cell r="Q1189">
            <v>0</v>
          </cell>
          <cell r="T1189">
            <v>256.5</v>
          </cell>
          <cell r="U1189">
            <v>0</v>
          </cell>
          <cell r="W1189">
            <v>0</v>
          </cell>
          <cell r="Y1189">
            <v>0</v>
          </cell>
          <cell r="AA1189">
            <v>0</v>
          </cell>
          <cell r="AG1189">
            <v>0</v>
          </cell>
          <cell r="AI1189">
            <v>0</v>
          </cell>
          <cell r="AL1189">
            <v>8516</v>
          </cell>
        </row>
        <row r="1190">
          <cell r="A1190" t="str">
            <v>8516</v>
          </cell>
          <cell r="B1190" t="str">
            <v xml:space="preserve">407 - Retained Earnings             </v>
          </cell>
          <cell r="C1190" t="str">
            <v xml:space="preserve">PSV - Professional Services         </v>
          </cell>
          <cell r="D1190" t="str">
            <v>CSP</v>
          </cell>
          <cell r="G1190">
            <v>83687.83</v>
          </cell>
          <cell r="H1190">
            <v>600.25</v>
          </cell>
          <cell r="I1190">
            <v>600</v>
          </cell>
          <cell r="K1190">
            <v>0</v>
          </cell>
          <cell r="M1190">
            <v>247018.41</v>
          </cell>
          <cell r="N1190">
            <v>77533.5</v>
          </cell>
          <cell r="O1190">
            <v>5400</v>
          </cell>
          <cell r="Q1190">
            <v>0</v>
          </cell>
          <cell r="T1190">
            <v>79334.25</v>
          </cell>
          <cell r="U1190">
            <v>7200</v>
          </cell>
          <cell r="W1190">
            <v>0</v>
          </cell>
          <cell r="Y1190">
            <v>247018.41</v>
          </cell>
          <cell r="AA1190">
            <v>5400</v>
          </cell>
          <cell r="AG1190">
            <v>7200</v>
          </cell>
          <cell r="AI1190">
            <v>0</v>
          </cell>
          <cell r="AL1190">
            <v>8516</v>
          </cell>
        </row>
        <row r="1191">
          <cell r="A1191" t="str">
            <v>8516</v>
          </cell>
          <cell r="B1191" t="str">
            <v xml:space="preserve">407 - Retained Earnings             </v>
          </cell>
          <cell r="C1191" t="str">
            <v xml:space="preserve">PSV - Professional Services         </v>
          </cell>
          <cell r="D1191" t="str">
            <v>EO</v>
          </cell>
          <cell r="G1191">
            <v>402.75</v>
          </cell>
          <cell r="H1191">
            <v>0</v>
          </cell>
          <cell r="I1191">
            <v>100</v>
          </cell>
          <cell r="K1191">
            <v>0</v>
          </cell>
          <cell r="M1191">
            <v>8362.65</v>
          </cell>
          <cell r="N1191">
            <v>3201.88</v>
          </cell>
          <cell r="O1191">
            <v>900</v>
          </cell>
          <cell r="Q1191">
            <v>0</v>
          </cell>
          <cell r="T1191">
            <v>3711.88</v>
          </cell>
          <cell r="U1191">
            <v>1200</v>
          </cell>
          <cell r="W1191">
            <v>0</v>
          </cell>
          <cell r="Y1191">
            <v>8362.65</v>
          </cell>
          <cell r="AA1191">
            <v>900</v>
          </cell>
          <cell r="AG1191">
            <v>1200</v>
          </cell>
          <cell r="AI1191">
            <v>0</v>
          </cell>
          <cell r="AL1191">
            <v>8516</v>
          </cell>
        </row>
        <row r="1192">
          <cell r="A1192" t="str">
            <v>8516</v>
          </cell>
          <cell r="B1192" t="str">
            <v xml:space="preserve">407 - Retained Earnings             </v>
          </cell>
          <cell r="C1192" t="str">
            <v xml:space="preserve">PSV - Professional Services         </v>
          </cell>
          <cell r="D1192" t="str">
            <v>EO</v>
          </cell>
          <cell r="G1192">
            <v>36155.129999999997</v>
          </cell>
          <cell r="H1192">
            <v>34725.67</v>
          </cell>
          <cell r="I1192">
            <v>38900</v>
          </cell>
          <cell r="K1192">
            <v>0</v>
          </cell>
          <cell r="M1192">
            <v>281311.2</v>
          </cell>
          <cell r="N1192">
            <v>263751.55</v>
          </cell>
          <cell r="O1192">
            <v>282400</v>
          </cell>
          <cell r="Q1192">
            <v>0</v>
          </cell>
          <cell r="T1192">
            <v>319621.15000000002</v>
          </cell>
          <cell r="U1192">
            <v>338300</v>
          </cell>
          <cell r="W1192">
            <v>0</v>
          </cell>
          <cell r="Y1192">
            <v>281311.2</v>
          </cell>
          <cell r="AA1192">
            <v>282400</v>
          </cell>
          <cell r="AG1192">
            <v>338300</v>
          </cell>
          <cell r="AI1192">
            <v>0</v>
          </cell>
          <cell r="AL1192">
            <v>8516</v>
          </cell>
        </row>
        <row r="1193">
          <cell r="A1193" t="str">
            <v>8516</v>
          </cell>
          <cell r="B1193" t="str">
            <v xml:space="preserve">407 - Retained Earnings             </v>
          </cell>
          <cell r="C1193" t="str">
            <v xml:space="preserve">PSV - Professional Services         </v>
          </cell>
          <cell r="D1193" t="str">
            <v>EO</v>
          </cell>
          <cell r="G1193">
            <v>3124.61</v>
          </cell>
          <cell r="H1193">
            <v>4475.25</v>
          </cell>
          <cell r="I1193">
            <v>5100</v>
          </cell>
          <cell r="K1193">
            <v>0</v>
          </cell>
          <cell r="M1193">
            <v>43018.67</v>
          </cell>
          <cell r="N1193">
            <v>47678.89</v>
          </cell>
          <cell r="O1193">
            <v>45900</v>
          </cell>
          <cell r="Q1193">
            <v>0</v>
          </cell>
          <cell r="T1193">
            <v>60961.51</v>
          </cell>
          <cell r="U1193">
            <v>61500</v>
          </cell>
          <cell r="W1193">
            <v>0</v>
          </cell>
          <cell r="Y1193">
            <v>43018.67</v>
          </cell>
          <cell r="AA1193">
            <v>45900</v>
          </cell>
          <cell r="AG1193">
            <v>61500</v>
          </cell>
          <cell r="AI1193">
            <v>0</v>
          </cell>
          <cell r="AL1193">
            <v>8516</v>
          </cell>
        </row>
        <row r="1194">
          <cell r="A1194" t="str">
            <v>8516</v>
          </cell>
          <cell r="B1194" t="str">
            <v xml:space="preserve">407 - Retained Earnings             </v>
          </cell>
          <cell r="C1194" t="str">
            <v xml:space="preserve">PSV - Professional Services         </v>
          </cell>
          <cell r="D1194" t="str">
            <v>EO</v>
          </cell>
          <cell r="G1194">
            <v>2161.2800000000002</v>
          </cell>
          <cell r="H1194">
            <v>39.020000000000003</v>
          </cell>
          <cell r="I1194">
            <v>1100</v>
          </cell>
          <cell r="K1194">
            <v>0</v>
          </cell>
          <cell r="M1194">
            <v>5251.98</v>
          </cell>
          <cell r="N1194">
            <v>4527.1400000000003</v>
          </cell>
          <cell r="O1194">
            <v>12800</v>
          </cell>
          <cell r="Q1194">
            <v>0</v>
          </cell>
          <cell r="T1194">
            <v>8634.2199999999993</v>
          </cell>
          <cell r="U1194">
            <v>18000</v>
          </cell>
          <cell r="W1194">
            <v>0</v>
          </cell>
          <cell r="Y1194">
            <v>5251.98</v>
          </cell>
          <cell r="AA1194">
            <v>12800</v>
          </cell>
          <cell r="AG1194">
            <v>18000</v>
          </cell>
          <cell r="AI1194">
            <v>0</v>
          </cell>
          <cell r="AL1194">
            <v>8516</v>
          </cell>
        </row>
        <row r="1195">
          <cell r="A1195" t="str">
            <v>8516</v>
          </cell>
          <cell r="B1195" t="str">
            <v xml:space="preserve">407 - Retained Earnings             </v>
          </cell>
          <cell r="C1195" t="str">
            <v xml:space="preserve">PSV - Professional Services         </v>
          </cell>
          <cell r="D1195" t="str">
            <v>HR</v>
          </cell>
          <cell r="G1195">
            <v>3809.79</v>
          </cell>
          <cell r="H1195">
            <v>2900.57</v>
          </cell>
          <cell r="I1195">
            <v>4000</v>
          </cell>
          <cell r="K1195">
            <v>0</v>
          </cell>
          <cell r="M1195">
            <v>35904.65</v>
          </cell>
          <cell r="N1195">
            <v>31165.14</v>
          </cell>
          <cell r="O1195">
            <v>34800</v>
          </cell>
          <cell r="Q1195">
            <v>0</v>
          </cell>
          <cell r="T1195">
            <v>44221.52</v>
          </cell>
          <cell r="U1195">
            <v>46400</v>
          </cell>
          <cell r="W1195">
            <v>0</v>
          </cell>
          <cell r="Y1195">
            <v>35904.65</v>
          </cell>
          <cell r="AA1195">
            <v>34800</v>
          </cell>
          <cell r="AG1195">
            <v>46400</v>
          </cell>
          <cell r="AI1195">
            <v>0</v>
          </cell>
          <cell r="AL1195">
            <v>8516</v>
          </cell>
        </row>
        <row r="1196">
          <cell r="A1196" t="str">
            <v>8516</v>
          </cell>
          <cell r="B1196" t="str">
            <v xml:space="preserve">407 - Retained Earnings             </v>
          </cell>
          <cell r="C1196" t="str">
            <v xml:space="preserve">PSV - Professional Services         </v>
          </cell>
          <cell r="D1196" t="str">
            <v>IS</v>
          </cell>
          <cell r="G1196">
            <v>20079.86</v>
          </cell>
          <cell r="H1196">
            <v>0</v>
          </cell>
          <cell r="I1196">
            <v>41800</v>
          </cell>
          <cell r="K1196">
            <v>0</v>
          </cell>
          <cell r="M1196">
            <v>34579.86</v>
          </cell>
          <cell r="N1196">
            <v>192701.6</v>
          </cell>
          <cell r="O1196">
            <v>295200</v>
          </cell>
          <cell r="Q1196">
            <v>0</v>
          </cell>
          <cell r="T1196">
            <v>193601.6</v>
          </cell>
          <cell r="U1196">
            <v>480400</v>
          </cell>
          <cell r="W1196">
            <v>0</v>
          </cell>
          <cell r="Y1196">
            <v>34579.86</v>
          </cell>
          <cell r="AA1196">
            <v>295200</v>
          </cell>
          <cell r="AG1196">
            <v>480400</v>
          </cell>
          <cell r="AI1196">
            <v>0</v>
          </cell>
          <cell r="AL1196">
            <v>8516</v>
          </cell>
        </row>
        <row r="1197">
          <cell r="A1197" t="str">
            <v>8517</v>
          </cell>
          <cell r="B1197" t="str">
            <v xml:space="preserve">407 - Retained Earnings             </v>
          </cell>
          <cell r="C1197" t="str">
            <v xml:space="preserve">PSV - Professional Services         </v>
          </cell>
          <cell r="D1197" t="str">
            <v>EO</v>
          </cell>
          <cell r="G1197">
            <v>154.68</v>
          </cell>
          <cell r="H1197">
            <v>154.68</v>
          </cell>
          <cell r="I1197">
            <v>500</v>
          </cell>
          <cell r="K1197">
            <v>0</v>
          </cell>
          <cell r="M1197">
            <v>2139.25</v>
          </cell>
          <cell r="N1197">
            <v>1405.51</v>
          </cell>
          <cell r="O1197">
            <v>3200</v>
          </cell>
          <cell r="Q1197">
            <v>0</v>
          </cell>
          <cell r="T1197">
            <v>1714.87</v>
          </cell>
          <cell r="U1197">
            <v>4100</v>
          </cell>
          <cell r="W1197">
            <v>0</v>
          </cell>
          <cell r="Y1197">
            <v>2139.25</v>
          </cell>
          <cell r="AA1197">
            <v>3200</v>
          </cell>
          <cell r="AG1197">
            <v>4100</v>
          </cell>
          <cell r="AI1197">
            <v>0</v>
          </cell>
          <cell r="AL1197">
            <v>8517</v>
          </cell>
        </row>
        <row r="1198">
          <cell r="A1198" t="str">
            <v>8517</v>
          </cell>
          <cell r="B1198" t="str">
            <v xml:space="preserve">407 - Retained Earnings             </v>
          </cell>
          <cell r="C1198" t="str">
            <v xml:space="preserve">PSV - Professional Services         </v>
          </cell>
          <cell r="D1198" t="str">
            <v>EO</v>
          </cell>
          <cell r="G1198">
            <v>2263.9299999999998</v>
          </cell>
          <cell r="H1198">
            <v>2522.66</v>
          </cell>
          <cell r="I1198">
            <v>4400</v>
          </cell>
          <cell r="K1198">
            <v>0</v>
          </cell>
          <cell r="M1198">
            <v>33705.599999999999</v>
          </cell>
          <cell r="N1198">
            <v>29704.58</v>
          </cell>
          <cell r="O1198">
            <v>36000</v>
          </cell>
          <cell r="Q1198">
            <v>0</v>
          </cell>
          <cell r="T1198">
            <v>39824.239999999998</v>
          </cell>
          <cell r="U1198">
            <v>50900</v>
          </cell>
          <cell r="W1198">
            <v>0</v>
          </cell>
          <cell r="Y1198">
            <v>33705.599999999999</v>
          </cell>
          <cell r="AA1198">
            <v>36000</v>
          </cell>
          <cell r="AG1198">
            <v>50900</v>
          </cell>
          <cell r="AI1198">
            <v>0</v>
          </cell>
          <cell r="AL1198">
            <v>8517</v>
          </cell>
        </row>
        <row r="1199">
          <cell r="A1199" t="str">
            <v>8518</v>
          </cell>
          <cell r="B1199" t="str">
            <v xml:space="preserve">407 - Retained Earnings             </v>
          </cell>
          <cell r="C1199" t="str">
            <v xml:space="preserve">PSV - Professional Services         </v>
          </cell>
          <cell r="D1199" t="str">
            <v>EO</v>
          </cell>
          <cell r="G1199">
            <v>1840</v>
          </cell>
          <cell r="H1199">
            <v>1306.6300000000001</v>
          </cell>
          <cell r="I1199">
            <v>2100</v>
          </cell>
          <cell r="K1199">
            <v>0</v>
          </cell>
          <cell r="M1199">
            <v>10393.15</v>
          </cell>
          <cell r="N1199">
            <v>6038.7</v>
          </cell>
          <cell r="O1199">
            <v>16100</v>
          </cell>
          <cell r="Q1199">
            <v>0</v>
          </cell>
          <cell r="T1199">
            <v>10507.59</v>
          </cell>
          <cell r="U1199">
            <v>23100</v>
          </cell>
          <cell r="W1199">
            <v>0</v>
          </cell>
          <cell r="Y1199">
            <v>10393.15</v>
          </cell>
          <cell r="AA1199">
            <v>16100</v>
          </cell>
          <cell r="AG1199">
            <v>23100</v>
          </cell>
          <cell r="AI1199">
            <v>0</v>
          </cell>
          <cell r="AL1199">
            <v>8518</v>
          </cell>
        </row>
        <row r="1200">
          <cell r="A1200" t="str">
            <v>8519</v>
          </cell>
          <cell r="B1200" t="str">
            <v xml:space="preserve">407 - Retained Earnings             </v>
          </cell>
          <cell r="C1200" t="str">
            <v xml:space="preserve">PSV - Professional Services         </v>
          </cell>
          <cell r="D1200" t="str">
            <v>CSP</v>
          </cell>
          <cell r="G1200">
            <v>3086.2</v>
          </cell>
          <cell r="H1200">
            <v>3050.89</v>
          </cell>
          <cell r="I1200">
            <v>4300</v>
          </cell>
          <cell r="K1200">
            <v>0</v>
          </cell>
          <cell r="M1200">
            <v>27644.73</v>
          </cell>
          <cell r="N1200">
            <v>28846.17</v>
          </cell>
          <cell r="O1200">
            <v>38700</v>
          </cell>
          <cell r="Q1200">
            <v>0</v>
          </cell>
          <cell r="T1200">
            <v>37940.39</v>
          </cell>
          <cell r="U1200">
            <v>51500</v>
          </cell>
          <cell r="W1200">
            <v>0</v>
          </cell>
          <cell r="Y1200">
            <v>27644.73</v>
          </cell>
          <cell r="AA1200">
            <v>38700</v>
          </cell>
          <cell r="AG1200">
            <v>51500</v>
          </cell>
          <cell r="AI1200">
            <v>0</v>
          </cell>
          <cell r="AL1200">
            <v>8519</v>
          </cell>
        </row>
        <row r="1201">
          <cell r="A1201" t="str">
            <v>8521</v>
          </cell>
          <cell r="B1201" t="str">
            <v xml:space="preserve">407 - Retained Earnings             </v>
          </cell>
          <cell r="C1201" t="str">
            <v xml:space="preserve">PSV - Professional Services         </v>
          </cell>
          <cell r="D1201" t="str">
            <v>CSP</v>
          </cell>
          <cell r="G1201">
            <v>19375.060000000001</v>
          </cell>
          <cell r="H1201">
            <v>5447.54</v>
          </cell>
          <cell r="I1201">
            <v>5100</v>
          </cell>
          <cell r="K1201">
            <v>0</v>
          </cell>
          <cell r="M1201">
            <v>91456.68</v>
          </cell>
          <cell r="N1201">
            <v>62507.77</v>
          </cell>
          <cell r="O1201">
            <v>44600</v>
          </cell>
          <cell r="Q1201">
            <v>0</v>
          </cell>
          <cell r="T1201">
            <v>78000.460000000006</v>
          </cell>
          <cell r="U1201">
            <v>59700</v>
          </cell>
          <cell r="W1201">
            <v>0</v>
          </cell>
          <cell r="Y1201">
            <v>91456.68</v>
          </cell>
          <cell r="AA1201">
            <v>44600</v>
          </cell>
          <cell r="AG1201">
            <v>59700</v>
          </cell>
          <cell r="AI1201">
            <v>0</v>
          </cell>
          <cell r="AL1201">
            <v>8521</v>
          </cell>
        </row>
        <row r="1202">
          <cell r="A1202" t="str">
            <v>8522</v>
          </cell>
          <cell r="B1202" t="str">
            <v xml:space="preserve">407 - Retained Earnings             </v>
          </cell>
          <cell r="C1202" t="str">
            <v xml:space="preserve">PSV - Professional Services         </v>
          </cell>
          <cell r="D1202" t="str">
            <v>CSP</v>
          </cell>
          <cell r="G1202">
            <v>3055.67</v>
          </cell>
          <cell r="H1202">
            <v>3165.42</v>
          </cell>
          <cell r="I1202">
            <v>3600</v>
          </cell>
          <cell r="K1202">
            <v>0</v>
          </cell>
          <cell r="M1202">
            <v>31499.13</v>
          </cell>
          <cell r="N1202">
            <v>30286.14</v>
          </cell>
          <cell r="O1202">
            <v>29100</v>
          </cell>
          <cell r="Q1202">
            <v>0</v>
          </cell>
          <cell r="T1202">
            <v>39340.230000000003</v>
          </cell>
          <cell r="U1202">
            <v>38600</v>
          </cell>
          <cell r="W1202">
            <v>0</v>
          </cell>
          <cell r="Y1202">
            <v>31499.13</v>
          </cell>
          <cell r="AA1202">
            <v>29100</v>
          </cell>
          <cell r="AG1202">
            <v>38600</v>
          </cell>
          <cell r="AI1202">
            <v>0</v>
          </cell>
          <cell r="AL1202">
            <v>8522</v>
          </cell>
        </row>
        <row r="1203">
          <cell r="A1203" t="str">
            <v>8523</v>
          </cell>
          <cell r="B1203" t="str">
            <v xml:space="preserve">407 - Retained Earnings             </v>
          </cell>
          <cell r="C1203" t="str">
            <v xml:space="preserve">PSV - Professional Services         </v>
          </cell>
          <cell r="D1203" t="str">
            <v>CSP</v>
          </cell>
          <cell r="G1203">
            <v>12151.9</v>
          </cell>
          <cell r="H1203">
            <v>15372.1</v>
          </cell>
          <cell r="I1203">
            <v>25000</v>
          </cell>
          <cell r="K1203">
            <v>0</v>
          </cell>
          <cell r="M1203">
            <v>122827.3</v>
          </cell>
          <cell r="N1203">
            <v>137258.25</v>
          </cell>
          <cell r="O1203">
            <v>185000</v>
          </cell>
          <cell r="Q1203">
            <v>0</v>
          </cell>
          <cell r="T1203">
            <v>176602.15</v>
          </cell>
          <cell r="U1203">
            <v>250000</v>
          </cell>
          <cell r="W1203">
            <v>0</v>
          </cell>
          <cell r="Y1203">
            <v>122827.3</v>
          </cell>
          <cell r="AA1203">
            <v>185000</v>
          </cell>
          <cell r="AG1203">
            <v>250000</v>
          </cell>
          <cell r="AI1203">
            <v>0</v>
          </cell>
          <cell r="AL1203">
            <v>8523</v>
          </cell>
        </row>
        <row r="1204">
          <cell r="A1204" t="str">
            <v>8524</v>
          </cell>
          <cell r="B1204" t="str">
            <v xml:space="preserve">407 - Retained Earnings             </v>
          </cell>
          <cell r="C1204" t="str">
            <v xml:space="preserve">PSV - Professional Services         </v>
          </cell>
          <cell r="D1204" t="str">
            <v>CSP</v>
          </cell>
          <cell r="G1204">
            <v>85000</v>
          </cell>
          <cell r="H1204">
            <v>85580.33</v>
          </cell>
          <cell r="I1204">
            <v>88500</v>
          </cell>
          <cell r="K1204">
            <v>0</v>
          </cell>
          <cell r="M1204">
            <v>724097.98</v>
          </cell>
          <cell r="N1204">
            <v>761269.74</v>
          </cell>
          <cell r="O1204">
            <v>795800</v>
          </cell>
          <cell r="Q1204">
            <v>0</v>
          </cell>
          <cell r="T1204">
            <v>1016086.73</v>
          </cell>
          <cell r="U1204">
            <v>1060900</v>
          </cell>
          <cell r="W1204">
            <v>0</v>
          </cell>
          <cell r="Y1204">
            <v>724097.98</v>
          </cell>
          <cell r="AA1204">
            <v>795800</v>
          </cell>
          <cell r="AG1204">
            <v>1060900</v>
          </cell>
          <cell r="AI1204">
            <v>0</v>
          </cell>
          <cell r="AL1204">
            <v>8524</v>
          </cell>
        </row>
        <row r="1205">
          <cell r="A1205" t="str">
            <v>8530</v>
          </cell>
          <cell r="B1205" t="str">
            <v xml:space="preserve">407 - Retained Earnings             </v>
          </cell>
          <cell r="C1205" t="str">
            <v xml:space="preserve">PSV - Professional Services         </v>
          </cell>
          <cell r="D1205" t="str">
            <v>CS</v>
          </cell>
          <cell r="G1205">
            <v>70.2</v>
          </cell>
          <cell r="H1205">
            <v>10540.4</v>
          </cell>
          <cell r="I1205">
            <v>0</v>
          </cell>
          <cell r="K1205">
            <v>0</v>
          </cell>
          <cell r="M1205">
            <v>21319.200000000001</v>
          </cell>
          <cell r="N1205">
            <v>34393.279999999999</v>
          </cell>
          <cell r="O1205">
            <v>14900</v>
          </cell>
          <cell r="Q1205">
            <v>0</v>
          </cell>
          <cell r="T1205">
            <v>39393.279999999999</v>
          </cell>
          <cell r="U1205">
            <v>67100</v>
          </cell>
          <cell r="W1205">
            <v>0</v>
          </cell>
          <cell r="Y1205">
            <v>21319.200000000001</v>
          </cell>
          <cell r="AA1205">
            <v>14900</v>
          </cell>
          <cell r="AG1205">
            <v>67100</v>
          </cell>
          <cell r="AI1205">
            <v>0</v>
          </cell>
          <cell r="AL1205">
            <v>8530</v>
          </cell>
        </row>
        <row r="1206">
          <cell r="A1206" t="str">
            <v>8551</v>
          </cell>
          <cell r="B1206" t="str">
            <v xml:space="preserve">407 - Retained Earnings             </v>
          </cell>
          <cell r="C1206" t="str">
            <v xml:space="preserve">FAC - Facilities Maint and Repair   </v>
          </cell>
          <cell r="D1206" t="str">
            <v>EO</v>
          </cell>
          <cell r="G1206">
            <v>7107.89</v>
          </cell>
          <cell r="H1206">
            <v>11207.91</v>
          </cell>
          <cell r="I1206">
            <v>8200</v>
          </cell>
          <cell r="K1206">
            <v>0</v>
          </cell>
          <cell r="M1206">
            <v>89272.94</v>
          </cell>
          <cell r="N1206">
            <v>106148.47</v>
          </cell>
          <cell r="O1206">
            <v>103200</v>
          </cell>
          <cell r="Q1206">
            <v>0</v>
          </cell>
          <cell r="T1206">
            <v>155390.79</v>
          </cell>
          <cell r="U1206">
            <v>138000</v>
          </cell>
          <cell r="W1206">
            <v>0</v>
          </cell>
          <cell r="Y1206">
            <v>89272.94</v>
          </cell>
          <cell r="AA1206">
            <v>103200</v>
          </cell>
          <cell r="AG1206">
            <v>138000</v>
          </cell>
          <cell r="AI1206">
            <v>0</v>
          </cell>
          <cell r="AL1206">
            <v>8551</v>
          </cell>
        </row>
        <row r="1207">
          <cell r="A1207" t="str">
            <v>8552</v>
          </cell>
          <cell r="B1207" t="str">
            <v xml:space="preserve">407 - Retained Earnings             </v>
          </cell>
          <cell r="C1207" t="str">
            <v xml:space="preserve">PTX - Property Taxes                </v>
          </cell>
          <cell r="D1207" t="str">
            <v>EO</v>
          </cell>
          <cell r="G1207">
            <v>72203.72</v>
          </cell>
          <cell r="H1207">
            <v>56954.559999999998</v>
          </cell>
          <cell r="I1207">
            <v>60100</v>
          </cell>
          <cell r="K1207">
            <v>0</v>
          </cell>
          <cell r="M1207">
            <v>524465.23</v>
          </cell>
          <cell r="N1207">
            <v>516048.17</v>
          </cell>
          <cell r="O1207">
            <v>540800</v>
          </cell>
          <cell r="Q1207">
            <v>0</v>
          </cell>
          <cell r="T1207">
            <v>688063.38</v>
          </cell>
          <cell r="U1207">
            <v>721000</v>
          </cell>
          <cell r="W1207">
            <v>0</v>
          </cell>
          <cell r="Y1207">
            <v>524465.23</v>
          </cell>
          <cell r="AA1207">
            <v>540800</v>
          </cell>
          <cell r="AG1207">
            <v>721000</v>
          </cell>
          <cell r="AI1207">
            <v>0</v>
          </cell>
          <cell r="AL1207">
            <v>8552</v>
          </cell>
        </row>
        <row r="1208">
          <cell r="A1208" t="str">
            <v>8553</v>
          </cell>
          <cell r="B1208" t="str">
            <v xml:space="preserve">407 - Retained Earnings             </v>
          </cell>
          <cell r="C1208" t="str">
            <v xml:space="preserve">FAC - Facilities Maint and Repair   </v>
          </cell>
          <cell r="D1208" t="str">
            <v>EO</v>
          </cell>
          <cell r="G1208">
            <v>18150.64</v>
          </cell>
          <cell r="H1208">
            <v>11155.66</v>
          </cell>
          <cell r="I1208">
            <v>7000</v>
          </cell>
          <cell r="K1208">
            <v>0</v>
          </cell>
          <cell r="M1208">
            <v>104965.89</v>
          </cell>
          <cell r="N1208">
            <v>72182.710000000006</v>
          </cell>
          <cell r="O1208">
            <v>75000</v>
          </cell>
          <cell r="Q1208">
            <v>0</v>
          </cell>
          <cell r="T1208">
            <v>121311.32</v>
          </cell>
          <cell r="U1208">
            <v>100000</v>
          </cell>
          <cell r="W1208">
            <v>0</v>
          </cell>
          <cell r="Y1208">
            <v>104965.89</v>
          </cell>
          <cell r="AA1208">
            <v>75000</v>
          </cell>
          <cell r="AG1208">
            <v>100000</v>
          </cell>
          <cell r="AI1208">
            <v>0</v>
          </cell>
          <cell r="AL1208">
            <v>8553</v>
          </cell>
        </row>
        <row r="1209">
          <cell r="A1209" t="str">
            <v>8554</v>
          </cell>
          <cell r="B1209" t="str">
            <v xml:space="preserve">407 - Retained Earnings             </v>
          </cell>
          <cell r="C1209" t="str">
            <v xml:space="preserve">FAC - Facilities Maint and Repair   </v>
          </cell>
          <cell r="D1209" t="str">
            <v>EO</v>
          </cell>
          <cell r="G1209">
            <v>25644.799999999999</v>
          </cell>
          <cell r="H1209">
            <v>25864.400000000001</v>
          </cell>
          <cell r="I1209">
            <v>29100</v>
          </cell>
          <cell r="K1209">
            <v>0</v>
          </cell>
          <cell r="M1209">
            <v>274674.57</v>
          </cell>
          <cell r="N1209">
            <v>271363.34999999998</v>
          </cell>
          <cell r="O1209">
            <v>293500</v>
          </cell>
          <cell r="Q1209">
            <v>0</v>
          </cell>
          <cell r="T1209">
            <v>376454.3</v>
          </cell>
          <cell r="U1209">
            <v>386300</v>
          </cell>
          <cell r="W1209">
            <v>0</v>
          </cell>
          <cell r="Y1209">
            <v>274674.57</v>
          </cell>
          <cell r="AA1209">
            <v>293500</v>
          </cell>
          <cell r="AG1209">
            <v>386300</v>
          </cell>
          <cell r="AI1209">
            <v>0</v>
          </cell>
          <cell r="AL1209">
            <v>8554</v>
          </cell>
        </row>
        <row r="1210">
          <cell r="A1210" t="str">
            <v>8555</v>
          </cell>
          <cell r="B1210" t="str">
            <v xml:space="preserve">407 - Retained Earnings             </v>
          </cell>
          <cell r="C1210" t="str">
            <v xml:space="preserve">FAC - Facilities Maint and Repair   </v>
          </cell>
          <cell r="D1210" t="str">
            <v>EO</v>
          </cell>
          <cell r="G1210">
            <v>6183.68</v>
          </cell>
          <cell r="H1210">
            <v>10055.15</v>
          </cell>
          <cell r="I1210">
            <v>6000</v>
          </cell>
          <cell r="K1210">
            <v>0</v>
          </cell>
          <cell r="M1210">
            <v>103752.91</v>
          </cell>
          <cell r="N1210">
            <v>108479.71</v>
          </cell>
          <cell r="O1210">
            <v>60500</v>
          </cell>
          <cell r="Q1210">
            <v>0</v>
          </cell>
          <cell r="T1210">
            <v>150924.51</v>
          </cell>
          <cell r="U1210">
            <v>80000</v>
          </cell>
          <cell r="W1210">
            <v>0</v>
          </cell>
          <cell r="Y1210">
            <v>103752.91</v>
          </cell>
          <cell r="AA1210">
            <v>60500</v>
          </cell>
          <cell r="AG1210">
            <v>80000</v>
          </cell>
          <cell r="AI1210">
            <v>0</v>
          </cell>
          <cell r="AL1210">
            <v>8555</v>
          </cell>
        </row>
        <row r="1211">
          <cell r="A1211" t="str">
            <v>8556</v>
          </cell>
          <cell r="B1211" t="str">
            <v xml:space="preserve">407 - Retained Earnings             </v>
          </cell>
          <cell r="C1211" t="str">
            <v xml:space="preserve">FAC - Facilities Maint and Repair   </v>
          </cell>
          <cell r="D1211" t="str">
            <v>EO</v>
          </cell>
          <cell r="G1211">
            <v>0</v>
          </cell>
          <cell r="H1211">
            <v>0</v>
          </cell>
          <cell r="I1211">
            <v>3300</v>
          </cell>
          <cell r="K1211">
            <v>0</v>
          </cell>
          <cell r="M1211">
            <v>34061.370000000003</v>
          </cell>
          <cell r="N1211">
            <v>17540</v>
          </cell>
          <cell r="O1211">
            <v>30000</v>
          </cell>
          <cell r="Q1211">
            <v>0</v>
          </cell>
          <cell r="T1211">
            <v>32825</v>
          </cell>
          <cell r="U1211">
            <v>40000</v>
          </cell>
          <cell r="W1211">
            <v>0</v>
          </cell>
          <cell r="Y1211">
            <v>34061.370000000003</v>
          </cell>
          <cell r="AA1211">
            <v>30000</v>
          </cell>
          <cell r="AG1211">
            <v>40000</v>
          </cell>
          <cell r="AI1211">
            <v>0</v>
          </cell>
          <cell r="AL1211">
            <v>8556</v>
          </cell>
        </row>
        <row r="1212">
          <cell r="A1212" t="str">
            <v>8557</v>
          </cell>
          <cell r="B1212" t="str">
            <v xml:space="preserve">407 - Retained Earnings             </v>
          </cell>
          <cell r="C1212" t="str">
            <v xml:space="preserve">FAC - Facilities Maint and Repair   </v>
          </cell>
          <cell r="D1212" t="str">
            <v>EO</v>
          </cell>
          <cell r="G1212">
            <v>16975.93</v>
          </cell>
          <cell r="H1212">
            <v>16123.63</v>
          </cell>
          <cell r="I1212">
            <v>18400</v>
          </cell>
          <cell r="K1212">
            <v>0</v>
          </cell>
          <cell r="M1212">
            <v>157898.26999999999</v>
          </cell>
          <cell r="N1212">
            <v>154273.17000000001</v>
          </cell>
          <cell r="O1212">
            <v>165500</v>
          </cell>
          <cell r="Q1212">
            <v>0</v>
          </cell>
          <cell r="T1212">
            <v>204322.28</v>
          </cell>
          <cell r="U1212">
            <v>220500</v>
          </cell>
          <cell r="W1212">
            <v>0</v>
          </cell>
          <cell r="Y1212">
            <v>157898.26999999999</v>
          </cell>
          <cell r="AA1212">
            <v>165500</v>
          </cell>
          <cell r="AG1212">
            <v>220500</v>
          </cell>
          <cell r="AI1212">
            <v>0</v>
          </cell>
          <cell r="AL1212">
            <v>8557</v>
          </cell>
        </row>
        <row r="1213">
          <cell r="A1213" t="str">
            <v>8558</v>
          </cell>
          <cell r="B1213" t="str">
            <v xml:space="preserve">407 - Retained Earnings             </v>
          </cell>
          <cell r="C1213" t="str">
            <v xml:space="preserve">FAC - Facilities Maint and Repair   </v>
          </cell>
          <cell r="D1213" t="str">
            <v>EO</v>
          </cell>
          <cell r="G1213">
            <v>11204</v>
          </cell>
          <cell r="H1213">
            <v>9336.16</v>
          </cell>
          <cell r="I1213">
            <v>13200</v>
          </cell>
          <cell r="K1213">
            <v>0</v>
          </cell>
          <cell r="M1213">
            <v>38747.550000000003</v>
          </cell>
          <cell r="N1213">
            <v>38748.81</v>
          </cell>
          <cell r="O1213">
            <v>56300</v>
          </cell>
          <cell r="Q1213">
            <v>0</v>
          </cell>
          <cell r="T1213">
            <v>50423.81</v>
          </cell>
          <cell r="U1213">
            <v>75000</v>
          </cell>
          <cell r="W1213">
            <v>0</v>
          </cell>
          <cell r="Y1213">
            <v>38747.550000000003</v>
          </cell>
          <cell r="AA1213">
            <v>56300</v>
          </cell>
          <cell r="AG1213">
            <v>75000</v>
          </cell>
          <cell r="AI1213">
            <v>0</v>
          </cell>
          <cell r="AL1213">
            <v>8558</v>
          </cell>
        </row>
        <row r="1214">
          <cell r="A1214" t="str">
            <v>8559</v>
          </cell>
          <cell r="B1214" t="str">
            <v xml:space="preserve">407 - Retained Earnings             </v>
          </cell>
          <cell r="C1214" t="str">
            <v xml:space="preserve">FAC - Facilities Maint and Repair   </v>
          </cell>
          <cell r="D1214" t="str">
            <v>EO</v>
          </cell>
          <cell r="G1214">
            <v>0</v>
          </cell>
          <cell r="H1214">
            <v>0</v>
          </cell>
          <cell r="I1214">
            <v>0</v>
          </cell>
          <cell r="K1214">
            <v>0</v>
          </cell>
          <cell r="M1214">
            <v>46826</v>
          </cell>
          <cell r="N1214">
            <v>82000</v>
          </cell>
          <cell r="O1214">
            <v>48800</v>
          </cell>
          <cell r="Q1214">
            <v>0</v>
          </cell>
          <cell r="T1214">
            <v>152368.07999999999</v>
          </cell>
          <cell r="U1214">
            <v>90000</v>
          </cell>
          <cell r="W1214">
            <v>0</v>
          </cell>
          <cell r="Y1214">
            <v>46826</v>
          </cell>
          <cell r="AA1214">
            <v>48800</v>
          </cell>
          <cell r="AG1214">
            <v>90000</v>
          </cell>
          <cell r="AI1214">
            <v>0</v>
          </cell>
          <cell r="AL1214">
            <v>8559</v>
          </cell>
        </row>
        <row r="1215">
          <cell r="A1215" t="str">
            <v>8560</v>
          </cell>
          <cell r="B1215" t="str">
            <v xml:space="preserve">407 - Retained Earnings             </v>
          </cell>
          <cell r="C1215" t="str">
            <v xml:space="preserve">FAC - Facilities Maint and Repair   </v>
          </cell>
          <cell r="D1215" t="str">
            <v>EO</v>
          </cell>
          <cell r="G1215">
            <v>100</v>
          </cell>
          <cell r="H1215">
            <v>0</v>
          </cell>
          <cell r="I1215">
            <v>1000</v>
          </cell>
          <cell r="K1215">
            <v>0</v>
          </cell>
          <cell r="M1215">
            <v>100</v>
          </cell>
          <cell r="N1215">
            <v>635</v>
          </cell>
          <cell r="O1215">
            <v>7000</v>
          </cell>
          <cell r="Q1215">
            <v>0</v>
          </cell>
          <cell r="T1215">
            <v>635</v>
          </cell>
          <cell r="U1215">
            <v>10000</v>
          </cell>
          <cell r="W1215">
            <v>0</v>
          </cell>
          <cell r="Y1215">
            <v>100</v>
          </cell>
          <cell r="AA1215">
            <v>7000</v>
          </cell>
          <cell r="AG1215">
            <v>10000</v>
          </cell>
          <cell r="AI1215">
            <v>0</v>
          </cell>
          <cell r="AL1215">
            <v>8560</v>
          </cell>
        </row>
        <row r="1216">
          <cell r="A1216" t="str">
            <v>8561</v>
          </cell>
          <cell r="B1216" t="str">
            <v xml:space="preserve">407 - Retained Earnings             </v>
          </cell>
          <cell r="C1216" t="str">
            <v xml:space="preserve">FAC - Facilities Maint and Repair   </v>
          </cell>
          <cell r="D1216" t="str">
            <v>EO</v>
          </cell>
          <cell r="G1216">
            <v>683.6</v>
          </cell>
          <cell r="H1216">
            <v>1080.1400000000001</v>
          </cell>
          <cell r="I1216">
            <v>5600</v>
          </cell>
          <cell r="K1216">
            <v>0</v>
          </cell>
          <cell r="M1216">
            <v>21233.34</v>
          </cell>
          <cell r="N1216">
            <v>23151.7</v>
          </cell>
          <cell r="O1216">
            <v>43400</v>
          </cell>
          <cell r="Q1216">
            <v>0</v>
          </cell>
          <cell r="T1216">
            <v>48131.53</v>
          </cell>
          <cell r="U1216">
            <v>60000</v>
          </cell>
          <cell r="W1216">
            <v>0</v>
          </cell>
          <cell r="Y1216">
            <v>21233.34</v>
          </cell>
          <cell r="AA1216">
            <v>43400</v>
          </cell>
          <cell r="AG1216">
            <v>60000</v>
          </cell>
          <cell r="AI1216">
            <v>0</v>
          </cell>
          <cell r="AL1216">
            <v>8561</v>
          </cell>
        </row>
        <row r="1217">
          <cell r="A1217" t="str">
            <v>8563</v>
          </cell>
          <cell r="B1217" t="str">
            <v xml:space="preserve">407 - Retained Earnings             </v>
          </cell>
          <cell r="C1217" t="str">
            <v xml:space="preserve">FAC - Facilities Maint and Repair   </v>
          </cell>
          <cell r="D1217" t="str">
            <v>EO</v>
          </cell>
          <cell r="G1217">
            <v>1990.27</v>
          </cell>
          <cell r="H1217">
            <v>2078.8200000000002</v>
          </cell>
          <cell r="I1217">
            <v>3700</v>
          </cell>
          <cell r="K1217">
            <v>0</v>
          </cell>
          <cell r="M1217">
            <v>25155.66</v>
          </cell>
          <cell r="N1217">
            <v>23324.32</v>
          </cell>
          <cell r="O1217">
            <v>26600</v>
          </cell>
          <cell r="Q1217">
            <v>0</v>
          </cell>
          <cell r="T1217">
            <v>40132.25</v>
          </cell>
          <cell r="U1217">
            <v>38000</v>
          </cell>
          <cell r="W1217">
            <v>0</v>
          </cell>
          <cell r="Y1217">
            <v>25155.66</v>
          </cell>
          <cell r="AA1217">
            <v>26600</v>
          </cell>
          <cell r="AG1217">
            <v>38000</v>
          </cell>
          <cell r="AI1217">
            <v>0</v>
          </cell>
          <cell r="AL1217">
            <v>8563</v>
          </cell>
        </row>
        <row r="1218">
          <cell r="A1218" t="str">
            <v>8564</v>
          </cell>
          <cell r="B1218" t="str">
            <v xml:space="preserve">407 - Retained Earnings             </v>
          </cell>
          <cell r="C1218" t="str">
            <v xml:space="preserve">FAC - Facilities Maint and Repair   </v>
          </cell>
          <cell r="D1218" t="str">
            <v>EO</v>
          </cell>
          <cell r="G1218">
            <v>0</v>
          </cell>
          <cell r="H1218">
            <v>-419.8</v>
          </cell>
          <cell r="I1218">
            <v>0</v>
          </cell>
          <cell r="K1218">
            <v>0</v>
          </cell>
          <cell r="M1218">
            <v>577.20000000000005</v>
          </cell>
          <cell r="N1218">
            <v>8850</v>
          </cell>
          <cell r="O1218">
            <v>11400</v>
          </cell>
          <cell r="Q1218">
            <v>0</v>
          </cell>
          <cell r="T1218">
            <v>11678.49</v>
          </cell>
          <cell r="U1218">
            <v>14000</v>
          </cell>
          <cell r="W1218">
            <v>0</v>
          </cell>
          <cell r="Y1218">
            <v>577.20000000000005</v>
          </cell>
          <cell r="AA1218">
            <v>11400</v>
          </cell>
          <cell r="AG1218">
            <v>14000</v>
          </cell>
          <cell r="AI1218">
            <v>0</v>
          </cell>
          <cell r="AL1218">
            <v>8564</v>
          </cell>
        </row>
        <row r="1219">
          <cell r="A1219" t="str">
            <v>8565</v>
          </cell>
          <cell r="B1219" t="str">
            <v xml:space="preserve">407 - Retained Earnings             </v>
          </cell>
          <cell r="C1219" t="str">
            <v xml:space="preserve">FAC - Facilities Maint and Repair   </v>
          </cell>
          <cell r="D1219" t="str">
            <v>EO</v>
          </cell>
          <cell r="G1219">
            <v>100</v>
          </cell>
          <cell r="H1219">
            <v>4136.62</v>
          </cell>
          <cell r="I1219">
            <v>1900</v>
          </cell>
          <cell r="K1219">
            <v>0</v>
          </cell>
          <cell r="M1219">
            <v>39156.629999999997</v>
          </cell>
          <cell r="N1219">
            <v>38448.21</v>
          </cell>
          <cell r="O1219">
            <v>24000</v>
          </cell>
          <cell r="Q1219">
            <v>0</v>
          </cell>
          <cell r="T1219">
            <v>75840.34</v>
          </cell>
          <cell r="U1219">
            <v>30000</v>
          </cell>
          <cell r="W1219">
            <v>0</v>
          </cell>
          <cell r="Y1219">
            <v>39156.629999999997</v>
          </cell>
          <cell r="AA1219">
            <v>24000</v>
          </cell>
          <cell r="AG1219">
            <v>30000</v>
          </cell>
          <cell r="AI1219">
            <v>0</v>
          </cell>
          <cell r="AL1219">
            <v>8565</v>
          </cell>
        </row>
        <row r="1220">
          <cell r="A1220" t="str">
            <v>8566</v>
          </cell>
          <cell r="B1220" t="str">
            <v xml:space="preserve">407 - Retained Earnings             </v>
          </cell>
          <cell r="C1220" t="str">
            <v xml:space="preserve">FAC - Facilities Maint and Repair   </v>
          </cell>
          <cell r="D1220" t="str">
            <v>EO</v>
          </cell>
          <cell r="G1220">
            <v>1512</v>
          </cell>
          <cell r="H1220">
            <v>705.42</v>
          </cell>
          <cell r="I1220">
            <v>1300</v>
          </cell>
          <cell r="K1220">
            <v>0</v>
          </cell>
          <cell r="M1220">
            <v>16254</v>
          </cell>
          <cell r="N1220">
            <v>7008.33</v>
          </cell>
          <cell r="O1220">
            <v>11300</v>
          </cell>
          <cell r="Q1220">
            <v>0</v>
          </cell>
          <cell r="T1220">
            <v>8873.85</v>
          </cell>
          <cell r="U1220">
            <v>15000</v>
          </cell>
          <cell r="W1220">
            <v>0</v>
          </cell>
          <cell r="Y1220">
            <v>16254</v>
          </cell>
          <cell r="AA1220">
            <v>11300</v>
          </cell>
          <cell r="AG1220">
            <v>15000</v>
          </cell>
          <cell r="AI1220">
            <v>0</v>
          </cell>
          <cell r="AL1220">
            <v>8566</v>
          </cell>
        </row>
        <row r="1221">
          <cell r="A1221" t="str">
            <v>8567</v>
          </cell>
          <cell r="B1221" t="str">
            <v xml:space="preserve">407 - Retained Earnings             </v>
          </cell>
          <cell r="C1221" t="str">
            <v xml:space="preserve">FAC - Facilities Maint and Repair   </v>
          </cell>
          <cell r="D1221" t="str">
            <v>EO</v>
          </cell>
          <cell r="G1221">
            <v>359.89</v>
          </cell>
          <cell r="H1221">
            <v>353.41</v>
          </cell>
          <cell r="I1221">
            <v>1000</v>
          </cell>
          <cell r="K1221">
            <v>0</v>
          </cell>
          <cell r="M1221">
            <v>9259.0400000000009</v>
          </cell>
          <cell r="N1221">
            <v>12666.95</v>
          </cell>
          <cell r="O1221">
            <v>18600</v>
          </cell>
          <cell r="Q1221">
            <v>0</v>
          </cell>
          <cell r="T1221">
            <v>16683.66</v>
          </cell>
          <cell r="U1221">
            <v>25000</v>
          </cell>
          <cell r="W1221">
            <v>0</v>
          </cell>
          <cell r="Y1221">
            <v>9259.0400000000009</v>
          </cell>
          <cell r="AA1221">
            <v>18600</v>
          </cell>
          <cell r="AG1221">
            <v>25000</v>
          </cell>
          <cell r="AI1221">
            <v>0</v>
          </cell>
          <cell r="AL1221">
            <v>8567</v>
          </cell>
        </row>
        <row r="1222">
          <cell r="A1222" t="str">
            <v>8568</v>
          </cell>
          <cell r="B1222" t="str">
            <v xml:space="preserve">407 - Retained Earnings             </v>
          </cell>
          <cell r="C1222" t="str">
            <v xml:space="preserve">FAC - Facilities Maint and Repair   </v>
          </cell>
          <cell r="D1222" t="str">
            <v>EO</v>
          </cell>
          <cell r="G1222">
            <v>0</v>
          </cell>
          <cell r="H1222">
            <v>242.98</v>
          </cell>
          <cell r="I1222">
            <v>1900</v>
          </cell>
          <cell r="K1222">
            <v>0</v>
          </cell>
          <cell r="M1222">
            <v>9293.93</v>
          </cell>
          <cell r="N1222">
            <v>5189.3100000000004</v>
          </cell>
          <cell r="O1222">
            <v>13900</v>
          </cell>
          <cell r="Q1222">
            <v>0</v>
          </cell>
          <cell r="T1222">
            <v>11012.42</v>
          </cell>
          <cell r="U1222">
            <v>20000</v>
          </cell>
          <cell r="W1222">
            <v>0</v>
          </cell>
          <cell r="Y1222">
            <v>9293.93</v>
          </cell>
          <cell r="AA1222">
            <v>13900</v>
          </cell>
          <cell r="AG1222">
            <v>20000</v>
          </cell>
          <cell r="AI1222">
            <v>0</v>
          </cell>
          <cell r="AL1222">
            <v>8568</v>
          </cell>
        </row>
        <row r="1223">
          <cell r="A1223" t="str">
            <v>8569</v>
          </cell>
          <cell r="B1223" t="str">
            <v xml:space="preserve">407 - Retained Earnings             </v>
          </cell>
          <cell r="C1223" t="str">
            <v xml:space="preserve">FAC - Facilities Maint and Repair   </v>
          </cell>
          <cell r="D1223" t="str">
            <v>EO</v>
          </cell>
          <cell r="G1223">
            <v>0</v>
          </cell>
          <cell r="H1223">
            <v>1741.04</v>
          </cell>
          <cell r="I1223">
            <v>3500</v>
          </cell>
          <cell r="K1223">
            <v>0</v>
          </cell>
          <cell r="M1223">
            <v>1262.26</v>
          </cell>
          <cell r="N1223">
            <v>5652.48</v>
          </cell>
          <cell r="O1223">
            <v>17900</v>
          </cell>
          <cell r="Q1223">
            <v>0</v>
          </cell>
          <cell r="T1223">
            <v>8449.52</v>
          </cell>
          <cell r="U1223">
            <v>25000</v>
          </cell>
          <cell r="W1223">
            <v>0</v>
          </cell>
          <cell r="Y1223">
            <v>1262.26</v>
          </cell>
          <cell r="AA1223">
            <v>17900</v>
          </cell>
          <cell r="AG1223">
            <v>25000</v>
          </cell>
          <cell r="AI1223">
            <v>0</v>
          </cell>
          <cell r="AL1223">
            <v>8569</v>
          </cell>
        </row>
        <row r="1224">
          <cell r="A1224" t="str">
            <v>8570</v>
          </cell>
          <cell r="B1224" t="str">
            <v xml:space="preserve">407 - Retained Earnings             </v>
          </cell>
          <cell r="C1224" t="str">
            <v xml:space="preserve">FAC - Facilities Maint and Repair   </v>
          </cell>
          <cell r="D1224" t="str">
            <v>EO</v>
          </cell>
          <cell r="G1224">
            <v>0</v>
          </cell>
          <cell r="H1224">
            <v>0</v>
          </cell>
          <cell r="I1224">
            <v>0</v>
          </cell>
          <cell r="K1224">
            <v>0</v>
          </cell>
          <cell r="M1224">
            <v>8559</v>
          </cell>
          <cell r="N1224">
            <v>8732</v>
          </cell>
          <cell r="O1224">
            <v>9000</v>
          </cell>
          <cell r="Q1224">
            <v>0</v>
          </cell>
          <cell r="T1224">
            <v>11557</v>
          </cell>
          <cell r="U1224">
            <v>12000</v>
          </cell>
          <cell r="W1224">
            <v>0</v>
          </cell>
          <cell r="Y1224">
            <v>8559</v>
          </cell>
          <cell r="AA1224">
            <v>9000</v>
          </cell>
          <cell r="AG1224">
            <v>12000</v>
          </cell>
          <cell r="AI1224">
            <v>0</v>
          </cell>
          <cell r="AL1224">
            <v>8570</v>
          </cell>
        </row>
        <row r="1225">
          <cell r="A1225" t="str">
            <v>8571</v>
          </cell>
          <cell r="B1225" t="str">
            <v xml:space="preserve">407 - Retained Earnings             </v>
          </cell>
          <cell r="C1225" t="str">
            <v xml:space="preserve">FAC - Facilities Maint and Repair   </v>
          </cell>
          <cell r="D1225" t="str">
            <v>EO</v>
          </cell>
          <cell r="G1225">
            <v>197.4</v>
          </cell>
          <cell r="H1225">
            <v>2427.25</v>
          </cell>
          <cell r="I1225">
            <v>1900</v>
          </cell>
          <cell r="K1225">
            <v>0</v>
          </cell>
          <cell r="M1225">
            <v>16219.54</v>
          </cell>
          <cell r="N1225">
            <v>12802.48</v>
          </cell>
          <cell r="O1225">
            <v>17000</v>
          </cell>
          <cell r="Q1225">
            <v>0</v>
          </cell>
          <cell r="T1225">
            <v>18345.830000000002</v>
          </cell>
          <cell r="U1225">
            <v>30000</v>
          </cell>
          <cell r="W1225">
            <v>0</v>
          </cell>
          <cell r="Y1225">
            <v>16219.54</v>
          </cell>
          <cell r="AA1225">
            <v>17000</v>
          </cell>
          <cell r="AG1225">
            <v>30000</v>
          </cell>
          <cell r="AI1225">
            <v>0</v>
          </cell>
          <cell r="AL1225">
            <v>8571</v>
          </cell>
        </row>
        <row r="1226">
          <cell r="A1226" t="str">
            <v>8572</v>
          </cell>
          <cell r="B1226" t="str">
            <v xml:space="preserve">407 - Retained Earnings             </v>
          </cell>
          <cell r="C1226" t="str">
            <v xml:space="preserve">FAC - Facilities Maint and Repair   </v>
          </cell>
          <cell r="D1226" t="str">
            <v>EO</v>
          </cell>
          <cell r="G1226">
            <v>382.05</v>
          </cell>
          <cell r="H1226">
            <v>313.95999999999998</v>
          </cell>
          <cell r="I1226">
            <v>600</v>
          </cell>
          <cell r="K1226">
            <v>0</v>
          </cell>
          <cell r="M1226">
            <v>2751.61</v>
          </cell>
          <cell r="N1226">
            <v>2433.44</v>
          </cell>
          <cell r="O1226">
            <v>4200</v>
          </cell>
          <cell r="Q1226">
            <v>0</v>
          </cell>
          <cell r="T1226">
            <v>3886.6</v>
          </cell>
          <cell r="U1226">
            <v>6000</v>
          </cell>
          <cell r="W1226">
            <v>0</v>
          </cell>
          <cell r="Y1226">
            <v>2751.61</v>
          </cell>
          <cell r="AA1226">
            <v>4200</v>
          </cell>
          <cell r="AG1226">
            <v>6000</v>
          </cell>
          <cell r="AI1226">
            <v>0</v>
          </cell>
          <cell r="AL1226">
            <v>8572</v>
          </cell>
        </row>
        <row r="1227">
          <cell r="A1227" t="str">
            <v>8573</v>
          </cell>
          <cell r="B1227" t="str">
            <v xml:space="preserve">407 - Retained Earnings             </v>
          </cell>
          <cell r="C1227" t="str">
            <v xml:space="preserve">FAC - Facilities Maint and Repair   </v>
          </cell>
          <cell r="D1227" t="str">
            <v>EO</v>
          </cell>
          <cell r="G1227">
            <v>0</v>
          </cell>
          <cell r="H1227">
            <v>0</v>
          </cell>
          <cell r="I1227">
            <v>0</v>
          </cell>
          <cell r="K1227">
            <v>0</v>
          </cell>
          <cell r="M1227">
            <v>3886.5</v>
          </cell>
          <cell r="N1227">
            <v>350</v>
          </cell>
          <cell r="O1227">
            <v>15000</v>
          </cell>
          <cell r="Q1227">
            <v>0</v>
          </cell>
          <cell r="T1227">
            <v>350</v>
          </cell>
          <cell r="U1227">
            <v>15000</v>
          </cell>
          <cell r="W1227">
            <v>0</v>
          </cell>
          <cell r="Y1227">
            <v>3886.5</v>
          </cell>
          <cell r="AA1227">
            <v>15000</v>
          </cell>
          <cell r="AG1227">
            <v>15000</v>
          </cell>
          <cell r="AI1227">
            <v>0</v>
          </cell>
          <cell r="AL1227">
            <v>8573</v>
          </cell>
        </row>
        <row r="1228">
          <cell r="A1228" t="str">
            <v>8578</v>
          </cell>
          <cell r="B1228" t="str">
            <v xml:space="preserve">407 - Retained Earnings             </v>
          </cell>
          <cell r="C1228" t="str">
            <v xml:space="preserve">FAC - Facilities Maint and Repair   </v>
          </cell>
          <cell r="D1228" t="str">
            <v>EO</v>
          </cell>
          <cell r="G1228">
            <v>5113.3999999999996</v>
          </cell>
          <cell r="H1228">
            <v>1460</v>
          </cell>
          <cell r="I1228">
            <v>1900</v>
          </cell>
          <cell r="K1228">
            <v>0</v>
          </cell>
          <cell r="M1228">
            <v>22290.25</v>
          </cell>
          <cell r="N1228">
            <v>13140</v>
          </cell>
          <cell r="O1228">
            <v>16500</v>
          </cell>
          <cell r="Q1228">
            <v>0</v>
          </cell>
          <cell r="T1228">
            <v>28024.45</v>
          </cell>
          <cell r="U1228">
            <v>22000</v>
          </cell>
          <cell r="W1228">
            <v>0</v>
          </cell>
          <cell r="Y1228">
            <v>22290.25</v>
          </cell>
          <cell r="AA1228">
            <v>16500</v>
          </cell>
          <cell r="AG1228">
            <v>22000</v>
          </cell>
          <cell r="AI1228">
            <v>0</v>
          </cell>
          <cell r="AL1228">
            <v>8578</v>
          </cell>
        </row>
        <row r="1229">
          <cell r="A1229" t="str">
            <v>8579</v>
          </cell>
          <cell r="B1229" t="str">
            <v xml:space="preserve">407 - Retained Earnings             </v>
          </cell>
          <cell r="C1229" t="str">
            <v xml:space="preserve">FAC - Facilities Maint and Repair   </v>
          </cell>
          <cell r="D1229" t="str">
            <v>EO</v>
          </cell>
          <cell r="G1229">
            <v>0</v>
          </cell>
          <cell r="H1229">
            <v>0</v>
          </cell>
          <cell r="I1229">
            <v>2700</v>
          </cell>
          <cell r="K1229">
            <v>0</v>
          </cell>
          <cell r="M1229">
            <v>70252.95</v>
          </cell>
          <cell r="N1229">
            <v>13839.64</v>
          </cell>
          <cell r="O1229">
            <v>72300</v>
          </cell>
          <cell r="Q1229">
            <v>0</v>
          </cell>
          <cell r="T1229">
            <v>74508.639999999999</v>
          </cell>
          <cell r="U1229">
            <v>80000</v>
          </cell>
          <cell r="W1229">
            <v>0</v>
          </cell>
          <cell r="Y1229">
            <v>70252.95</v>
          </cell>
          <cell r="AA1229">
            <v>72300</v>
          </cell>
          <cell r="AG1229">
            <v>80000</v>
          </cell>
          <cell r="AI1229">
            <v>0</v>
          </cell>
          <cell r="AL1229">
            <v>8579</v>
          </cell>
        </row>
        <row r="1230">
          <cell r="A1230" t="str">
            <v>8601</v>
          </cell>
          <cell r="B1230" t="str">
            <v xml:space="preserve">407 - Retained Earnings             </v>
          </cell>
          <cell r="C1230" t="str">
            <v xml:space="preserve">MS - Materials &amp; Supplies          </v>
          </cell>
          <cell r="D1230" t="str">
            <v>CSP</v>
          </cell>
          <cell r="G1230">
            <v>0</v>
          </cell>
          <cell r="H1230">
            <v>0</v>
          </cell>
          <cell r="I1230">
            <v>200</v>
          </cell>
          <cell r="K1230">
            <v>0</v>
          </cell>
          <cell r="M1230">
            <v>20.99</v>
          </cell>
          <cell r="N1230">
            <v>19.559999999999999</v>
          </cell>
          <cell r="O1230">
            <v>1600</v>
          </cell>
          <cell r="Q1230">
            <v>0</v>
          </cell>
          <cell r="T1230">
            <v>1320.1</v>
          </cell>
          <cell r="U1230">
            <v>1800</v>
          </cell>
          <cell r="W1230">
            <v>0</v>
          </cell>
          <cell r="Y1230">
            <v>20.99</v>
          </cell>
          <cell r="AA1230">
            <v>1600</v>
          </cell>
          <cell r="AG1230">
            <v>1800</v>
          </cell>
          <cell r="AI1230">
            <v>0</v>
          </cell>
          <cell r="AL1230">
            <v>8601</v>
          </cell>
        </row>
        <row r="1231">
          <cell r="A1231" t="str">
            <v>8601</v>
          </cell>
          <cell r="B1231" t="str">
            <v xml:space="preserve">407 - Retained Earnings             </v>
          </cell>
          <cell r="C1231" t="str">
            <v xml:space="preserve">MS - Materials &amp; Supplies          </v>
          </cell>
          <cell r="D1231" t="str">
            <v>EO</v>
          </cell>
          <cell r="G1231">
            <v>0</v>
          </cell>
          <cell r="H1231">
            <v>0</v>
          </cell>
          <cell r="I1231">
            <v>100</v>
          </cell>
          <cell r="K1231">
            <v>0</v>
          </cell>
          <cell r="M1231">
            <v>0</v>
          </cell>
          <cell r="N1231">
            <v>13.5</v>
          </cell>
          <cell r="O1231">
            <v>200</v>
          </cell>
          <cell r="Q1231">
            <v>0</v>
          </cell>
          <cell r="T1231">
            <v>13.5</v>
          </cell>
          <cell r="U1231">
            <v>300</v>
          </cell>
          <cell r="W1231">
            <v>0</v>
          </cell>
          <cell r="Y1231">
            <v>0</v>
          </cell>
          <cell r="AA1231">
            <v>200</v>
          </cell>
          <cell r="AG1231">
            <v>300</v>
          </cell>
          <cell r="AI1231">
            <v>0</v>
          </cell>
          <cell r="AL1231">
            <v>8601</v>
          </cell>
        </row>
        <row r="1232">
          <cell r="A1232" t="str">
            <v>8601</v>
          </cell>
          <cell r="B1232" t="str">
            <v xml:space="preserve">407 - Retained Earnings             </v>
          </cell>
          <cell r="C1232" t="str">
            <v xml:space="preserve">MS - Materials &amp; Supplies          </v>
          </cell>
          <cell r="D1232" t="str">
            <v>EO</v>
          </cell>
          <cell r="G1232">
            <v>5733.66</v>
          </cell>
          <cell r="H1232">
            <v>11974.85</v>
          </cell>
          <cell r="I1232">
            <v>8300</v>
          </cell>
          <cell r="K1232">
            <v>0</v>
          </cell>
          <cell r="M1232">
            <v>71891.740000000005</v>
          </cell>
          <cell r="N1232">
            <v>92285.8</v>
          </cell>
          <cell r="O1232">
            <v>97900</v>
          </cell>
          <cell r="Q1232">
            <v>0</v>
          </cell>
          <cell r="T1232">
            <v>111891.79</v>
          </cell>
          <cell r="U1232">
            <v>123400</v>
          </cell>
          <cell r="W1232">
            <v>0</v>
          </cell>
          <cell r="Y1232">
            <v>71891.740000000005</v>
          </cell>
          <cell r="AA1232">
            <v>97900</v>
          </cell>
          <cell r="AG1232">
            <v>123400</v>
          </cell>
          <cell r="AI1232">
            <v>0</v>
          </cell>
          <cell r="AL1232">
            <v>8601</v>
          </cell>
        </row>
        <row r="1233">
          <cell r="A1233" t="str">
            <v>8601</v>
          </cell>
          <cell r="B1233" t="str">
            <v xml:space="preserve">407 - Retained Earnings             </v>
          </cell>
          <cell r="C1233" t="str">
            <v xml:space="preserve">MS - Materials &amp; Supplies          </v>
          </cell>
          <cell r="D1233" t="str">
            <v>EO</v>
          </cell>
          <cell r="G1233">
            <v>11.28</v>
          </cell>
          <cell r="H1233">
            <v>78.92</v>
          </cell>
          <cell r="I1233">
            <v>200</v>
          </cell>
          <cell r="K1233">
            <v>0</v>
          </cell>
          <cell r="M1233">
            <v>1140.71</v>
          </cell>
          <cell r="N1233">
            <v>1696.09</v>
          </cell>
          <cell r="O1233">
            <v>1500</v>
          </cell>
          <cell r="Q1233">
            <v>0</v>
          </cell>
          <cell r="T1233">
            <v>1456.52</v>
          </cell>
          <cell r="U1233">
            <v>2000</v>
          </cell>
          <cell r="W1233">
            <v>0</v>
          </cell>
          <cell r="Y1233">
            <v>1140.71</v>
          </cell>
          <cell r="AA1233">
            <v>1500</v>
          </cell>
          <cell r="AG1233">
            <v>2000</v>
          </cell>
          <cell r="AI1233">
            <v>0</v>
          </cell>
          <cell r="AL1233">
            <v>8601</v>
          </cell>
        </row>
        <row r="1234">
          <cell r="A1234" t="str">
            <v>8601</v>
          </cell>
          <cell r="B1234" t="str">
            <v xml:space="preserve">407 - Retained Earnings             </v>
          </cell>
          <cell r="C1234" t="str">
            <v xml:space="preserve">MS - Materials &amp; Supplies          </v>
          </cell>
          <cell r="D1234" t="str">
            <v>EO</v>
          </cell>
          <cell r="G1234">
            <v>1556.25</v>
          </cell>
          <cell r="H1234">
            <v>137.86000000000001</v>
          </cell>
          <cell r="I1234">
            <v>700</v>
          </cell>
          <cell r="K1234">
            <v>0</v>
          </cell>
          <cell r="M1234">
            <v>4099.74</v>
          </cell>
          <cell r="N1234">
            <v>3343.44</v>
          </cell>
          <cell r="O1234">
            <v>7600</v>
          </cell>
          <cell r="Q1234">
            <v>0</v>
          </cell>
          <cell r="T1234">
            <v>4968.95</v>
          </cell>
          <cell r="U1234">
            <v>9700</v>
          </cell>
          <cell r="W1234">
            <v>0</v>
          </cell>
          <cell r="Y1234">
            <v>4099.74</v>
          </cell>
          <cell r="AA1234">
            <v>7600</v>
          </cell>
          <cell r="AG1234">
            <v>9700</v>
          </cell>
          <cell r="AI1234">
            <v>0</v>
          </cell>
          <cell r="AL1234">
            <v>8601</v>
          </cell>
        </row>
        <row r="1235">
          <cell r="A1235" t="str">
            <v>8602</v>
          </cell>
          <cell r="B1235" t="str">
            <v xml:space="preserve">407 - Retained Earnings             </v>
          </cell>
          <cell r="C1235" t="str">
            <v xml:space="preserve">MS - Materials &amp; Supplies          </v>
          </cell>
          <cell r="D1235" t="str">
            <v>CS</v>
          </cell>
          <cell r="G1235">
            <v>0</v>
          </cell>
          <cell r="H1235">
            <v>4380.43</v>
          </cell>
          <cell r="I1235">
            <v>100</v>
          </cell>
          <cell r="K1235">
            <v>0</v>
          </cell>
          <cell r="M1235">
            <v>0</v>
          </cell>
          <cell r="N1235">
            <v>6648.42</v>
          </cell>
          <cell r="O1235">
            <v>700</v>
          </cell>
          <cell r="Q1235">
            <v>0</v>
          </cell>
          <cell r="T1235">
            <v>49.68</v>
          </cell>
          <cell r="U1235">
            <v>1000</v>
          </cell>
          <cell r="W1235">
            <v>0</v>
          </cell>
          <cell r="Y1235">
            <v>0</v>
          </cell>
          <cell r="AA1235">
            <v>700</v>
          </cell>
          <cell r="AG1235">
            <v>1000</v>
          </cell>
          <cell r="AI1235">
            <v>0</v>
          </cell>
          <cell r="AL1235">
            <v>8602</v>
          </cell>
        </row>
        <row r="1236">
          <cell r="A1236" t="str">
            <v>8602</v>
          </cell>
          <cell r="B1236" t="str">
            <v xml:space="preserve">407 - Retained Earnings             </v>
          </cell>
          <cell r="C1236" t="str">
            <v xml:space="preserve">MS - Materials &amp; Supplies          </v>
          </cell>
          <cell r="D1236" t="str">
            <v>CSP</v>
          </cell>
          <cell r="G1236">
            <v>0</v>
          </cell>
          <cell r="H1236">
            <v>0</v>
          </cell>
          <cell r="I1236">
            <v>0</v>
          </cell>
          <cell r="K1236">
            <v>0</v>
          </cell>
          <cell r="M1236">
            <v>0</v>
          </cell>
          <cell r="N1236">
            <v>125.76</v>
          </cell>
          <cell r="O1236">
            <v>0</v>
          </cell>
          <cell r="Q1236">
            <v>0</v>
          </cell>
          <cell r="T1236">
            <v>125.76</v>
          </cell>
          <cell r="U1236">
            <v>0</v>
          </cell>
          <cell r="W1236">
            <v>0</v>
          </cell>
          <cell r="Y1236">
            <v>0</v>
          </cell>
          <cell r="AA1236">
            <v>0</v>
          </cell>
          <cell r="AG1236">
            <v>0</v>
          </cell>
          <cell r="AI1236">
            <v>0</v>
          </cell>
          <cell r="AL1236">
            <v>8602</v>
          </cell>
        </row>
        <row r="1237">
          <cell r="A1237" t="str">
            <v>8602</v>
          </cell>
          <cell r="B1237" t="str">
            <v xml:space="preserve">407 - Retained Earnings             </v>
          </cell>
          <cell r="C1237" t="str">
            <v xml:space="preserve">MS - Materials &amp; Supplies          </v>
          </cell>
          <cell r="D1237" t="str">
            <v>EO</v>
          </cell>
          <cell r="G1237">
            <v>0</v>
          </cell>
          <cell r="H1237">
            <v>0</v>
          </cell>
          <cell r="I1237">
            <v>0</v>
          </cell>
          <cell r="K1237">
            <v>0</v>
          </cell>
          <cell r="M1237">
            <v>0</v>
          </cell>
          <cell r="N1237">
            <v>465.48</v>
          </cell>
          <cell r="O1237">
            <v>0</v>
          </cell>
          <cell r="Q1237">
            <v>0</v>
          </cell>
          <cell r="T1237">
            <v>465.48</v>
          </cell>
          <cell r="U1237">
            <v>0</v>
          </cell>
          <cell r="W1237">
            <v>0</v>
          </cell>
          <cell r="Y1237">
            <v>0</v>
          </cell>
          <cell r="AA1237">
            <v>0</v>
          </cell>
          <cell r="AG1237">
            <v>0</v>
          </cell>
          <cell r="AI1237">
            <v>0</v>
          </cell>
          <cell r="AL1237">
            <v>8602</v>
          </cell>
        </row>
        <row r="1238">
          <cell r="A1238" t="str">
            <v>8602</v>
          </cell>
          <cell r="B1238" t="str">
            <v xml:space="preserve">407 - Retained Earnings             </v>
          </cell>
          <cell r="C1238" t="str">
            <v xml:space="preserve">MS - Materials &amp; Supplies          </v>
          </cell>
          <cell r="D1238" t="str">
            <v>EO</v>
          </cell>
          <cell r="G1238">
            <v>0</v>
          </cell>
          <cell r="H1238">
            <v>0</v>
          </cell>
          <cell r="I1238">
            <v>0</v>
          </cell>
          <cell r="K1238">
            <v>0</v>
          </cell>
          <cell r="M1238">
            <v>488.86</v>
          </cell>
          <cell r="N1238">
            <v>0</v>
          </cell>
          <cell r="O1238">
            <v>0</v>
          </cell>
          <cell r="Q1238">
            <v>0</v>
          </cell>
          <cell r="T1238">
            <v>0</v>
          </cell>
          <cell r="U1238">
            <v>200</v>
          </cell>
          <cell r="W1238">
            <v>0</v>
          </cell>
          <cell r="Y1238">
            <v>488.86</v>
          </cell>
          <cell r="AA1238">
            <v>0</v>
          </cell>
          <cell r="AG1238">
            <v>200</v>
          </cell>
          <cell r="AI1238">
            <v>0</v>
          </cell>
          <cell r="AL1238">
            <v>8602</v>
          </cell>
        </row>
        <row r="1239">
          <cell r="A1239" t="str">
            <v>8602</v>
          </cell>
          <cell r="B1239" t="str">
            <v xml:space="preserve">407 - Retained Earnings             </v>
          </cell>
          <cell r="C1239" t="str">
            <v xml:space="preserve">MS - Materials &amp; Supplies          </v>
          </cell>
          <cell r="D1239" t="str">
            <v>EO</v>
          </cell>
          <cell r="G1239">
            <v>0</v>
          </cell>
          <cell r="H1239">
            <v>0</v>
          </cell>
          <cell r="I1239">
            <v>0</v>
          </cell>
          <cell r="K1239">
            <v>0</v>
          </cell>
          <cell r="M1239">
            <v>0</v>
          </cell>
          <cell r="N1239">
            <v>0</v>
          </cell>
          <cell r="O1239">
            <v>300</v>
          </cell>
          <cell r="Q1239">
            <v>0</v>
          </cell>
          <cell r="T1239">
            <v>0</v>
          </cell>
          <cell r="U1239">
            <v>500</v>
          </cell>
          <cell r="W1239">
            <v>0</v>
          </cell>
          <cell r="Y1239">
            <v>0</v>
          </cell>
          <cell r="AA1239">
            <v>300</v>
          </cell>
          <cell r="AG1239">
            <v>500</v>
          </cell>
          <cell r="AI1239">
            <v>0</v>
          </cell>
          <cell r="AL1239">
            <v>8602</v>
          </cell>
        </row>
        <row r="1240">
          <cell r="A1240" t="str">
            <v>8602</v>
          </cell>
          <cell r="B1240" t="str">
            <v xml:space="preserve">407 - Retained Earnings             </v>
          </cell>
          <cell r="C1240" t="str">
            <v xml:space="preserve">MS - Materials &amp; Supplies          </v>
          </cell>
          <cell r="D1240" t="str">
            <v>FS</v>
          </cell>
          <cell r="G1240">
            <v>0</v>
          </cell>
          <cell r="H1240">
            <v>0</v>
          </cell>
          <cell r="I1240">
            <v>0</v>
          </cell>
          <cell r="K1240">
            <v>0</v>
          </cell>
          <cell r="M1240">
            <v>0</v>
          </cell>
          <cell r="N1240">
            <v>0</v>
          </cell>
          <cell r="O1240">
            <v>0</v>
          </cell>
          <cell r="Q1240">
            <v>0</v>
          </cell>
          <cell r="T1240">
            <v>0</v>
          </cell>
          <cell r="U1240">
            <v>200</v>
          </cell>
          <cell r="W1240">
            <v>0</v>
          </cell>
          <cell r="Y1240">
            <v>0</v>
          </cell>
          <cell r="AA1240">
            <v>0</v>
          </cell>
          <cell r="AG1240">
            <v>200</v>
          </cell>
          <cell r="AI1240">
            <v>0</v>
          </cell>
          <cell r="AL1240">
            <v>8602</v>
          </cell>
        </row>
        <row r="1241">
          <cell r="A1241" t="str">
            <v>8602</v>
          </cell>
          <cell r="B1241" t="str">
            <v xml:space="preserve">407 - Retained Earnings             </v>
          </cell>
          <cell r="C1241" t="str">
            <v xml:space="preserve">MS - Materials &amp; Supplies          </v>
          </cell>
          <cell r="D1241" t="str">
            <v>HR</v>
          </cell>
          <cell r="G1241">
            <v>0</v>
          </cell>
          <cell r="H1241">
            <v>1323</v>
          </cell>
          <cell r="I1241">
            <v>100</v>
          </cell>
          <cell r="K1241">
            <v>0</v>
          </cell>
          <cell r="M1241">
            <v>110.14</v>
          </cell>
          <cell r="N1241">
            <v>4228.18</v>
          </cell>
          <cell r="O1241">
            <v>800</v>
          </cell>
          <cell r="Q1241">
            <v>0</v>
          </cell>
          <cell r="T1241">
            <v>6628.97</v>
          </cell>
          <cell r="U1241">
            <v>1000</v>
          </cell>
          <cell r="W1241">
            <v>0</v>
          </cell>
          <cell r="Y1241">
            <v>110.14</v>
          </cell>
          <cell r="AA1241">
            <v>800</v>
          </cell>
          <cell r="AG1241">
            <v>1000</v>
          </cell>
          <cell r="AI1241">
            <v>0</v>
          </cell>
          <cell r="AL1241">
            <v>8602</v>
          </cell>
        </row>
        <row r="1242">
          <cell r="A1242" t="str">
            <v>8603</v>
          </cell>
          <cell r="B1242" t="str">
            <v xml:space="preserve">407 - Retained Earnings             </v>
          </cell>
          <cell r="C1242" t="str">
            <v xml:space="preserve">MS - Materials &amp; Supplies          </v>
          </cell>
          <cell r="D1242" t="str">
            <v>CS</v>
          </cell>
          <cell r="G1242">
            <v>582.54999999999995</v>
          </cell>
          <cell r="H1242">
            <v>265.60000000000002</v>
          </cell>
          <cell r="I1242">
            <v>1000</v>
          </cell>
          <cell r="K1242">
            <v>0</v>
          </cell>
          <cell r="M1242">
            <v>3856.37</v>
          </cell>
          <cell r="N1242">
            <v>11096.88</v>
          </cell>
          <cell r="O1242">
            <v>11800</v>
          </cell>
          <cell r="Q1242">
            <v>0</v>
          </cell>
          <cell r="T1242">
            <v>11769.57</v>
          </cell>
          <cell r="U1242">
            <v>16500</v>
          </cell>
          <cell r="W1242">
            <v>0</v>
          </cell>
          <cell r="Y1242">
            <v>3856.37</v>
          </cell>
          <cell r="AA1242">
            <v>11800</v>
          </cell>
          <cell r="AG1242">
            <v>16500</v>
          </cell>
          <cell r="AI1242">
            <v>0</v>
          </cell>
          <cell r="AL1242">
            <v>8603</v>
          </cell>
        </row>
        <row r="1243">
          <cell r="A1243" t="str">
            <v>8603</v>
          </cell>
          <cell r="B1243" t="str">
            <v xml:space="preserve">407 - Retained Earnings             </v>
          </cell>
          <cell r="C1243" t="str">
            <v xml:space="preserve">MS - Materials &amp; Supplies          </v>
          </cell>
          <cell r="D1243" t="str">
            <v>CSP</v>
          </cell>
          <cell r="G1243">
            <v>0</v>
          </cell>
          <cell r="H1243">
            <v>0</v>
          </cell>
          <cell r="I1243">
            <v>0</v>
          </cell>
          <cell r="K1243">
            <v>0</v>
          </cell>
          <cell r="M1243">
            <v>67.2</v>
          </cell>
          <cell r="N1243">
            <v>473.67</v>
          </cell>
          <cell r="O1243">
            <v>0</v>
          </cell>
          <cell r="Q1243">
            <v>0</v>
          </cell>
          <cell r="T1243">
            <v>718.03</v>
          </cell>
          <cell r="U1243">
            <v>0</v>
          </cell>
          <cell r="W1243">
            <v>0</v>
          </cell>
          <cell r="Y1243">
            <v>67.2</v>
          </cell>
          <cell r="AA1243">
            <v>0</v>
          </cell>
          <cell r="AG1243">
            <v>0</v>
          </cell>
          <cell r="AI1243">
            <v>0</v>
          </cell>
          <cell r="AL1243">
            <v>8603</v>
          </cell>
        </row>
        <row r="1244">
          <cell r="A1244" t="str">
            <v>8603</v>
          </cell>
          <cell r="B1244" t="str">
            <v xml:space="preserve">407 - Retained Earnings             </v>
          </cell>
          <cell r="C1244" t="str">
            <v xml:space="preserve">MS - Materials &amp; Supplies          </v>
          </cell>
          <cell r="D1244" t="str">
            <v>EO</v>
          </cell>
          <cell r="G1244">
            <v>0</v>
          </cell>
          <cell r="H1244">
            <v>111.92</v>
          </cell>
          <cell r="I1244">
            <v>100</v>
          </cell>
          <cell r="K1244">
            <v>0</v>
          </cell>
          <cell r="M1244">
            <v>205</v>
          </cell>
          <cell r="N1244">
            <v>487.17</v>
          </cell>
          <cell r="O1244">
            <v>700</v>
          </cell>
          <cell r="Q1244">
            <v>0</v>
          </cell>
          <cell r="T1244">
            <v>505.61</v>
          </cell>
          <cell r="U1244">
            <v>800</v>
          </cell>
          <cell r="W1244">
            <v>0</v>
          </cell>
          <cell r="Y1244">
            <v>205</v>
          </cell>
          <cell r="AA1244">
            <v>700</v>
          </cell>
          <cell r="AG1244">
            <v>800</v>
          </cell>
          <cell r="AI1244">
            <v>0</v>
          </cell>
          <cell r="AL1244">
            <v>8603</v>
          </cell>
        </row>
        <row r="1245">
          <cell r="A1245" t="str">
            <v>8603</v>
          </cell>
          <cell r="B1245" t="str">
            <v xml:space="preserve">407 - Retained Earnings             </v>
          </cell>
          <cell r="C1245" t="str">
            <v xml:space="preserve">MS - Materials &amp; Supplies          </v>
          </cell>
          <cell r="D1245" t="str">
            <v>EO</v>
          </cell>
          <cell r="G1245">
            <v>-42.8</v>
          </cell>
          <cell r="H1245">
            <v>79.3</v>
          </cell>
          <cell r="I1245">
            <v>200</v>
          </cell>
          <cell r="K1245">
            <v>0</v>
          </cell>
          <cell r="M1245">
            <v>1490.72</v>
          </cell>
          <cell r="N1245">
            <v>1041.6600000000001</v>
          </cell>
          <cell r="O1245">
            <v>900</v>
          </cell>
          <cell r="Q1245">
            <v>0</v>
          </cell>
          <cell r="T1245">
            <v>1304.8499999999999</v>
          </cell>
          <cell r="U1245">
            <v>1700</v>
          </cell>
          <cell r="W1245">
            <v>0</v>
          </cell>
          <cell r="Y1245">
            <v>1490.72</v>
          </cell>
          <cell r="AA1245">
            <v>900</v>
          </cell>
          <cell r="AG1245">
            <v>1700</v>
          </cell>
          <cell r="AI1245">
            <v>0</v>
          </cell>
          <cell r="AL1245">
            <v>8603</v>
          </cell>
        </row>
        <row r="1246">
          <cell r="A1246" t="str">
            <v>8603</v>
          </cell>
          <cell r="B1246" t="str">
            <v xml:space="preserve">407 - Retained Earnings             </v>
          </cell>
          <cell r="C1246" t="str">
            <v xml:space="preserve">MS - Materials &amp; Supplies          </v>
          </cell>
          <cell r="D1246" t="str">
            <v>EO</v>
          </cell>
          <cell r="G1246">
            <v>158.6</v>
          </cell>
          <cell r="H1246">
            <v>19.89</v>
          </cell>
          <cell r="I1246">
            <v>0</v>
          </cell>
          <cell r="K1246">
            <v>0</v>
          </cell>
          <cell r="M1246">
            <v>409.59</v>
          </cell>
          <cell r="N1246">
            <v>1347.8</v>
          </cell>
          <cell r="O1246">
            <v>800</v>
          </cell>
          <cell r="Q1246">
            <v>0</v>
          </cell>
          <cell r="T1246">
            <v>1857.16</v>
          </cell>
          <cell r="U1246">
            <v>1100</v>
          </cell>
          <cell r="W1246">
            <v>0</v>
          </cell>
          <cell r="Y1246">
            <v>409.59</v>
          </cell>
          <cell r="AA1246">
            <v>800</v>
          </cell>
          <cell r="AG1246">
            <v>1100</v>
          </cell>
          <cell r="AI1246">
            <v>0</v>
          </cell>
          <cell r="AL1246">
            <v>8603</v>
          </cell>
        </row>
        <row r="1247">
          <cell r="A1247" t="str">
            <v>8603</v>
          </cell>
          <cell r="B1247" t="str">
            <v xml:space="preserve">407 - Retained Earnings             </v>
          </cell>
          <cell r="C1247" t="str">
            <v xml:space="preserve">MS - Materials &amp; Supplies          </v>
          </cell>
          <cell r="D1247" t="str">
            <v>EO</v>
          </cell>
          <cell r="G1247">
            <v>0</v>
          </cell>
          <cell r="H1247">
            <v>0</v>
          </cell>
          <cell r="I1247">
            <v>0</v>
          </cell>
          <cell r="K1247">
            <v>0</v>
          </cell>
          <cell r="M1247">
            <v>828.24</v>
          </cell>
          <cell r="N1247">
            <v>72.56</v>
          </cell>
          <cell r="O1247">
            <v>0</v>
          </cell>
          <cell r="Q1247">
            <v>0</v>
          </cell>
          <cell r="T1247">
            <v>72.56</v>
          </cell>
          <cell r="U1247">
            <v>200</v>
          </cell>
          <cell r="W1247">
            <v>0</v>
          </cell>
          <cell r="Y1247">
            <v>828.24</v>
          </cell>
          <cell r="AA1247">
            <v>0</v>
          </cell>
          <cell r="AG1247">
            <v>200</v>
          </cell>
          <cell r="AI1247">
            <v>0</v>
          </cell>
          <cell r="AL1247">
            <v>8603</v>
          </cell>
        </row>
        <row r="1248">
          <cell r="A1248" t="str">
            <v>8603</v>
          </cell>
          <cell r="B1248" t="str">
            <v xml:space="preserve">407 - Retained Earnings             </v>
          </cell>
          <cell r="C1248" t="str">
            <v xml:space="preserve">MS - Materials &amp; Supplies          </v>
          </cell>
          <cell r="D1248" t="str">
            <v>FS</v>
          </cell>
          <cell r="G1248">
            <v>0</v>
          </cell>
          <cell r="H1248">
            <v>-779.87</v>
          </cell>
          <cell r="I1248">
            <v>300</v>
          </cell>
          <cell r="K1248">
            <v>0</v>
          </cell>
          <cell r="M1248">
            <v>190</v>
          </cell>
          <cell r="N1248">
            <v>790.15</v>
          </cell>
          <cell r="O1248">
            <v>2700</v>
          </cell>
          <cell r="Q1248">
            <v>0</v>
          </cell>
          <cell r="T1248">
            <v>1606.09</v>
          </cell>
          <cell r="U1248">
            <v>3600</v>
          </cell>
          <cell r="W1248">
            <v>0</v>
          </cell>
          <cell r="Y1248">
            <v>190</v>
          </cell>
          <cell r="AA1248">
            <v>2700</v>
          </cell>
          <cell r="AG1248">
            <v>3600</v>
          </cell>
          <cell r="AI1248">
            <v>0</v>
          </cell>
          <cell r="AL1248">
            <v>8603</v>
          </cell>
        </row>
        <row r="1249">
          <cell r="A1249" t="str">
            <v>8603</v>
          </cell>
          <cell r="B1249" t="str">
            <v xml:space="preserve">407 - Retained Earnings             </v>
          </cell>
          <cell r="C1249" t="str">
            <v xml:space="preserve">MS - Materials &amp; Supplies          </v>
          </cell>
          <cell r="D1249" t="str">
            <v>HR</v>
          </cell>
          <cell r="G1249">
            <v>2899.84</v>
          </cell>
          <cell r="H1249">
            <v>1985.62</v>
          </cell>
          <cell r="I1249">
            <v>1000</v>
          </cell>
          <cell r="K1249">
            <v>0</v>
          </cell>
          <cell r="M1249">
            <v>10461.780000000001</v>
          </cell>
          <cell r="N1249">
            <v>8260.91</v>
          </cell>
          <cell r="O1249">
            <v>10200</v>
          </cell>
          <cell r="Q1249">
            <v>0</v>
          </cell>
          <cell r="T1249">
            <v>10997.5</v>
          </cell>
          <cell r="U1249">
            <v>13700</v>
          </cell>
          <cell r="W1249">
            <v>0</v>
          </cell>
          <cell r="Y1249">
            <v>10461.780000000001</v>
          </cell>
          <cell r="AA1249">
            <v>10200</v>
          </cell>
          <cell r="AG1249">
            <v>13700</v>
          </cell>
          <cell r="AI1249">
            <v>0</v>
          </cell>
          <cell r="AL1249">
            <v>8603</v>
          </cell>
        </row>
        <row r="1250">
          <cell r="A1250" t="str">
            <v>8603</v>
          </cell>
          <cell r="B1250" t="str">
            <v xml:space="preserve">407 - Retained Earnings             </v>
          </cell>
          <cell r="C1250" t="str">
            <v xml:space="preserve">MS - Materials &amp; Supplies          </v>
          </cell>
          <cell r="D1250" t="str">
            <v>IS</v>
          </cell>
          <cell r="G1250">
            <v>0</v>
          </cell>
          <cell r="H1250">
            <v>0</v>
          </cell>
          <cell r="I1250">
            <v>100</v>
          </cell>
          <cell r="K1250">
            <v>0</v>
          </cell>
          <cell r="M1250">
            <v>397.36</v>
          </cell>
          <cell r="N1250">
            <v>401.75</v>
          </cell>
          <cell r="O1250">
            <v>100</v>
          </cell>
          <cell r="Q1250">
            <v>0</v>
          </cell>
          <cell r="T1250">
            <v>401.75</v>
          </cell>
          <cell r="U1250">
            <v>200</v>
          </cell>
          <cell r="W1250">
            <v>0</v>
          </cell>
          <cell r="Y1250">
            <v>397.36</v>
          </cell>
          <cell r="AA1250">
            <v>100</v>
          </cell>
          <cell r="AG1250">
            <v>200</v>
          </cell>
          <cell r="AI1250">
            <v>0</v>
          </cell>
          <cell r="AL1250">
            <v>8603</v>
          </cell>
        </row>
        <row r="1251">
          <cell r="A1251" t="str">
            <v>8604</v>
          </cell>
          <cell r="B1251" t="str">
            <v xml:space="preserve">407 - Retained Earnings             </v>
          </cell>
          <cell r="C1251" t="str">
            <v xml:space="preserve">MS - Materials &amp; Supplies          </v>
          </cell>
          <cell r="D1251" t="str">
            <v>CS</v>
          </cell>
          <cell r="G1251">
            <v>138</v>
          </cell>
          <cell r="H1251">
            <v>210.05</v>
          </cell>
          <cell r="I1251">
            <v>300</v>
          </cell>
          <cell r="K1251">
            <v>0</v>
          </cell>
          <cell r="M1251">
            <v>3071.04</v>
          </cell>
          <cell r="N1251">
            <v>2528.9699999999998</v>
          </cell>
          <cell r="O1251">
            <v>3500</v>
          </cell>
          <cell r="Q1251">
            <v>0</v>
          </cell>
          <cell r="T1251">
            <v>3910.65</v>
          </cell>
          <cell r="U1251">
            <v>4900</v>
          </cell>
          <cell r="W1251">
            <v>0</v>
          </cell>
          <cell r="Y1251">
            <v>3071.04</v>
          </cell>
          <cell r="AA1251">
            <v>3500</v>
          </cell>
          <cell r="AG1251">
            <v>4900</v>
          </cell>
          <cell r="AI1251">
            <v>0</v>
          </cell>
          <cell r="AL1251">
            <v>8604</v>
          </cell>
        </row>
        <row r="1252">
          <cell r="A1252" t="str">
            <v>8604</v>
          </cell>
          <cell r="B1252" t="str">
            <v xml:space="preserve">407 - Retained Earnings             </v>
          </cell>
          <cell r="C1252" t="str">
            <v xml:space="preserve">MS - Materials &amp; Supplies          </v>
          </cell>
          <cell r="D1252" t="str">
            <v>CSP</v>
          </cell>
          <cell r="G1252">
            <v>35.700000000000003</v>
          </cell>
          <cell r="H1252">
            <v>127.7</v>
          </cell>
          <cell r="I1252">
            <v>400</v>
          </cell>
          <cell r="K1252">
            <v>0</v>
          </cell>
          <cell r="M1252">
            <v>2107.9499999999998</v>
          </cell>
          <cell r="N1252">
            <v>2955.83</v>
          </cell>
          <cell r="O1252">
            <v>1700</v>
          </cell>
          <cell r="Q1252">
            <v>0</v>
          </cell>
          <cell r="T1252">
            <v>3516.18</v>
          </cell>
          <cell r="U1252">
            <v>2300</v>
          </cell>
          <cell r="W1252">
            <v>0</v>
          </cell>
          <cell r="Y1252">
            <v>2107.9499999999998</v>
          </cell>
          <cell r="AA1252">
            <v>1700</v>
          </cell>
          <cell r="AG1252">
            <v>2300</v>
          </cell>
          <cell r="AI1252">
            <v>0</v>
          </cell>
          <cell r="AL1252">
            <v>8604</v>
          </cell>
        </row>
        <row r="1253">
          <cell r="A1253" t="str">
            <v>8604</v>
          </cell>
          <cell r="B1253" t="str">
            <v xml:space="preserve">407 - Retained Earnings             </v>
          </cell>
          <cell r="C1253" t="str">
            <v xml:space="preserve">MS - Materials &amp; Supplies          </v>
          </cell>
          <cell r="D1253" t="str">
            <v>EO</v>
          </cell>
          <cell r="G1253">
            <v>15.2</v>
          </cell>
          <cell r="H1253">
            <v>0</v>
          </cell>
          <cell r="I1253">
            <v>0</v>
          </cell>
          <cell r="K1253">
            <v>0</v>
          </cell>
          <cell r="M1253">
            <v>1100.05</v>
          </cell>
          <cell r="N1253">
            <v>31.95</v>
          </cell>
          <cell r="O1253">
            <v>0</v>
          </cell>
          <cell r="Q1253">
            <v>0</v>
          </cell>
          <cell r="T1253">
            <v>75.650000000000006</v>
          </cell>
          <cell r="U1253">
            <v>100</v>
          </cell>
          <cell r="W1253">
            <v>0</v>
          </cell>
          <cell r="Y1253">
            <v>1100.05</v>
          </cell>
          <cell r="AA1253">
            <v>0</v>
          </cell>
          <cell r="AG1253">
            <v>100</v>
          </cell>
          <cell r="AI1253">
            <v>0</v>
          </cell>
          <cell r="AL1253">
            <v>8604</v>
          </cell>
        </row>
        <row r="1254">
          <cell r="A1254" t="str">
            <v>8604</v>
          </cell>
          <cell r="B1254" t="str">
            <v xml:space="preserve">407 - Retained Earnings             </v>
          </cell>
          <cell r="C1254" t="str">
            <v xml:space="preserve">MS - Materials &amp; Supplies          </v>
          </cell>
          <cell r="D1254" t="str">
            <v>EO</v>
          </cell>
          <cell r="G1254">
            <v>722.9</v>
          </cell>
          <cell r="H1254">
            <v>0</v>
          </cell>
          <cell r="I1254">
            <v>300</v>
          </cell>
          <cell r="K1254">
            <v>0</v>
          </cell>
          <cell r="M1254">
            <v>2079.6999999999998</v>
          </cell>
          <cell r="N1254">
            <v>1644.64</v>
          </cell>
          <cell r="O1254">
            <v>1500</v>
          </cell>
          <cell r="Q1254">
            <v>0</v>
          </cell>
          <cell r="T1254">
            <v>2169.4899999999998</v>
          </cell>
          <cell r="U1254">
            <v>2600</v>
          </cell>
          <cell r="W1254">
            <v>0</v>
          </cell>
          <cell r="Y1254">
            <v>2079.6999999999998</v>
          </cell>
          <cell r="AA1254">
            <v>1500</v>
          </cell>
          <cell r="AG1254">
            <v>2600</v>
          </cell>
          <cell r="AI1254">
            <v>0</v>
          </cell>
          <cell r="AL1254">
            <v>8604</v>
          </cell>
        </row>
        <row r="1255">
          <cell r="A1255" t="str">
            <v>8604</v>
          </cell>
          <cell r="B1255" t="str">
            <v xml:space="preserve">407 - Retained Earnings             </v>
          </cell>
          <cell r="C1255" t="str">
            <v xml:space="preserve">MS - Materials &amp; Supplies          </v>
          </cell>
          <cell r="D1255" t="str">
            <v>EO</v>
          </cell>
          <cell r="G1255">
            <v>93.6</v>
          </cell>
          <cell r="H1255">
            <v>117.15</v>
          </cell>
          <cell r="I1255">
            <v>200</v>
          </cell>
          <cell r="K1255">
            <v>0</v>
          </cell>
          <cell r="M1255">
            <v>1861.83</v>
          </cell>
          <cell r="N1255">
            <v>1353.65</v>
          </cell>
          <cell r="O1255">
            <v>1200</v>
          </cell>
          <cell r="Q1255">
            <v>0</v>
          </cell>
          <cell r="T1255">
            <v>1640.95</v>
          </cell>
          <cell r="U1255">
            <v>2100</v>
          </cell>
          <cell r="W1255">
            <v>0</v>
          </cell>
          <cell r="Y1255">
            <v>1861.83</v>
          </cell>
          <cell r="AA1255">
            <v>1200</v>
          </cell>
          <cell r="AG1255">
            <v>2100</v>
          </cell>
          <cell r="AI1255">
            <v>0</v>
          </cell>
          <cell r="AL1255">
            <v>8604</v>
          </cell>
        </row>
        <row r="1256">
          <cell r="A1256" t="str">
            <v>8604</v>
          </cell>
          <cell r="B1256" t="str">
            <v xml:space="preserve">407 - Retained Earnings             </v>
          </cell>
          <cell r="C1256" t="str">
            <v xml:space="preserve">MS - Materials &amp; Supplies          </v>
          </cell>
          <cell r="D1256" t="str">
            <v>EO</v>
          </cell>
          <cell r="G1256">
            <v>6.55</v>
          </cell>
          <cell r="H1256">
            <v>82.35</v>
          </cell>
          <cell r="I1256">
            <v>100</v>
          </cell>
          <cell r="K1256">
            <v>0</v>
          </cell>
          <cell r="M1256">
            <v>269.95</v>
          </cell>
          <cell r="N1256">
            <v>578.54999999999995</v>
          </cell>
          <cell r="O1256">
            <v>500</v>
          </cell>
          <cell r="Q1256">
            <v>0</v>
          </cell>
          <cell r="T1256">
            <v>740.54</v>
          </cell>
          <cell r="U1256">
            <v>900</v>
          </cell>
          <cell r="W1256">
            <v>0</v>
          </cell>
          <cell r="Y1256">
            <v>269.95</v>
          </cell>
          <cell r="AA1256">
            <v>500</v>
          </cell>
          <cell r="AG1256">
            <v>900</v>
          </cell>
          <cell r="AI1256">
            <v>0</v>
          </cell>
          <cell r="AL1256">
            <v>8604</v>
          </cell>
        </row>
        <row r="1257">
          <cell r="A1257" t="str">
            <v>8604</v>
          </cell>
          <cell r="B1257" t="str">
            <v xml:space="preserve">407 - Retained Earnings             </v>
          </cell>
          <cell r="C1257" t="str">
            <v xml:space="preserve">MS - Materials &amp; Supplies          </v>
          </cell>
          <cell r="D1257" t="str">
            <v>FS</v>
          </cell>
          <cell r="G1257">
            <v>137.5</v>
          </cell>
          <cell r="H1257">
            <v>0</v>
          </cell>
          <cell r="I1257">
            <v>0</v>
          </cell>
          <cell r="K1257">
            <v>0</v>
          </cell>
          <cell r="M1257">
            <v>299.75</v>
          </cell>
          <cell r="N1257">
            <v>394.7</v>
          </cell>
          <cell r="O1257">
            <v>0</v>
          </cell>
          <cell r="Q1257">
            <v>0</v>
          </cell>
          <cell r="T1257">
            <v>488.15</v>
          </cell>
          <cell r="U1257">
            <v>200</v>
          </cell>
          <cell r="W1257">
            <v>0</v>
          </cell>
          <cell r="Y1257">
            <v>299.75</v>
          </cell>
          <cell r="AA1257">
            <v>0</v>
          </cell>
          <cell r="AG1257">
            <v>200</v>
          </cell>
          <cell r="AI1257">
            <v>0</v>
          </cell>
          <cell r="AL1257">
            <v>8604</v>
          </cell>
        </row>
        <row r="1258">
          <cell r="A1258" t="str">
            <v>8604</v>
          </cell>
          <cell r="B1258" t="str">
            <v xml:space="preserve">407 - Retained Earnings             </v>
          </cell>
          <cell r="C1258" t="str">
            <v xml:space="preserve">MS - Materials &amp; Supplies          </v>
          </cell>
          <cell r="D1258" t="str">
            <v>HR</v>
          </cell>
          <cell r="G1258">
            <v>427.35</v>
          </cell>
          <cell r="H1258">
            <v>132.18</v>
          </cell>
          <cell r="I1258">
            <v>400</v>
          </cell>
          <cell r="K1258">
            <v>0</v>
          </cell>
          <cell r="M1258">
            <v>1379.57</v>
          </cell>
          <cell r="N1258">
            <v>1444.4</v>
          </cell>
          <cell r="O1258">
            <v>4600</v>
          </cell>
          <cell r="Q1258">
            <v>0</v>
          </cell>
          <cell r="T1258">
            <v>2331.3000000000002</v>
          </cell>
          <cell r="U1258">
            <v>6200</v>
          </cell>
          <cell r="W1258">
            <v>0</v>
          </cell>
          <cell r="Y1258">
            <v>1379.57</v>
          </cell>
          <cell r="AA1258">
            <v>4600</v>
          </cell>
          <cell r="AG1258">
            <v>6200</v>
          </cell>
          <cell r="AI1258">
            <v>0</v>
          </cell>
          <cell r="AL1258">
            <v>8604</v>
          </cell>
        </row>
        <row r="1259">
          <cell r="A1259" t="str">
            <v>8604</v>
          </cell>
          <cell r="B1259" t="str">
            <v xml:space="preserve">407 - Retained Earnings             </v>
          </cell>
          <cell r="C1259" t="str">
            <v xml:space="preserve">MS - Materials &amp; Supplies          </v>
          </cell>
          <cell r="D1259" t="str">
            <v>IS</v>
          </cell>
          <cell r="G1259">
            <v>0</v>
          </cell>
          <cell r="H1259">
            <v>46.2</v>
          </cell>
          <cell r="I1259">
            <v>600</v>
          </cell>
          <cell r="K1259">
            <v>0</v>
          </cell>
          <cell r="M1259">
            <v>157.55000000000001</v>
          </cell>
          <cell r="N1259">
            <v>1892.04</v>
          </cell>
          <cell r="O1259">
            <v>4100</v>
          </cell>
          <cell r="Q1259">
            <v>0</v>
          </cell>
          <cell r="T1259">
            <v>2015.44</v>
          </cell>
          <cell r="U1259">
            <v>5500</v>
          </cell>
          <cell r="W1259">
            <v>0</v>
          </cell>
          <cell r="Y1259">
            <v>157.55000000000001</v>
          </cell>
          <cell r="AA1259">
            <v>4100</v>
          </cell>
          <cell r="AG1259">
            <v>5500</v>
          </cell>
          <cell r="AI1259">
            <v>0</v>
          </cell>
          <cell r="AL1259">
            <v>8604</v>
          </cell>
        </row>
        <row r="1260">
          <cell r="A1260" t="str">
            <v>8605</v>
          </cell>
          <cell r="B1260" t="str">
            <v xml:space="preserve">407 - Retained Earnings             </v>
          </cell>
          <cell r="C1260" t="str">
            <v xml:space="preserve">MS - Materials &amp; Supplies          </v>
          </cell>
          <cell r="D1260" t="str">
            <v>CS</v>
          </cell>
          <cell r="G1260">
            <v>169.29</v>
          </cell>
          <cell r="H1260">
            <v>189.35</v>
          </cell>
          <cell r="I1260">
            <v>500</v>
          </cell>
          <cell r="K1260">
            <v>0</v>
          </cell>
          <cell r="M1260">
            <v>6465.88</v>
          </cell>
          <cell r="N1260">
            <v>4928.2</v>
          </cell>
          <cell r="O1260">
            <v>4600</v>
          </cell>
          <cell r="Q1260">
            <v>0</v>
          </cell>
          <cell r="T1260">
            <v>6586.27</v>
          </cell>
          <cell r="U1260">
            <v>6300</v>
          </cell>
          <cell r="W1260">
            <v>0</v>
          </cell>
          <cell r="Y1260">
            <v>6465.88</v>
          </cell>
          <cell r="AA1260">
            <v>4600</v>
          </cell>
          <cell r="AG1260">
            <v>6300</v>
          </cell>
          <cell r="AI1260">
            <v>0</v>
          </cell>
          <cell r="AL1260">
            <v>8605</v>
          </cell>
        </row>
        <row r="1261">
          <cell r="A1261" t="str">
            <v>8605</v>
          </cell>
          <cell r="B1261" t="str">
            <v xml:space="preserve">407 - Retained Earnings             </v>
          </cell>
          <cell r="C1261" t="str">
            <v xml:space="preserve">MS - Materials &amp; Supplies          </v>
          </cell>
          <cell r="D1261" t="str">
            <v>CSP</v>
          </cell>
          <cell r="G1261">
            <v>-3935.69</v>
          </cell>
          <cell r="H1261">
            <v>2414.92</v>
          </cell>
          <cell r="I1261">
            <v>3300</v>
          </cell>
          <cell r="K1261">
            <v>0</v>
          </cell>
          <cell r="M1261">
            <v>25785.34</v>
          </cell>
          <cell r="N1261">
            <v>22608.47</v>
          </cell>
          <cell r="O1261">
            <v>24800</v>
          </cell>
          <cell r="Q1261">
            <v>0</v>
          </cell>
          <cell r="T1261">
            <v>27775.62</v>
          </cell>
          <cell r="U1261">
            <v>32500</v>
          </cell>
          <cell r="W1261">
            <v>0</v>
          </cell>
          <cell r="Y1261">
            <v>25785.34</v>
          </cell>
          <cell r="AA1261">
            <v>24800</v>
          </cell>
          <cell r="AG1261">
            <v>32500</v>
          </cell>
          <cell r="AI1261">
            <v>0</v>
          </cell>
          <cell r="AL1261">
            <v>8605</v>
          </cell>
        </row>
        <row r="1262">
          <cell r="A1262" t="str">
            <v>8605</v>
          </cell>
          <cell r="B1262" t="str">
            <v xml:space="preserve">407 - Retained Earnings             </v>
          </cell>
          <cell r="C1262" t="str">
            <v xml:space="preserve">MS - Materials &amp; Supplies          </v>
          </cell>
          <cell r="D1262" t="str">
            <v>EO</v>
          </cell>
          <cell r="G1262">
            <v>582.17999999999995</v>
          </cell>
          <cell r="H1262">
            <v>1771.46</v>
          </cell>
          <cell r="I1262">
            <v>1000</v>
          </cell>
          <cell r="K1262">
            <v>0</v>
          </cell>
          <cell r="M1262">
            <v>12282.86</v>
          </cell>
          <cell r="N1262">
            <v>9321.0400000000009</v>
          </cell>
          <cell r="O1262">
            <v>7000</v>
          </cell>
          <cell r="Q1262">
            <v>0</v>
          </cell>
          <cell r="T1262">
            <v>13574.14</v>
          </cell>
          <cell r="U1262">
            <v>9300</v>
          </cell>
          <cell r="W1262">
            <v>0</v>
          </cell>
          <cell r="Y1262">
            <v>12282.86</v>
          </cell>
          <cell r="AA1262">
            <v>7000</v>
          </cell>
          <cell r="AG1262">
            <v>9300</v>
          </cell>
          <cell r="AI1262">
            <v>0</v>
          </cell>
          <cell r="AL1262">
            <v>8605</v>
          </cell>
        </row>
        <row r="1263">
          <cell r="A1263" t="str">
            <v>8605</v>
          </cell>
          <cell r="B1263" t="str">
            <v xml:space="preserve">407 - Retained Earnings             </v>
          </cell>
          <cell r="C1263" t="str">
            <v xml:space="preserve">MS - Materials &amp; Supplies          </v>
          </cell>
          <cell r="D1263" t="str">
            <v>EO</v>
          </cell>
          <cell r="G1263">
            <v>616.69000000000005</v>
          </cell>
          <cell r="H1263">
            <v>1570.4</v>
          </cell>
          <cell r="I1263">
            <v>1300</v>
          </cell>
          <cell r="K1263">
            <v>0</v>
          </cell>
          <cell r="M1263">
            <v>9030.51</v>
          </cell>
          <cell r="N1263">
            <v>8676.68</v>
          </cell>
          <cell r="O1263">
            <v>10500</v>
          </cell>
          <cell r="Q1263">
            <v>0</v>
          </cell>
          <cell r="T1263">
            <v>12794.43</v>
          </cell>
          <cell r="U1263">
            <v>13800</v>
          </cell>
          <cell r="W1263">
            <v>0</v>
          </cell>
          <cell r="Y1263">
            <v>9030.51</v>
          </cell>
          <cell r="AA1263">
            <v>10500</v>
          </cell>
          <cell r="AG1263">
            <v>13800</v>
          </cell>
          <cell r="AI1263">
            <v>0</v>
          </cell>
          <cell r="AL1263">
            <v>8605</v>
          </cell>
        </row>
        <row r="1264">
          <cell r="A1264" t="str">
            <v>8605</v>
          </cell>
          <cell r="B1264" t="str">
            <v xml:space="preserve">407 - Retained Earnings             </v>
          </cell>
          <cell r="C1264" t="str">
            <v xml:space="preserve">MS - Materials &amp; Supplies          </v>
          </cell>
          <cell r="D1264" t="str">
            <v>EO</v>
          </cell>
          <cell r="G1264">
            <v>447.67</v>
          </cell>
          <cell r="H1264">
            <v>402.4</v>
          </cell>
          <cell r="I1264">
            <v>300</v>
          </cell>
          <cell r="K1264">
            <v>0</v>
          </cell>
          <cell r="M1264">
            <v>2955.47</v>
          </cell>
          <cell r="N1264">
            <v>3922.32</v>
          </cell>
          <cell r="O1264">
            <v>3700</v>
          </cell>
          <cell r="Q1264">
            <v>0</v>
          </cell>
          <cell r="T1264">
            <v>5047</v>
          </cell>
          <cell r="U1264">
            <v>5100</v>
          </cell>
          <cell r="W1264">
            <v>0</v>
          </cell>
          <cell r="Y1264">
            <v>2955.47</v>
          </cell>
          <cell r="AA1264">
            <v>3700</v>
          </cell>
          <cell r="AG1264">
            <v>5100</v>
          </cell>
          <cell r="AI1264">
            <v>0</v>
          </cell>
          <cell r="AL1264">
            <v>8605</v>
          </cell>
        </row>
        <row r="1265">
          <cell r="A1265" t="str">
            <v>8605</v>
          </cell>
          <cell r="B1265" t="str">
            <v xml:space="preserve">407 - Retained Earnings             </v>
          </cell>
          <cell r="C1265" t="str">
            <v xml:space="preserve">MS - Materials &amp; Supplies          </v>
          </cell>
          <cell r="D1265" t="str">
            <v>EO</v>
          </cell>
          <cell r="G1265">
            <v>118.56</v>
          </cell>
          <cell r="H1265">
            <v>57.8</v>
          </cell>
          <cell r="I1265">
            <v>300</v>
          </cell>
          <cell r="K1265">
            <v>0</v>
          </cell>
          <cell r="M1265">
            <v>2907.4</v>
          </cell>
          <cell r="N1265">
            <v>2260.2199999999998</v>
          </cell>
          <cell r="O1265">
            <v>2700</v>
          </cell>
          <cell r="Q1265">
            <v>0</v>
          </cell>
          <cell r="T1265">
            <v>3232.35</v>
          </cell>
          <cell r="U1265">
            <v>3400</v>
          </cell>
          <cell r="W1265">
            <v>0</v>
          </cell>
          <cell r="Y1265">
            <v>2907.4</v>
          </cell>
          <cell r="AA1265">
            <v>2700</v>
          </cell>
          <cell r="AG1265">
            <v>3400</v>
          </cell>
          <cell r="AI1265">
            <v>0</v>
          </cell>
          <cell r="AL1265">
            <v>8605</v>
          </cell>
        </row>
        <row r="1266">
          <cell r="A1266" t="str">
            <v>8605</v>
          </cell>
          <cell r="B1266" t="str">
            <v xml:space="preserve">407 - Retained Earnings             </v>
          </cell>
          <cell r="C1266" t="str">
            <v xml:space="preserve">MS - Materials &amp; Supplies          </v>
          </cell>
          <cell r="D1266" t="str">
            <v>FS</v>
          </cell>
          <cell r="G1266">
            <v>450.07</v>
          </cell>
          <cell r="H1266">
            <v>540.21</v>
          </cell>
          <cell r="I1266">
            <v>400</v>
          </cell>
          <cell r="K1266">
            <v>0</v>
          </cell>
          <cell r="M1266">
            <v>4667</v>
          </cell>
          <cell r="N1266">
            <v>2721.86</v>
          </cell>
          <cell r="O1266">
            <v>4200</v>
          </cell>
          <cell r="Q1266">
            <v>0</v>
          </cell>
          <cell r="T1266">
            <v>4831.3599999999997</v>
          </cell>
          <cell r="U1266">
            <v>5700</v>
          </cell>
          <cell r="W1266">
            <v>0</v>
          </cell>
          <cell r="Y1266">
            <v>4667</v>
          </cell>
          <cell r="AA1266">
            <v>4200</v>
          </cell>
          <cell r="AG1266">
            <v>5700</v>
          </cell>
          <cell r="AI1266">
            <v>0</v>
          </cell>
          <cell r="AL1266">
            <v>8605</v>
          </cell>
        </row>
        <row r="1267">
          <cell r="A1267" t="str">
            <v>8605</v>
          </cell>
          <cell r="B1267" t="str">
            <v xml:space="preserve">407 - Retained Earnings             </v>
          </cell>
          <cell r="C1267" t="str">
            <v xml:space="preserve">MS - Materials &amp; Supplies          </v>
          </cell>
          <cell r="D1267" t="str">
            <v>HR</v>
          </cell>
          <cell r="G1267">
            <v>32.18</v>
          </cell>
          <cell r="H1267">
            <v>252.18</v>
          </cell>
          <cell r="I1267">
            <v>300</v>
          </cell>
          <cell r="K1267">
            <v>0</v>
          </cell>
          <cell r="M1267">
            <v>1989.43</v>
          </cell>
          <cell r="N1267">
            <v>2044.78</v>
          </cell>
          <cell r="O1267">
            <v>3400</v>
          </cell>
          <cell r="Q1267">
            <v>0</v>
          </cell>
          <cell r="T1267">
            <v>7384.84</v>
          </cell>
          <cell r="U1267">
            <v>4600</v>
          </cell>
          <cell r="W1267">
            <v>0</v>
          </cell>
          <cell r="Y1267">
            <v>1989.43</v>
          </cell>
          <cell r="AA1267">
            <v>3400</v>
          </cell>
          <cell r="AG1267">
            <v>4600</v>
          </cell>
          <cell r="AI1267">
            <v>0</v>
          </cell>
          <cell r="AL1267">
            <v>8605</v>
          </cell>
        </row>
        <row r="1268">
          <cell r="A1268" t="str">
            <v>8605</v>
          </cell>
          <cell r="B1268" t="str">
            <v xml:space="preserve">407 - Retained Earnings             </v>
          </cell>
          <cell r="C1268" t="str">
            <v xml:space="preserve">MS - Materials &amp; Supplies          </v>
          </cell>
          <cell r="D1268" t="str">
            <v>IS</v>
          </cell>
          <cell r="G1268">
            <v>134.1</v>
          </cell>
          <cell r="H1268">
            <v>249.1</v>
          </cell>
          <cell r="I1268">
            <v>400</v>
          </cell>
          <cell r="K1268">
            <v>0</v>
          </cell>
          <cell r="M1268">
            <v>2816.36</v>
          </cell>
          <cell r="N1268">
            <v>3020.69</v>
          </cell>
          <cell r="O1268">
            <v>3300</v>
          </cell>
          <cell r="Q1268">
            <v>0</v>
          </cell>
          <cell r="T1268">
            <v>4071.46</v>
          </cell>
          <cell r="U1268">
            <v>4100</v>
          </cell>
          <cell r="W1268">
            <v>0</v>
          </cell>
          <cell r="Y1268">
            <v>2816.36</v>
          </cell>
          <cell r="AA1268">
            <v>3300</v>
          </cell>
          <cell r="AG1268">
            <v>4100</v>
          </cell>
          <cell r="AI1268">
            <v>0</v>
          </cell>
          <cell r="AL1268">
            <v>8605</v>
          </cell>
        </row>
        <row r="1269">
          <cell r="A1269" t="str">
            <v>8606</v>
          </cell>
          <cell r="B1269" t="str">
            <v xml:space="preserve">407 - Retained Earnings             </v>
          </cell>
          <cell r="C1269" t="str">
            <v xml:space="preserve">MS - Materials &amp; Supplies          </v>
          </cell>
          <cell r="D1269" t="str">
            <v>CS</v>
          </cell>
          <cell r="G1269">
            <v>0</v>
          </cell>
          <cell r="H1269">
            <v>101.24</v>
          </cell>
          <cell r="I1269">
            <v>0</v>
          </cell>
          <cell r="K1269">
            <v>0</v>
          </cell>
          <cell r="M1269">
            <v>671.31</v>
          </cell>
          <cell r="N1269">
            <v>1173.18</v>
          </cell>
          <cell r="O1269">
            <v>0</v>
          </cell>
          <cell r="Q1269">
            <v>0</v>
          </cell>
          <cell r="T1269">
            <v>1180.49</v>
          </cell>
          <cell r="U1269">
            <v>0</v>
          </cell>
          <cell r="W1269">
            <v>0</v>
          </cell>
          <cell r="Y1269">
            <v>671.31</v>
          </cell>
          <cell r="AA1269">
            <v>0</v>
          </cell>
          <cell r="AG1269">
            <v>0</v>
          </cell>
          <cell r="AI1269">
            <v>0</v>
          </cell>
          <cell r="AL1269">
            <v>8606</v>
          </cell>
        </row>
        <row r="1270">
          <cell r="A1270" t="str">
            <v>8606</v>
          </cell>
          <cell r="B1270" t="str">
            <v xml:space="preserve">407 - Retained Earnings             </v>
          </cell>
          <cell r="C1270" t="str">
            <v xml:space="preserve">MS - Materials &amp; Supplies          </v>
          </cell>
          <cell r="D1270" t="str">
            <v>CSP</v>
          </cell>
          <cell r="G1270">
            <v>3265.74</v>
          </cell>
          <cell r="H1270">
            <v>1318.11</v>
          </cell>
          <cell r="I1270">
            <v>2000</v>
          </cell>
          <cell r="K1270">
            <v>0</v>
          </cell>
          <cell r="M1270">
            <v>21348.19</v>
          </cell>
          <cell r="N1270">
            <v>11781.24</v>
          </cell>
          <cell r="O1270">
            <v>15700</v>
          </cell>
          <cell r="Q1270">
            <v>0</v>
          </cell>
          <cell r="T1270">
            <v>18211.48</v>
          </cell>
          <cell r="U1270">
            <v>20800</v>
          </cell>
          <cell r="W1270">
            <v>0</v>
          </cell>
          <cell r="Y1270">
            <v>21348.19</v>
          </cell>
          <cell r="AA1270">
            <v>15700</v>
          </cell>
          <cell r="AG1270">
            <v>20800</v>
          </cell>
          <cell r="AI1270">
            <v>0</v>
          </cell>
          <cell r="AL1270">
            <v>8606</v>
          </cell>
        </row>
        <row r="1271">
          <cell r="A1271" t="str">
            <v>8606</v>
          </cell>
          <cell r="B1271" t="str">
            <v xml:space="preserve">407 - Retained Earnings             </v>
          </cell>
          <cell r="C1271" t="str">
            <v xml:space="preserve">MS - Materials &amp; Supplies          </v>
          </cell>
          <cell r="D1271" t="str">
            <v>EO</v>
          </cell>
          <cell r="G1271">
            <v>23.94</v>
          </cell>
          <cell r="H1271">
            <v>2.9</v>
          </cell>
          <cell r="I1271">
            <v>100</v>
          </cell>
          <cell r="K1271">
            <v>0</v>
          </cell>
          <cell r="M1271">
            <v>253.57</v>
          </cell>
          <cell r="N1271">
            <v>107.66</v>
          </cell>
          <cell r="O1271">
            <v>600</v>
          </cell>
          <cell r="Q1271">
            <v>0</v>
          </cell>
          <cell r="T1271">
            <v>108.22</v>
          </cell>
          <cell r="U1271">
            <v>700</v>
          </cell>
          <cell r="W1271">
            <v>0</v>
          </cell>
          <cell r="Y1271">
            <v>253.57</v>
          </cell>
          <cell r="AA1271">
            <v>600</v>
          </cell>
          <cell r="AG1271">
            <v>700</v>
          </cell>
          <cell r="AI1271">
            <v>0</v>
          </cell>
          <cell r="AL1271">
            <v>8606</v>
          </cell>
        </row>
        <row r="1272">
          <cell r="A1272" t="str">
            <v>8606</v>
          </cell>
          <cell r="B1272" t="str">
            <v xml:space="preserve">407 - Retained Earnings             </v>
          </cell>
          <cell r="C1272" t="str">
            <v xml:space="preserve">MS - Materials &amp; Supplies          </v>
          </cell>
          <cell r="D1272" t="str">
            <v>EO</v>
          </cell>
          <cell r="G1272">
            <v>2020.67</v>
          </cell>
          <cell r="H1272">
            <v>2615.6999999999998</v>
          </cell>
          <cell r="I1272">
            <v>3100</v>
          </cell>
          <cell r="K1272">
            <v>0</v>
          </cell>
          <cell r="M1272">
            <v>26579.200000000001</v>
          </cell>
          <cell r="N1272">
            <v>23638.560000000001</v>
          </cell>
          <cell r="O1272">
            <v>28900</v>
          </cell>
          <cell r="Q1272">
            <v>0</v>
          </cell>
          <cell r="T1272">
            <v>29239</v>
          </cell>
          <cell r="U1272">
            <v>37300</v>
          </cell>
          <cell r="W1272">
            <v>0</v>
          </cell>
          <cell r="Y1272">
            <v>26579.200000000001</v>
          </cell>
          <cell r="AA1272">
            <v>28900</v>
          </cell>
          <cell r="AG1272">
            <v>37300</v>
          </cell>
          <cell r="AI1272">
            <v>0</v>
          </cell>
          <cell r="AL1272">
            <v>8606</v>
          </cell>
        </row>
        <row r="1273">
          <cell r="A1273" t="str">
            <v>8606</v>
          </cell>
          <cell r="B1273" t="str">
            <v xml:space="preserve">407 - Retained Earnings             </v>
          </cell>
          <cell r="C1273" t="str">
            <v xml:space="preserve">MS - Materials &amp; Supplies          </v>
          </cell>
          <cell r="D1273" t="str">
            <v>EO</v>
          </cell>
          <cell r="G1273">
            <v>507.71</v>
          </cell>
          <cell r="H1273">
            <v>520.79999999999995</v>
          </cell>
          <cell r="I1273">
            <v>800</v>
          </cell>
          <cell r="K1273">
            <v>0</v>
          </cell>
          <cell r="M1273">
            <v>8043.14</v>
          </cell>
          <cell r="N1273">
            <v>6824.82</v>
          </cell>
          <cell r="O1273">
            <v>6900</v>
          </cell>
          <cell r="Q1273">
            <v>0</v>
          </cell>
          <cell r="T1273">
            <v>9547.4</v>
          </cell>
          <cell r="U1273">
            <v>9800</v>
          </cell>
          <cell r="W1273">
            <v>0</v>
          </cell>
          <cell r="Y1273">
            <v>8043.14</v>
          </cell>
          <cell r="AA1273">
            <v>6900</v>
          </cell>
          <cell r="AG1273">
            <v>9800</v>
          </cell>
          <cell r="AI1273">
            <v>0</v>
          </cell>
          <cell r="AL1273">
            <v>8606</v>
          </cell>
        </row>
        <row r="1274">
          <cell r="A1274" t="str">
            <v>8606</v>
          </cell>
          <cell r="B1274" t="str">
            <v xml:space="preserve">407 - Retained Earnings             </v>
          </cell>
          <cell r="C1274" t="str">
            <v xml:space="preserve">MS - Materials &amp; Supplies          </v>
          </cell>
          <cell r="D1274" t="str">
            <v>EO</v>
          </cell>
          <cell r="G1274">
            <v>917.69</v>
          </cell>
          <cell r="H1274">
            <v>734.76</v>
          </cell>
          <cell r="I1274">
            <v>1000</v>
          </cell>
          <cell r="K1274">
            <v>0</v>
          </cell>
          <cell r="M1274">
            <v>4708.1099999999997</v>
          </cell>
          <cell r="N1274">
            <v>5926.47</v>
          </cell>
          <cell r="O1274">
            <v>9500</v>
          </cell>
          <cell r="Q1274">
            <v>0</v>
          </cell>
          <cell r="T1274">
            <v>9045.43</v>
          </cell>
          <cell r="U1274">
            <v>12300</v>
          </cell>
          <cell r="W1274">
            <v>0</v>
          </cell>
          <cell r="Y1274">
            <v>4708.1099999999997</v>
          </cell>
          <cell r="AA1274">
            <v>9500</v>
          </cell>
          <cell r="AG1274">
            <v>12300</v>
          </cell>
          <cell r="AI1274">
            <v>0</v>
          </cell>
          <cell r="AL1274">
            <v>8606</v>
          </cell>
        </row>
        <row r="1275">
          <cell r="A1275" t="str">
            <v>8606</v>
          </cell>
          <cell r="B1275" t="str">
            <v xml:space="preserve">407 - Retained Earnings             </v>
          </cell>
          <cell r="C1275" t="str">
            <v xml:space="preserve">MS - Materials &amp; Supplies          </v>
          </cell>
          <cell r="D1275" t="str">
            <v>FS</v>
          </cell>
          <cell r="G1275">
            <v>0</v>
          </cell>
          <cell r="H1275">
            <v>155.66</v>
          </cell>
          <cell r="I1275">
            <v>0</v>
          </cell>
          <cell r="K1275">
            <v>0</v>
          </cell>
          <cell r="M1275">
            <v>451.99</v>
          </cell>
          <cell r="N1275">
            <v>161.04</v>
          </cell>
          <cell r="O1275">
            <v>0</v>
          </cell>
          <cell r="Q1275">
            <v>0</v>
          </cell>
          <cell r="T1275">
            <v>273.64</v>
          </cell>
          <cell r="U1275">
            <v>100</v>
          </cell>
          <cell r="W1275">
            <v>0</v>
          </cell>
          <cell r="Y1275">
            <v>451.99</v>
          </cell>
          <cell r="AA1275">
            <v>0</v>
          </cell>
          <cell r="AG1275">
            <v>100</v>
          </cell>
          <cell r="AI1275">
            <v>0</v>
          </cell>
          <cell r="AL1275">
            <v>8606</v>
          </cell>
        </row>
        <row r="1276">
          <cell r="A1276" t="str">
            <v>8606</v>
          </cell>
          <cell r="B1276" t="str">
            <v xml:space="preserve">407 - Retained Earnings             </v>
          </cell>
          <cell r="C1276" t="str">
            <v xml:space="preserve">MS - Materials &amp; Supplies          </v>
          </cell>
          <cell r="D1276" t="str">
            <v>HR</v>
          </cell>
          <cell r="G1276">
            <v>4.38</v>
          </cell>
          <cell r="H1276">
            <v>1.57</v>
          </cell>
          <cell r="I1276">
            <v>0</v>
          </cell>
          <cell r="K1276">
            <v>0</v>
          </cell>
          <cell r="M1276">
            <v>843.72</v>
          </cell>
          <cell r="N1276">
            <v>85.63</v>
          </cell>
          <cell r="O1276">
            <v>0</v>
          </cell>
          <cell r="Q1276">
            <v>0</v>
          </cell>
          <cell r="T1276">
            <v>149.47</v>
          </cell>
          <cell r="U1276">
            <v>200</v>
          </cell>
          <cell r="W1276">
            <v>0</v>
          </cell>
          <cell r="Y1276">
            <v>843.72</v>
          </cell>
          <cell r="AA1276">
            <v>0</v>
          </cell>
          <cell r="AG1276">
            <v>200</v>
          </cell>
          <cell r="AI1276">
            <v>0</v>
          </cell>
          <cell r="AL1276">
            <v>8606</v>
          </cell>
        </row>
        <row r="1277">
          <cell r="A1277" t="str">
            <v>8606</v>
          </cell>
          <cell r="B1277" t="str">
            <v xml:space="preserve">407 - Retained Earnings             </v>
          </cell>
          <cell r="C1277" t="str">
            <v xml:space="preserve">MS - Materials &amp; Supplies          </v>
          </cell>
          <cell r="D1277" t="str">
            <v>IS</v>
          </cell>
          <cell r="G1277">
            <v>17.510000000000002</v>
          </cell>
          <cell r="H1277">
            <v>0</v>
          </cell>
          <cell r="I1277">
            <v>0</v>
          </cell>
          <cell r="K1277">
            <v>0</v>
          </cell>
          <cell r="M1277">
            <v>81.23</v>
          </cell>
          <cell r="N1277">
            <v>50.09</v>
          </cell>
          <cell r="O1277">
            <v>0</v>
          </cell>
          <cell r="Q1277">
            <v>0</v>
          </cell>
          <cell r="T1277">
            <v>119.08</v>
          </cell>
          <cell r="U1277">
            <v>200</v>
          </cell>
          <cell r="W1277">
            <v>0</v>
          </cell>
          <cell r="Y1277">
            <v>81.23</v>
          </cell>
          <cell r="AA1277">
            <v>0</v>
          </cell>
          <cell r="AG1277">
            <v>200</v>
          </cell>
          <cell r="AI1277">
            <v>0</v>
          </cell>
          <cell r="AL1277">
            <v>8606</v>
          </cell>
        </row>
        <row r="1278">
          <cell r="A1278" t="str">
            <v>8607</v>
          </cell>
          <cell r="B1278" t="str">
            <v xml:space="preserve">407 - Retained Earnings             </v>
          </cell>
          <cell r="C1278" t="str">
            <v xml:space="preserve">MS - Materials &amp; Supplies          </v>
          </cell>
          <cell r="D1278" t="str">
            <v>CS</v>
          </cell>
          <cell r="G1278">
            <v>402.84</v>
          </cell>
          <cell r="H1278">
            <v>0</v>
          </cell>
          <cell r="I1278">
            <v>900</v>
          </cell>
          <cell r="K1278">
            <v>0</v>
          </cell>
          <cell r="M1278">
            <v>4607.54</v>
          </cell>
          <cell r="N1278">
            <v>1532.41</v>
          </cell>
          <cell r="O1278">
            <v>5400</v>
          </cell>
          <cell r="Q1278">
            <v>0</v>
          </cell>
          <cell r="T1278">
            <v>1532.41</v>
          </cell>
          <cell r="U1278">
            <v>7600</v>
          </cell>
          <cell r="W1278">
            <v>0</v>
          </cell>
          <cell r="Y1278">
            <v>4607.54</v>
          </cell>
          <cell r="AA1278">
            <v>5400</v>
          </cell>
          <cell r="AG1278">
            <v>7600</v>
          </cell>
          <cell r="AI1278">
            <v>0</v>
          </cell>
          <cell r="AL1278">
            <v>8607</v>
          </cell>
        </row>
        <row r="1279">
          <cell r="A1279" t="str">
            <v>8607</v>
          </cell>
          <cell r="B1279" t="str">
            <v xml:space="preserve">407 - Retained Earnings             </v>
          </cell>
          <cell r="C1279" t="str">
            <v xml:space="preserve">MS - Materials &amp; Supplies          </v>
          </cell>
          <cell r="D1279" t="str">
            <v>CSP</v>
          </cell>
          <cell r="G1279">
            <v>23206.59</v>
          </cell>
          <cell r="H1279">
            <v>4419.8999999999996</v>
          </cell>
          <cell r="I1279">
            <v>9300</v>
          </cell>
          <cell r="K1279">
            <v>0</v>
          </cell>
          <cell r="M1279">
            <v>87519.19</v>
          </cell>
          <cell r="N1279">
            <v>77048.539999999994</v>
          </cell>
          <cell r="O1279">
            <v>83900</v>
          </cell>
          <cell r="Q1279">
            <v>0</v>
          </cell>
          <cell r="T1279">
            <v>94345.99</v>
          </cell>
          <cell r="U1279">
            <v>111800</v>
          </cell>
          <cell r="W1279">
            <v>0</v>
          </cell>
          <cell r="Y1279">
            <v>87519.19</v>
          </cell>
          <cell r="AA1279">
            <v>83900</v>
          </cell>
          <cell r="AG1279">
            <v>111800</v>
          </cell>
          <cell r="AI1279">
            <v>0</v>
          </cell>
          <cell r="AL1279">
            <v>8607</v>
          </cell>
        </row>
        <row r="1280">
          <cell r="A1280" t="str">
            <v>8607</v>
          </cell>
          <cell r="B1280" t="str">
            <v xml:space="preserve">407 - Retained Earnings             </v>
          </cell>
          <cell r="C1280" t="str">
            <v xml:space="preserve">MS - Materials &amp; Supplies          </v>
          </cell>
          <cell r="D1280" t="str">
            <v>EO</v>
          </cell>
          <cell r="G1280">
            <v>75.28</v>
          </cell>
          <cell r="H1280">
            <v>0</v>
          </cell>
          <cell r="I1280">
            <v>100</v>
          </cell>
          <cell r="K1280">
            <v>0</v>
          </cell>
          <cell r="M1280">
            <v>107.68</v>
          </cell>
          <cell r="N1280">
            <v>1558.66</v>
          </cell>
          <cell r="O1280">
            <v>900</v>
          </cell>
          <cell r="Q1280">
            <v>0</v>
          </cell>
          <cell r="T1280">
            <v>1558.66</v>
          </cell>
          <cell r="U1280">
            <v>1000</v>
          </cell>
          <cell r="W1280">
            <v>0</v>
          </cell>
          <cell r="Y1280">
            <v>107.68</v>
          </cell>
          <cell r="AA1280">
            <v>900</v>
          </cell>
          <cell r="AG1280">
            <v>1000</v>
          </cell>
          <cell r="AI1280">
            <v>0</v>
          </cell>
          <cell r="AL1280">
            <v>8607</v>
          </cell>
        </row>
        <row r="1281">
          <cell r="A1281" t="str">
            <v>8607</v>
          </cell>
          <cell r="B1281" t="str">
            <v xml:space="preserve">407 - Retained Earnings             </v>
          </cell>
          <cell r="C1281" t="str">
            <v xml:space="preserve">MS - Materials &amp; Supplies          </v>
          </cell>
          <cell r="D1281" t="str">
            <v>EO</v>
          </cell>
          <cell r="G1281">
            <v>97.69</v>
          </cell>
          <cell r="H1281">
            <v>0</v>
          </cell>
          <cell r="I1281">
            <v>0</v>
          </cell>
          <cell r="K1281">
            <v>0</v>
          </cell>
          <cell r="M1281">
            <v>828.1</v>
          </cell>
          <cell r="N1281">
            <v>873.94</v>
          </cell>
          <cell r="O1281">
            <v>0</v>
          </cell>
          <cell r="Q1281">
            <v>0</v>
          </cell>
          <cell r="T1281">
            <v>873.94</v>
          </cell>
          <cell r="U1281">
            <v>0</v>
          </cell>
          <cell r="W1281">
            <v>0</v>
          </cell>
          <cell r="Y1281">
            <v>828.1</v>
          </cell>
          <cell r="AA1281">
            <v>0</v>
          </cell>
          <cell r="AG1281">
            <v>0</v>
          </cell>
          <cell r="AI1281">
            <v>0</v>
          </cell>
          <cell r="AL1281">
            <v>8607</v>
          </cell>
        </row>
        <row r="1282">
          <cell r="A1282" t="str">
            <v>8607</v>
          </cell>
          <cell r="B1282" t="str">
            <v xml:space="preserve">407 - Retained Earnings             </v>
          </cell>
          <cell r="C1282" t="str">
            <v xml:space="preserve">MS - Materials &amp; Supplies          </v>
          </cell>
          <cell r="D1282" t="str">
            <v>EO</v>
          </cell>
          <cell r="G1282">
            <v>40.31</v>
          </cell>
          <cell r="H1282">
            <v>0</v>
          </cell>
          <cell r="I1282">
            <v>0</v>
          </cell>
          <cell r="K1282">
            <v>0</v>
          </cell>
          <cell r="M1282">
            <v>59.97</v>
          </cell>
          <cell r="N1282">
            <v>17.28</v>
          </cell>
          <cell r="O1282">
            <v>0</v>
          </cell>
          <cell r="Q1282">
            <v>0</v>
          </cell>
          <cell r="T1282">
            <v>17.28</v>
          </cell>
          <cell r="U1282">
            <v>0</v>
          </cell>
          <cell r="W1282">
            <v>0</v>
          </cell>
          <cell r="Y1282">
            <v>59.97</v>
          </cell>
          <cell r="AA1282">
            <v>0</v>
          </cell>
          <cell r="AG1282">
            <v>0</v>
          </cell>
          <cell r="AI1282">
            <v>0</v>
          </cell>
          <cell r="AL1282">
            <v>8607</v>
          </cell>
        </row>
        <row r="1283">
          <cell r="A1283" t="str">
            <v>8607</v>
          </cell>
          <cell r="B1283" t="str">
            <v xml:space="preserve">407 - Retained Earnings             </v>
          </cell>
          <cell r="C1283" t="str">
            <v xml:space="preserve">MS - Materials &amp; Supplies          </v>
          </cell>
          <cell r="D1283" t="str">
            <v>EO</v>
          </cell>
          <cell r="G1283">
            <v>0</v>
          </cell>
          <cell r="H1283">
            <v>0</v>
          </cell>
          <cell r="I1283">
            <v>100</v>
          </cell>
          <cell r="K1283">
            <v>0</v>
          </cell>
          <cell r="M1283">
            <v>22.75</v>
          </cell>
          <cell r="N1283">
            <v>922.56</v>
          </cell>
          <cell r="O1283">
            <v>1000</v>
          </cell>
          <cell r="Q1283">
            <v>0</v>
          </cell>
          <cell r="T1283">
            <v>922.56</v>
          </cell>
          <cell r="U1283">
            <v>1500</v>
          </cell>
          <cell r="W1283">
            <v>0</v>
          </cell>
          <cell r="Y1283">
            <v>22.75</v>
          </cell>
          <cell r="AA1283">
            <v>1000</v>
          </cell>
          <cell r="AG1283">
            <v>1500</v>
          </cell>
          <cell r="AI1283">
            <v>0</v>
          </cell>
          <cell r="AL1283">
            <v>8607</v>
          </cell>
        </row>
        <row r="1284">
          <cell r="A1284" t="str">
            <v>8607</v>
          </cell>
          <cell r="B1284" t="str">
            <v xml:space="preserve">407 - Retained Earnings             </v>
          </cell>
          <cell r="C1284" t="str">
            <v xml:space="preserve">MS - Materials &amp; Supplies          </v>
          </cell>
          <cell r="D1284" t="str">
            <v>FS</v>
          </cell>
          <cell r="G1284">
            <v>0</v>
          </cell>
          <cell r="H1284">
            <v>0</v>
          </cell>
          <cell r="I1284">
            <v>0</v>
          </cell>
          <cell r="K1284">
            <v>0</v>
          </cell>
          <cell r="M1284">
            <v>112.32</v>
          </cell>
          <cell r="N1284">
            <v>0</v>
          </cell>
          <cell r="O1284">
            <v>3100</v>
          </cell>
          <cell r="Q1284">
            <v>0</v>
          </cell>
          <cell r="T1284">
            <v>2201.58</v>
          </cell>
          <cell r="U1284">
            <v>3100</v>
          </cell>
          <cell r="W1284">
            <v>0</v>
          </cell>
          <cell r="Y1284">
            <v>112.32</v>
          </cell>
          <cell r="AA1284">
            <v>3100</v>
          </cell>
          <cell r="AG1284">
            <v>3100</v>
          </cell>
          <cell r="AI1284">
            <v>0</v>
          </cell>
          <cell r="AL1284">
            <v>8607</v>
          </cell>
        </row>
        <row r="1285">
          <cell r="A1285" t="str">
            <v>8607</v>
          </cell>
          <cell r="B1285" t="str">
            <v xml:space="preserve">407 - Retained Earnings             </v>
          </cell>
          <cell r="C1285" t="str">
            <v xml:space="preserve">MS - Materials &amp; Supplies          </v>
          </cell>
          <cell r="D1285" t="str">
            <v>HR</v>
          </cell>
          <cell r="G1285">
            <v>0</v>
          </cell>
          <cell r="H1285">
            <v>0</v>
          </cell>
          <cell r="I1285">
            <v>500</v>
          </cell>
          <cell r="K1285">
            <v>0</v>
          </cell>
          <cell r="M1285">
            <v>639.65</v>
          </cell>
          <cell r="N1285">
            <v>1071.55</v>
          </cell>
          <cell r="O1285">
            <v>4900</v>
          </cell>
          <cell r="Q1285">
            <v>0</v>
          </cell>
          <cell r="T1285">
            <v>2314</v>
          </cell>
          <cell r="U1285">
            <v>6600</v>
          </cell>
          <cell r="W1285">
            <v>0</v>
          </cell>
          <cell r="Y1285">
            <v>639.65</v>
          </cell>
          <cell r="AA1285">
            <v>4900</v>
          </cell>
          <cell r="AG1285">
            <v>6600</v>
          </cell>
          <cell r="AI1285">
            <v>0</v>
          </cell>
          <cell r="AL1285">
            <v>8607</v>
          </cell>
        </row>
        <row r="1286">
          <cell r="A1286" t="str">
            <v>8607</v>
          </cell>
          <cell r="B1286" t="str">
            <v xml:space="preserve">407 - Retained Earnings             </v>
          </cell>
          <cell r="C1286" t="str">
            <v xml:space="preserve">MS - Materials &amp; Supplies          </v>
          </cell>
          <cell r="D1286" t="str">
            <v>IS</v>
          </cell>
          <cell r="G1286">
            <v>0</v>
          </cell>
          <cell r="H1286">
            <v>0</v>
          </cell>
          <cell r="I1286">
            <v>0</v>
          </cell>
          <cell r="K1286">
            <v>0</v>
          </cell>
          <cell r="M1286">
            <v>0</v>
          </cell>
          <cell r="N1286">
            <v>0</v>
          </cell>
          <cell r="O1286">
            <v>0</v>
          </cell>
          <cell r="Q1286">
            <v>0</v>
          </cell>
          <cell r="T1286">
            <v>112.32</v>
          </cell>
          <cell r="U1286">
            <v>100</v>
          </cell>
          <cell r="W1286">
            <v>0</v>
          </cell>
          <cell r="Y1286">
            <v>0</v>
          </cell>
          <cell r="AA1286">
            <v>0</v>
          </cell>
          <cell r="AG1286">
            <v>100</v>
          </cell>
          <cell r="AI1286">
            <v>0</v>
          </cell>
          <cell r="AL1286">
            <v>8607</v>
          </cell>
        </row>
        <row r="1287">
          <cell r="A1287" t="str">
            <v>8608</v>
          </cell>
          <cell r="B1287" t="str">
            <v xml:space="preserve">407 - Retained Earnings             </v>
          </cell>
          <cell r="C1287" t="str">
            <v xml:space="preserve">MS - Materials &amp; Supplies          </v>
          </cell>
          <cell r="D1287" t="str">
            <v>CS</v>
          </cell>
          <cell r="G1287">
            <v>-17.7</v>
          </cell>
          <cell r="H1287">
            <v>-45.67</v>
          </cell>
          <cell r="I1287">
            <v>1300</v>
          </cell>
          <cell r="K1287">
            <v>0</v>
          </cell>
          <cell r="M1287">
            <v>598.99</v>
          </cell>
          <cell r="N1287">
            <v>282.18</v>
          </cell>
          <cell r="O1287">
            <v>7400</v>
          </cell>
          <cell r="Q1287">
            <v>0</v>
          </cell>
          <cell r="T1287">
            <v>4430.84</v>
          </cell>
          <cell r="U1287">
            <v>10200</v>
          </cell>
          <cell r="W1287">
            <v>0</v>
          </cell>
          <cell r="Y1287">
            <v>598.99</v>
          </cell>
          <cell r="AA1287">
            <v>7400</v>
          </cell>
          <cell r="AG1287">
            <v>10200</v>
          </cell>
          <cell r="AI1287">
            <v>0</v>
          </cell>
          <cell r="AL1287">
            <v>8608</v>
          </cell>
        </row>
        <row r="1288">
          <cell r="A1288" t="str">
            <v>8608</v>
          </cell>
          <cell r="B1288" t="str">
            <v xml:space="preserve">407 - Retained Earnings             </v>
          </cell>
          <cell r="C1288" t="str">
            <v xml:space="preserve">MS - Materials &amp; Supplies          </v>
          </cell>
          <cell r="D1288" t="str">
            <v>CSP</v>
          </cell>
          <cell r="G1288">
            <v>82.32</v>
          </cell>
          <cell r="H1288">
            <v>19.12</v>
          </cell>
          <cell r="I1288">
            <v>100</v>
          </cell>
          <cell r="K1288">
            <v>0</v>
          </cell>
          <cell r="M1288">
            <v>1192.96</v>
          </cell>
          <cell r="N1288">
            <v>415.01</v>
          </cell>
          <cell r="O1288">
            <v>900</v>
          </cell>
          <cell r="Q1288">
            <v>0</v>
          </cell>
          <cell r="T1288">
            <v>570.89</v>
          </cell>
          <cell r="U1288">
            <v>1000</v>
          </cell>
          <cell r="W1288">
            <v>0</v>
          </cell>
          <cell r="Y1288">
            <v>1192.96</v>
          </cell>
          <cell r="AA1288">
            <v>900</v>
          </cell>
          <cell r="AG1288">
            <v>1000</v>
          </cell>
          <cell r="AI1288">
            <v>0</v>
          </cell>
          <cell r="AL1288">
            <v>8608</v>
          </cell>
        </row>
        <row r="1289">
          <cell r="A1289" t="str">
            <v>8608</v>
          </cell>
          <cell r="B1289" t="str">
            <v xml:space="preserve">407 - Retained Earnings             </v>
          </cell>
          <cell r="C1289" t="str">
            <v xml:space="preserve">MS - Materials &amp; Supplies          </v>
          </cell>
          <cell r="D1289" t="str">
            <v>EO</v>
          </cell>
          <cell r="G1289">
            <v>0.01</v>
          </cell>
          <cell r="H1289">
            <v>0</v>
          </cell>
          <cell r="I1289">
            <v>0</v>
          </cell>
          <cell r="K1289">
            <v>0</v>
          </cell>
          <cell r="M1289">
            <v>1.8</v>
          </cell>
          <cell r="N1289">
            <v>0</v>
          </cell>
          <cell r="O1289">
            <v>0</v>
          </cell>
          <cell r="Q1289">
            <v>0</v>
          </cell>
          <cell r="T1289">
            <v>0</v>
          </cell>
          <cell r="U1289">
            <v>0</v>
          </cell>
          <cell r="W1289">
            <v>0</v>
          </cell>
          <cell r="Y1289">
            <v>1.8</v>
          </cell>
          <cell r="AA1289">
            <v>0</v>
          </cell>
          <cell r="AG1289">
            <v>0</v>
          </cell>
          <cell r="AI1289">
            <v>0</v>
          </cell>
          <cell r="AL1289">
            <v>8608</v>
          </cell>
        </row>
        <row r="1290">
          <cell r="A1290" t="str">
            <v>8608</v>
          </cell>
          <cell r="B1290" t="str">
            <v xml:space="preserve">407 - Retained Earnings             </v>
          </cell>
          <cell r="C1290" t="str">
            <v xml:space="preserve">MS - Materials &amp; Supplies          </v>
          </cell>
          <cell r="D1290" t="str">
            <v>EO</v>
          </cell>
          <cell r="G1290">
            <v>0</v>
          </cell>
          <cell r="H1290">
            <v>0</v>
          </cell>
          <cell r="I1290">
            <v>0</v>
          </cell>
          <cell r="K1290">
            <v>0</v>
          </cell>
          <cell r="M1290">
            <v>70.739999999999995</v>
          </cell>
          <cell r="N1290">
            <v>262.16000000000003</v>
          </cell>
          <cell r="O1290">
            <v>0</v>
          </cell>
          <cell r="Q1290">
            <v>0</v>
          </cell>
          <cell r="T1290">
            <v>281.27</v>
          </cell>
          <cell r="U1290">
            <v>0</v>
          </cell>
          <cell r="W1290">
            <v>0</v>
          </cell>
          <cell r="Y1290">
            <v>70.739999999999995</v>
          </cell>
          <cell r="AA1290">
            <v>0</v>
          </cell>
          <cell r="AG1290">
            <v>0</v>
          </cell>
          <cell r="AI1290">
            <v>0</v>
          </cell>
          <cell r="AL1290">
            <v>8608</v>
          </cell>
        </row>
        <row r="1291">
          <cell r="A1291" t="str">
            <v>8608</v>
          </cell>
          <cell r="B1291" t="str">
            <v xml:space="preserve">407 - Retained Earnings             </v>
          </cell>
          <cell r="C1291" t="str">
            <v xml:space="preserve">MS - Materials &amp; Supplies          </v>
          </cell>
          <cell r="D1291" t="str">
            <v>EO</v>
          </cell>
          <cell r="G1291">
            <v>0</v>
          </cell>
          <cell r="H1291">
            <v>0</v>
          </cell>
          <cell r="I1291">
            <v>100</v>
          </cell>
          <cell r="K1291">
            <v>0</v>
          </cell>
          <cell r="M1291">
            <v>0</v>
          </cell>
          <cell r="N1291">
            <v>450</v>
          </cell>
          <cell r="O1291">
            <v>300</v>
          </cell>
          <cell r="Q1291">
            <v>0</v>
          </cell>
          <cell r="T1291">
            <v>849.04</v>
          </cell>
          <cell r="U1291">
            <v>500</v>
          </cell>
          <cell r="W1291">
            <v>0</v>
          </cell>
          <cell r="Y1291">
            <v>0</v>
          </cell>
          <cell r="AA1291">
            <v>300</v>
          </cell>
          <cell r="AG1291">
            <v>500</v>
          </cell>
          <cell r="AI1291">
            <v>0</v>
          </cell>
          <cell r="AL1291">
            <v>8608</v>
          </cell>
        </row>
        <row r="1292">
          <cell r="A1292" t="str">
            <v>8608</v>
          </cell>
          <cell r="B1292" t="str">
            <v xml:space="preserve">407 - Retained Earnings             </v>
          </cell>
          <cell r="C1292" t="str">
            <v xml:space="preserve">MS - Materials &amp; Supplies          </v>
          </cell>
          <cell r="D1292" t="str">
            <v>HR</v>
          </cell>
          <cell r="G1292">
            <v>0</v>
          </cell>
          <cell r="H1292">
            <v>0</v>
          </cell>
          <cell r="I1292">
            <v>0</v>
          </cell>
          <cell r="K1292">
            <v>0</v>
          </cell>
          <cell r="M1292">
            <v>123.43</v>
          </cell>
          <cell r="N1292">
            <v>105.13</v>
          </cell>
          <cell r="O1292">
            <v>0</v>
          </cell>
          <cell r="Q1292">
            <v>0</v>
          </cell>
          <cell r="T1292">
            <v>105.13</v>
          </cell>
          <cell r="U1292">
            <v>0</v>
          </cell>
          <cell r="W1292">
            <v>0</v>
          </cell>
          <cell r="Y1292">
            <v>123.43</v>
          </cell>
          <cell r="AA1292">
            <v>0</v>
          </cell>
          <cell r="AG1292">
            <v>0</v>
          </cell>
          <cell r="AI1292">
            <v>0</v>
          </cell>
          <cell r="AL1292">
            <v>8608</v>
          </cell>
        </row>
        <row r="1293">
          <cell r="A1293" t="str">
            <v>8609</v>
          </cell>
          <cell r="B1293" t="str">
            <v xml:space="preserve">407 - Retained Earnings             </v>
          </cell>
          <cell r="C1293" t="str">
            <v xml:space="preserve">MS - Materials &amp; Supplies          </v>
          </cell>
          <cell r="D1293" t="str">
            <v>CS</v>
          </cell>
          <cell r="G1293">
            <v>0</v>
          </cell>
          <cell r="H1293">
            <v>402.3</v>
          </cell>
          <cell r="I1293">
            <v>0</v>
          </cell>
          <cell r="K1293">
            <v>0</v>
          </cell>
          <cell r="M1293">
            <v>106.02</v>
          </cell>
          <cell r="N1293">
            <v>1093.55</v>
          </cell>
          <cell r="O1293">
            <v>100</v>
          </cell>
          <cell r="Q1293">
            <v>0</v>
          </cell>
          <cell r="T1293">
            <v>1093.55</v>
          </cell>
          <cell r="U1293">
            <v>300</v>
          </cell>
          <cell r="W1293">
            <v>0</v>
          </cell>
          <cell r="Y1293">
            <v>106.02</v>
          </cell>
          <cell r="AA1293">
            <v>100</v>
          </cell>
          <cell r="AG1293">
            <v>300</v>
          </cell>
          <cell r="AI1293">
            <v>0</v>
          </cell>
          <cell r="AL1293">
            <v>8609</v>
          </cell>
        </row>
        <row r="1294">
          <cell r="A1294" t="str">
            <v>8609</v>
          </cell>
          <cell r="B1294" t="str">
            <v xml:space="preserve">407 - Retained Earnings             </v>
          </cell>
          <cell r="C1294" t="str">
            <v xml:space="preserve">MS - Materials &amp; Supplies          </v>
          </cell>
          <cell r="D1294" t="str">
            <v>CSP</v>
          </cell>
          <cell r="G1294">
            <v>0</v>
          </cell>
          <cell r="H1294">
            <v>0</v>
          </cell>
          <cell r="I1294">
            <v>200</v>
          </cell>
          <cell r="K1294">
            <v>0</v>
          </cell>
          <cell r="M1294">
            <v>217.27</v>
          </cell>
          <cell r="N1294">
            <v>325.04000000000002</v>
          </cell>
          <cell r="O1294">
            <v>1100</v>
          </cell>
          <cell r="Q1294">
            <v>0</v>
          </cell>
          <cell r="T1294">
            <v>325.04000000000002</v>
          </cell>
          <cell r="U1294">
            <v>1500</v>
          </cell>
          <cell r="W1294">
            <v>0</v>
          </cell>
          <cell r="Y1294">
            <v>217.27</v>
          </cell>
          <cell r="AA1294">
            <v>1100</v>
          </cell>
          <cell r="AG1294">
            <v>1500</v>
          </cell>
          <cell r="AI1294">
            <v>0</v>
          </cell>
          <cell r="AL1294">
            <v>8609</v>
          </cell>
        </row>
        <row r="1295">
          <cell r="A1295" t="str">
            <v>8609</v>
          </cell>
          <cell r="B1295" t="str">
            <v xml:space="preserve">407 - Retained Earnings             </v>
          </cell>
          <cell r="C1295" t="str">
            <v xml:space="preserve">MS - Materials &amp; Supplies          </v>
          </cell>
          <cell r="D1295" t="str">
            <v>EO</v>
          </cell>
          <cell r="G1295">
            <v>0</v>
          </cell>
          <cell r="H1295">
            <v>0</v>
          </cell>
          <cell r="I1295">
            <v>0</v>
          </cell>
          <cell r="K1295">
            <v>0</v>
          </cell>
          <cell r="M1295">
            <v>0</v>
          </cell>
          <cell r="N1295">
            <v>0</v>
          </cell>
          <cell r="O1295">
            <v>0</v>
          </cell>
          <cell r="Q1295">
            <v>0</v>
          </cell>
          <cell r="T1295">
            <v>0</v>
          </cell>
          <cell r="U1295">
            <v>100</v>
          </cell>
          <cell r="W1295">
            <v>0</v>
          </cell>
          <cell r="Y1295">
            <v>0</v>
          </cell>
          <cell r="AA1295">
            <v>0</v>
          </cell>
          <cell r="AG1295">
            <v>100</v>
          </cell>
          <cell r="AI1295">
            <v>0</v>
          </cell>
          <cell r="AL1295">
            <v>8609</v>
          </cell>
        </row>
        <row r="1296">
          <cell r="A1296" t="str">
            <v>8609</v>
          </cell>
          <cell r="B1296" t="str">
            <v xml:space="preserve">407 - Retained Earnings             </v>
          </cell>
          <cell r="C1296" t="str">
            <v xml:space="preserve">MS - Materials &amp; Supplies          </v>
          </cell>
          <cell r="D1296" t="str">
            <v>EO</v>
          </cell>
          <cell r="G1296">
            <v>1616.19</v>
          </cell>
          <cell r="H1296">
            <v>166.06</v>
          </cell>
          <cell r="I1296">
            <v>1200</v>
          </cell>
          <cell r="K1296">
            <v>0</v>
          </cell>
          <cell r="M1296">
            <v>16370.19</v>
          </cell>
          <cell r="N1296">
            <v>20253.96</v>
          </cell>
          <cell r="O1296">
            <v>26500</v>
          </cell>
          <cell r="Q1296">
            <v>0</v>
          </cell>
          <cell r="T1296">
            <v>22250.46</v>
          </cell>
          <cell r="U1296">
            <v>30100</v>
          </cell>
          <cell r="W1296">
            <v>0</v>
          </cell>
          <cell r="Y1296">
            <v>16370.19</v>
          </cell>
          <cell r="AA1296">
            <v>26500</v>
          </cell>
          <cell r="AG1296">
            <v>30100</v>
          </cell>
          <cell r="AI1296">
            <v>0</v>
          </cell>
          <cell r="AL1296">
            <v>8609</v>
          </cell>
        </row>
        <row r="1297">
          <cell r="A1297" t="str">
            <v>8609</v>
          </cell>
          <cell r="B1297" t="str">
            <v xml:space="preserve">407 - Retained Earnings             </v>
          </cell>
          <cell r="C1297" t="str">
            <v xml:space="preserve">MS - Materials &amp; Supplies          </v>
          </cell>
          <cell r="D1297" t="str">
            <v>EO</v>
          </cell>
          <cell r="G1297">
            <v>0</v>
          </cell>
          <cell r="H1297">
            <v>0</v>
          </cell>
          <cell r="I1297">
            <v>200</v>
          </cell>
          <cell r="K1297">
            <v>0</v>
          </cell>
          <cell r="M1297">
            <v>220.32</v>
          </cell>
          <cell r="N1297">
            <v>1156.97</v>
          </cell>
          <cell r="O1297">
            <v>1500</v>
          </cell>
          <cell r="Q1297">
            <v>0</v>
          </cell>
          <cell r="T1297">
            <v>1281.3800000000001</v>
          </cell>
          <cell r="U1297">
            <v>2100</v>
          </cell>
          <cell r="W1297">
            <v>0</v>
          </cell>
          <cell r="Y1297">
            <v>220.32</v>
          </cell>
          <cell r="AA1297">
            <v>1500</v>
          </cell>
          <cell r="AG1297">
            <v>2100</v>
          </cell>
          <cell r="AI1297">
            <v>0</v>
          </cell>
          <cell r="AL1297">
            <v>8609</v>
          </cell>
        </row>
        <row r="1298">
          <cell r="A1298" t="str">
            <v>8609</v>
          </cell>
          <cell r="B1298" t="str">
            <v xml:space="preserve">407 - Retained Earnings             </v>
          </cell>
          <cell r="C1298" t="str">
            <v xml:space="preserve">MS - Materials &amp; Supplies          </v>
          </cell>
          <cell r="D1298" t="str">
            <v>EO</v>
          </cell>
          <cell r="G1298">
            <v>152.57</v>
          </cell>
          <cell r="H1298">
            <v>0</v>
          </cell>
          <cell r="I1298">
            <v>200</v>
          </cell>
          <cell r="K1298">
            <v>0</v>
          </cell>
          <cell r="M1298">
            <v>777.07</v>
          </cell>
          <cell r="N1298">
            <v>41.8</v>
          </cell>
          <cell r="O1298">
            <v>600</v>
          </cell>
          <cell r="Q1298">
            <v>0</v>
          </cell>
          <cell r="T1298">
            <v>41.8</v>
          </cell>
          <cell r="U1298">
            <v>800</v>
          </cell>
          <cell r="W1298">
            <v>0</v>
          </cell>
          <cell r="Y1298">
            <v>777.07</v>
          </cell>
          <cell r="AA1298">
            <v>600</v>
          </cell>
          <cell r="AG1298">
            <v>800</v>
          </cell>
          <cell r="AI1298">
            <v>0</v>
          </cell>
          <cell r="AL1298">
            <v>8609</v>
          </cell>
        </row>
        <row r="1299">
          <cell r="A1299" t="str">
            <v>8609</v>
          </cell>
          <cell r="B1299" t="str">
            <v xml:space="preserve">407 - Retained Earnings             </v>
          </cell>
          <cell r="C1299" t="str">
            <v xml:space="preserve">MS - Materials &amp; Supplies          </v>
          </cell>
          <cell r="D1299" t="str">
            <v>FS</v>
          </cell>
          <cell r="G1299">
            <v>0</v>
          </cell>
          <cell r="H1299">
            <v>0</v>
          </cell>
          <cell r="I1299">
            <v>0</v>
          </cell>
          <cell r="K1299">
            <v>0</v>
          </cell>
          <cell r="M1299">
            <v>0</v>
          </cell>
          <cell r="N1299">
            <v>0</v>
          </cell>
          <cell r="O1299">
            <v>0</v>
          </cell>
          <cell r="Q1299">
            <v>0</v>
          </cell>
          <cell r="T1299">
            <v>0</v>
          </cell>
          <cell r="U1299">
            <v>100</v>
          </cell>
          <cell r="W1299">
            <v>0</v>
          </cell>
          <cell r="Y1299">
            <v>0</v>
          </cell>
          <cell r="AA1299">
            <v>0</v>
          </cell>
          <cell r="AG1299">
            <v>100</v>
          </cell>
          <cell r="AI1299">
            <v>0</v>
          </cell>
          <cell r="AL1299">
            <v>8609</v>
          </cell>
        </row>
        <row r="1300">
          <cell r="A1300" t="str">
            <v>8609</v>
          </cell>
          <cell r="B1300" t="str">
            <v xml:space="preserve">407 - Retained Earnings             </v>
          </cell>
          <cell r="C1300" t="str">
            <v xml:space="preserve">MS - Materials &amp; Supplies          </v>
          </cell>
          <cell r="D1300" t="str">
            <v>HR</v>
          </cell>
          <cell r="G1300">
            <v>0</v>
          </cell>
          <cell r="H1300">
            <v>0</v>
          </cell>
          <cell r="I1300">
            <v>0</v>
          </cell>
          <cell r="K1300">
            <v>0</v>
          </cell>
          <cell r="M1300">
            <v>416.65</v>
          </cell>
          <cell r="N1300">
            <v>0</v>
          </cell>
          <cell r="O1300">
            <v>0</v>
          </cell>
          <cell r="Q1300">
            <v>0</v>
          </cell>
          <cell r="T1300">
            <v>0</v>
          </cell>
          <cell r="U1300">
            <v>0</v>
          </cell>
          <cell r="W1300">
            <v>0</v>
          </cell>
          <cell r="Y1300">
            <v>416.65</v>
          </cell>
          <cell r="AA1300">
            <v>0</v>
          </cell>
          <cell r="AG1300">
            <v>0</v>
          </cell>
          <cell r="AI1300">
            <v>0</v>
          </cell>
          <cell r="AL1300">
            <v>8609</v>
          </cell>
        </row>
        <row r="1301">
          <cell r="A1301" t="str">
            <v>8609</v>
          </cell>
          <cell r="B1301" t="str">
            <v xml:space="preserve">407 - Retained Earnings             </v>
          </cell>
          <cell r="C1301" t="str">
            <v xml:space="preserve">MS - Materials &amp; Supplies          </v>
          </cell>
          <cell r="D1301" t="str">
            <v>IS</v>
          </cell>
          <cell r="G1301">
            <v>0</v>
          </cell>
          <cell r="H1301">
            <v>0</v>
          </cell>
          <cell r="I1301">
            <v>400</v>
          </cell>
          <cell r="K1301">
            <v>0</v>
          </cell>
          <cell r="M1301">
            <v>5161.03</v>
          </cell>
          <cell r="N1301">
            <v>3909.48</v>
          </cell>
          <cell r="O1301">
            <v>3600</v>
          </cell>
          <cell r="Q1301">
            <v>0</v>
          </cell>
          <cell r="T1301">
            <v>5935.45</v>
          </cell>
          <cell r="U1301">
            <v>4600</v>
          </cell>
          <cell r="W1301">
            <v>0</v>
          </cell>
          <cell r="Y1301">
            <v>5161.03</v>
          </cell>
          <cell r="AA1301">
            <v>3600</v>
          </cell>
          <cell r="AG1301">
            <v>4600</v>
          </cell>
          <cell r="AI1301">
            <v>0</v>
          </cell>
          <cell r="AL1301">
            <v>8609</v>
          </cell>
        </row>
        <row r="1302">
          <cell r="A1302" t="str">
            <v>8615</v>
          </cell>
          <cell r="B1302" t="str">
            <v xml:space="preserve">407 - Retained Earnings             </v>
          </cell>
          <cell r="C1302" t="str">
            <v xml:space="preserve">MS - Materials &amp; Supplies          </v>
          </cell>
          <cell r="D1302" t="str">
            <v>EO</v>
          </cell>
          <cell r="G1302">
            <v>267.36</v>
          </cell>
          <cell r="H1302">
            <v>544.13</v>
          </cell>
          <cell r="I1302">
            <v>700</v>
          </cell>
          <cell r="K1302">
            <v>0</v>
          </cell>
          <cell r="M1302">
            <v>3285.25</v>
          </cell>
          <cell r="N1302">
            <v>3629.13</v>
          </cell>
          <cell r="O1302">
            <v>6300</v>
          </cell>
          <cell r="Q1302">
            <v>0</v>
          </cell>
          <cell r="T1302">
            <v>5106.6099999999997</v>
          </cell>
          <cell r="U1302">
            <v>8200</v>
          </cell>
          <cell r="W1302">
            <v>0</v>
          </cell>
          <cell r="Y1302">
            <v>3285.25</v>
          </cell>
          <cell r="AA1302">
            <v>6300</v>
          </cell>
          <cell r="AG1302">
            <v>8200</v>
          </cell>
          <cell r="AI1302">
            <v>0</v>
          </cell>
          <cell r="AL1302">
            <v>8615</v>
          </cell>
        </row>
        <row r="1303">
          <cell r="A1303" t="str">
            <v>8645</v>
          </cell>
          <cell r="B1303" t="str">
            <v xml:space="preserve">407 - Retained Earnings             </v>
          </cell>
          <cell r="C1303" t="str">
            <v xml:space="preserve">ALL - Internal Allocations          </v>
          </cell>
          <cell r="D1303" t="str">
            <v>CS</v>
          </cell>
          <cell r="G1303">
            <v>1.98</v>
          </cell>
          <cell r="H1303">
            <v>26.77</v>
          </cell>
          <cell r="I1303">
            <v>100</v>
          </cell>
          <cell r="K1303">
            <v>0</v>
          </cell>
          <cell r="M1303">
            <v>485.27</v>
          </cell>
          <cell r="N1303">
            <v>337.29</v>
          </cell>
          <cell r="O1303">
            <v>100</v>
          </cell>
          <cell r="Q1303">
            <v>0</v>
          </cell>
          <cell r="T1303">
            <v>392.92</v>
          </cell>
          <cell r="U1303">
            <v>200</v>
          </cell>
          <cell r="W1303">
            <v>0</v>
          </cell>
          <cell r="Y1303">
            <v>485.27</v>
          </cell>
          <cell r="AA1303">
            <v>100</v>
          </cell>
          <cell r="AG1303">
            <v>200</v>
          </cell>
          <cell r="AI1303">
            <v>0</v>
          </cell>
          <cell r="AL1303">
            <v>8645</v>
          </cell>
        </row>
        <row r="1304">
          <cell r="A1304" t="str">
            <v>8645</v>
          </cell>
          <cell r="B1304" t="str">
            <v xml:space="preserve">407 - Retained Earnings             </v>
          </cell>
          <cell r="C1304" t="str">
            <v xml:space="preserve">ALL - Internal Allocations          </v>
          </cell>
          <cell r="D1304" t="str">
            <v>CSP</v>
          </cell>
          <cell r="G1304">
            <v>974.87</v>
          </cell>
          <cell r="H1304">
            <v>1079.19</v>
          </cell>
          <cell r="I1304">
            <v>900</v>
          </cell>
          <cell r="K1304">
            <v>0</v>
          </cell>
          <cell r="M1304">
            <v>5475.59</v>
          </cell>
          <cell r="N1304">
            <v>5164.1000000000004</v>
          </cell>
          <cell r="O1304">
            <v>6300</v>
          </cell>
          <cell r="Q1304">
            <v>0</v>
          </cell>
          <cell r="T1304">
            <v>5491.87</v>
          </cell>
          <cell r="U1304">
            <v>8000</v>
          </cell>
          <cell r="W1304">
            <v>0</v>
          </cell>
          <cell r="Y1304">
            <v>5475.59</v>
          </cell>
          <cell r="AA1304">
            <v>6300</v>
          </cell>
          <cell r="AG1304">
            <v>8000</v>
          </cell>
          <cell r="AI1304">
            <v>0</v>
          </cell>
          <cell r="AL1304">
            <v>8645</v>
          </cell>
        </row>
        <row r="1305">
          <cell r="A1305" t="str">
            <v>8645</v>
          </cell>
          <cell r="B1305" t="str">
            <v xml:space="preserve">407 - Retained Earnings             </v>
          </cell>
          <cell r="C1305" t="str">
            <v xml:space="preserve">ALL - Internal Allocations          </v>
          </cell>
          <cell r="D1305" t="str">
            <v>EO</v>
          </cell>
          <cell r="G1305">
            <v>32.770000000000003</v>
          </cell>
          <cell r="H1305">
            <v>24.57</v>
          </cell>
          <cell r="I1305">
            <v>100</v>
          </cell>
          <cell r="K1305">
            <v>0</v>
          </cell>
          <cell r="M1305">
            <v>240.9</v>
          </cell>
          <cell r="N1305">
            <v>277.98</v>
          </cell>
          <cell r="O1305">
            <v>400</v>
          </cell>
          <cell r="Q1305">
            <v>0</v>
          </cell>
          <cell r="T1305">
            <v>392.81</v>
          </cell>
          <cell r="U1305">
            <v>500</v>
          </cell>
          <cell r="W1305">
            <v>0</v>
          </cell>
          <cell r="Y1305">
            <v>240.9</v>
          </cell>
          <cell r="AA1305">
            <v>400</v>
          </cell>
          <cell r="AG1305">
            <v>500</v>
          </cell>
          <cell r="AI1305">
            <v>0</v>
          </cell>
          <cell r="AL1305">
            <v>8645</v>
          </cell>
        </row>
        <row r="1306">
          <cell r="A1306" t="str">
            <v>8645</v>
          </cell>
          <cell r="B1306" t="str">
            <v xml:space="preserve">407 - Retained Earnings             </v>
          </cell>
          <cell r="C1306" t="str">
            <v xml:space="preserve">ALL - Internal Allocations          </v>
          </cell>
          <cell r="D1306" t="str">
            <v>EO</v>
          </cell>
          <cell r="G1306">
            <v>1881.83</v>
          </cell>
          <cell r="H1306">
            <v>2572.84</v>
          </cell>
          <cell r="I1306">
            <v>1200</v>
          </cell>
          <cell r="K1306">
            <v>0</v>
          </cell>
          <cell r="M1306">
            <v>16596.169999999998</v>
          </cell>
          <cell r="N1306">
            <v>9768.7099999999991</v>
          </cell>
          <cell r="O1306">
            <v>10500</v>
          </cell>
          <cell r="Q1306">
            <v>0</v>
          </cell>
          <cell r="T1306">
            <v>14610.58</v>
          </cell>
          <cell r="U1306">
            <v>13900</v>
          </cell>
          <cell r="W1306">
            <v>0</v>
          </cell>
          <cell r="Y1306">
            <v>16596.169999999998</v>
          </cell>
          <cell r="AA1306">
            <v>10500</v>
          </cell>
          <cell r="AG1306">
            <v>13900</v>
          </cell>
          <cell r="AI1306">
            <v>0</v>
          </cell>
          <cell r="AL1306">
            <v>8645</v>
          </cell>
        </row>
        <row r="1307">
          <cell r="A1307" t="str">
            <v>8645</v>
          </cell>
          <cell r="B1307" t="str">
            <v xml:space="preserve">407 - Retained Earnings             </v>
          </cell>
          <cell r="C1307" t="str">
            <v xml:space="preserve">ALL - Internal Allocations          </v>
          </cell>
          <cell r="D1307" t="str">
            <v>EO</v>
          </cell>
          <cell r="G1307">
            <v>418.12</v>
          </cell>
          <cell r="H1307">
            <v>475.04</v>
          </cell>
          <cell r="I1307">
            <v>700</v>
          </cell>
          <cell r="K1307">
            <v>0</v>
          </cell>
          <cell r="M1307">
            <v>5034.37</v>
          </cell>
          <cell r="N1307">
            <v>4462.92</v>
          </cell>
          <cell r="O1307">
            <v>4700</v>
          </cell>
          <cell r="Q1307">
            <v>0</v>
          </cell>
          <cell r="T1307">
            <v>6020.25</v>
          </cell>
          <cell r="U1307">
            <v>6700</v>
          </cell>
          <cell r="W1307">
            <v>0</v>
          </cell>
          <cell r="Y1307">
            <v>5034.37</v>
          </cell>
          <cell r="AA1307">
            <v>4700</v>
          </cell>
          <cell r="AG1307">
            <v>6700</v>
          </cell>
          <cell r="AI1307">
            <v>0</v>
          </cell>
          <cell r="AL1307">
            <v>8645</v>
          </cell>
        </row>
        <row r="1308">
          <cell r="A1308" t="str">
            <v>8645</v>
          </cell>
          <cell r="B1308" t="str">
            <v xml:space="preserve">407 - Retained Earnings             </v>
          </cell>
          <cell r="C1308" t="str">
            <v xml:space="preserve">ALL - Internal Allocations          </v>
          </cell>
          <cell r="D1308" t="str">
            <v>EO</v>
          </cell>
          <cell r="G1308">
            <v>280.79000000000002</v>
          </cell>
          <cell r="H1308">
            <v>283.47000000000003</v>
          </cell>
          <cell r="I1308">
            <v>200</v>
          </cell>
          <cell r="K1308">
            <v>0</v>
          </cell>
          <cell r="M1308">
            <v>1734.01</v>
          </cell>
          <cell r="N1308">
            <v>968.34</v>
          </cell>
          <cell r="O1308">
            <v>1500</v>
          </cell>
          <cell r="Q1308">
            <v>0</v>
          </cell>
          <cell r="T1308">
            <v>1502.92</v>
          </cell>
          <cell r="U1308">
            <v>2100</v>
          </cell>
          <cell r="W1308">
            <v>0</v>
          </cell>
          <cell r="Y1308">
            <v>1734.01</v>
          </cell>
          <cell r="AA1308">
            <v>1500</v>
          </cell>
          <cell r="AG1308">
            <v>2100</v>
          </cell>
          <cell r="AI1308">
            <v>0</v>
          </cell>
          <cell r="AL1308">
            <v>8645</v>
          </cell>
        </row>
        <row r="1309">
          <cell r="A1309" t="str">
            <v>8645</v>
          </cell>
          <cell r="B1309" t="str">
            <v xml:space="preserve">407 - Retained Earnings             </v>
          </cell>
          <cell r="C1309" t="str">
            <v xml:space="preserve">ALL - Internal Allocations          </v>
          </cell>
          <cell r="D1309" t="str">
            <v>FS</v>
          </cell>
          <cell r="G1309">
            <v>40.83</v>
          </cell>
          <cell r="H1309">
            <v>70.28</v>
          </cell>
          <cell r="I1309">
            <v>0</v>
          </cell>
          <cell r="K1309">
            <v>0</v>
          </cell>
          <cell r="M1309">
            <v>345.78</v>
          </cell>
          <cell r="N1309">
            <v>270.86</v>
          </cell>
          <cell r="O1309">
            <v>200</v>
          </cell>
          <cell r="Q1309">
            <v>0</v>
          </cell>
          <cell r="T1309">
            <v>374.07</v>
          </cell>
          <cell r="U1309">
            <v>400</v>
          </cell>
          <cell r="W1309">
            <v>0</v>
          </cell>
          <cell r="Y1309">
            <v>345.78</v>
          </cell>
          <cell r="AA1309">
            <v>200</v>
          </cell>
          <cell r="AG1309">
            <v>400</v>
          </cell>
          <cell r="AI1309">
            <v>0</v>
          </cell>
          <cell r="AL1309">
            <v>8645</v>
          </cell>
        </row>
        <row r="1310">
          <cell r="A1310" t="str">
            <v>8645</v>
          </cell>
          <cell r="B1310" t="str">
            <v xml:space="preserve">407 - Retained Earnings             </v>
          </cell>
          <cell r="C1310" t="str">
            <v xml:space="preserve">ALL - Internal Allocations          </v>
          </cell>
          <cell r="D1310" t="str">
            <v>HR</v>
          </cell>
          <cell r="G1310">
            <v>4.66</v>
          </cell>
          <cell r="H1310">
            <v>43</v>
          </cell>
          <cell r="I1310">
            <v>0</v>
          </cell>
          <cell r="K1310">
            <v>0</v>
          </cell>
          <cell r="M1310">
            <v>494.77</v>
          </cell>
          <cell r="N1310">
            <v>429.93</v>
          </cell>
          <cell r="O1310">
            <v>100</v>
          </cell>
          <cell r="Q1310">
            <v>0</v>
          </cell>
          <cell r="T1310">
            <v>468.85</v>
          </cell>
          <cell r="U1310">
            <v>500</v>
          </cell>
          <cell r="W1310">
            <v>0</v>
          </cell>
          <cell r="Y1310">
            <v>494.77</v>
          </cell>
          <cell r="AA1310">
            <v>100</v>
          </cell>
          <cell r="AG1310">
            <v>500</v>
          </cell>
          <cell r="AI1310">
            <v>0</v>
          </cell>
          <cell r="AL1310">
            <v>8645</v>
          </cell>
        </row>
        <row r="1311">
          <cell r="A1311" t="str">
            <v>8645</v>
          </cell>
          <cell r="B1311" t="str">
            <v xml:space="preserve">407 - Retained Earnings             </v>
          </cell>
          <cell r="C1311" t="str">
            <v xml:space="preserve">ALL - Internal Allocations          </v>
          </cell>
          <cell r="D1311" t="str">
            <v>IS</v>
          </cell>
          <cell r="G1311">
            <v>3.95</v>
          </cell>
          <cell r="H1311">
            <v>4.6399999999999997</v>
          </cell>
          <cell r="I1311">
            <v>100</v>
          </cell>
          <cell r="K1311">
            <v>0</v>
          </cell>
          <cell r="M1311">
            <v>103.93</v>
          </cell>
          <cell r="N1311">
            <v>159.99</v>
          </cell>
          <cell r="O1311">
            <v>100</v>
          </cell>
          <cell r="Q1311">
            <v>0</v>
          </cell>
          <cell r="T1311">
            <v>182.64</v>
          </cell>
          <cell r="U1311">
            <v>300</v>
          </cell>
          <cell r="W1311">
            <v>0</v>
          </cell>
          <cell r="Y1311">
            <v>103.93</v>
          </cell>
          <cell r="AA1311">
            <v>100</v>
          </cell>
          <cell r="AG1311">
            <v>300</v>
          </cell>
          <cell r="AI1311">
            <v>0</v>
          </cell>
          <cell r="AL1311">
            <v>8645</v>
          </cell>
        </row>
        <row r="1312">
          <cell r="A1312" t="str">
            <v>8651</v>
          </cell>
          <cell r="B1312" t="str">
            <v xml:space="preserve">407 - Retained Earnings             </v>
          </cell>
          <cell r="C1312" t="str">
            <v xml:space="preserve">SSP - Studies and Special Projects  </v>
          </cell>
          <cell r="D1312" t="str">
            <v>CS</v>
          </cell>
          <cell r="G1312">
            <v>-18800</v>
          </cell>
          <cell r="H1312">
            <v>-43113.42</v>
          </cell>
          <cell r="I1312">
            <v>23000</v>
          </cell>
          <cell r="K1312">
            <v>0</v>
          </cell>
          <cell r="M1312">
            <v>369169.95</v>
          </cell>
          <cell r="N1312">
            <v>432286.48</v>
          </cell>
          <cell r="O1312">
            <v>363400</v>
          </cell>
          <cell r="Q1312">
            <v>0</v>
          </cell>
          <cell r="T1312">
            <v>485529.06</v>
          </cell>
          <cell r="U1312">
            <v>363400</v>
          </cell>
          <cell r="W1312">
            <v>0</v>
          </cell>
          <cell r="Y1312">
            <v>369169.95</v>
          </cell>
          <cell r="AA1312">
            <v>363400</v>
          </cell>
          <cell r="AG1312">
            <v>363400</v>
          </cell>
          <cell r="AI1312">
            <v>0</v>
          </cell>
          <cell r="AL1312">
            <v>8651</v>
          </cell>
        </row>
        <row r="1313">
          <cell r="A1313" t="str">
            <v>8651</v>
          </cell>
          <cell r="B1313" t="str">
            <v xml:space="preserve">407 - Retained Earnings             </v>
          </cell>
          <cell r="C1313" t="str">
            <v xml:space="preserve">SSP - Studies and Special Projects  </v>
          </cell>
          <cell r="D1313" t="str">
            <v>CSP</v>
          </cell>
          <cell r="G1313">
            <v>0</v>
          </cell>
          <cell r="H1313">
            <v>0</v>
          </cell>
          <cell r="I1313">
            <v>0</v>
          </cell>
          <cell r="K1313">
            <v>0</v>
          </cell>
          <cell r="M1313">
            <v>0</v>
          </cell>
          <cell r="N1313">
            <v>0</v>
          </cell>
          <cell r="O1313">
            <v>0</v>
          </cell>
          <cell r="Q1313">
            <v>0</v>
          </cell>
          <cell r="T1313">
            <v>0</v>
          </cell>
          <cell r="U1313">
            <v>6000</v>
          </cell>
          <cell r="W1313">
            <v>0</v>
          </cell>
          <cell r="Y1313">
            <v>0</v>
          </cell>
          <cell r="AA1313">
            <v>0</v>
          </cell>
          <cell r="AG1313">
            <v>6000</v>
          </cell>
          <cell r="AI1313">
            <v>0</v>
          </cell>
          <cell r="AL1313">
            <v>8651</v>
          </cell>
        </row>
        <row r="1314">
          <cell r="A1314" t="str">
            <v>8651</v>
          </cell>
          <cell r="B1314" t="str">
            <v xml:space="preserve">407 - Retained Earnings             </v>
          </cell>
          <cell r="C1314" t="str">
            <v xml:space="preserve">SSP - Studies and Special Projects  </v>
          </cell>
          <cell r="D1314" t="str">
            <v>EO</v>
          </cell>
          <cell r="G1314">
            <v>0</v>
          </cell>
          <cell r="H1314">
            <v>0</v>
          </cell>
          <cell r="I1314">
            <v>200</v>
          </cell>
          <cell r="K1314">
            <v>0</v>
          </cell>
          <cell r="M1314">
            <v>0</v>
          </cell>
          <cell r="N1314">
            <v>100</v>
          </cell>
          <cell r="O1314">
            <v>1800</v>
          </cell>
          <cell r="Q1314">
            <v>0</v>
          </cell>
          <cell r="T1314">
            <v>100</v>
          </cell>
          <cell r="U1314">
            <v>2500</v>
          </cell>
          <cell r="W1314">
            <v>0</v>
          </cell>
          <cell r="Y1314">
            <v>0</v>
          </cell>
          <cell r="AA1314">
            <v>1800</v>
          </cell>
          <cell r="AG1314">
            <v>2500</v>
          </cell>
          <cell r="AI1314">
            <v>0</v>
          </cell>
          <cell r="AL1314">
            <v>8651</v>
          </cell>
        </row>
        <row r="1315">
          <cell r="A1315" t="str">
            <v>8651</v>
          </cell>
          <cell r="B1315" t="str">
            <v xml:space="preserve">407 - Retained Earnings             </v>
          </cell>
          <cell r="C1315" t="str">
            <v xml:space="preserve">SSP - Studies and Special Projects  </v>
          </cell>
          <cell r="D1315" t="str">
            <v>EO</v>
          </cell>
          <cell r="G1315">
            <v>0</v>
          </cell>
          <cell r="H1315">
            <v>0</v>
          </cell>
          <cell r="I1315">
            <v>1300</v>
          </cell>
          <cell r="K1315">
            <v>0</v>
          </cell>
          <cell r="M1315">
            <v>0</v>
          </cell>
          <cell r="N1315">
            <v>0</v>
          </cell>
          <cell r="O1315">
            <v>11300</v>
          </cell>
          <cell r="Q1315">
            <v>0</v>
          </cell>
          <cell r="T1315">
            <v>0</v>
          </cell>
          <cell r="U1315">
            <v>15000</v>
          </cell>
          <cell r="W1315">
            <v>0</v>
          </cell>
          <cell r="Y1315">
            <v>0</v>
          </cell>
          <cell r="AA1315">
            <v>11300</v>
          </cell>
          <cell r="AG1315">
            <v>15000</v>
          </cell>
          <cell r="AI1315">
            <v>0</v>
          </cell>
          <cell r="AL1315">
            <v>8651</v>
          </cell>
        </row>
        <row r="1316">
          <cell r="A1316" t="str">
            <v>8651</v>
          </cell>
          <cell r="B1316" t="str">
            <v xml:space="preserve">407 - Retained Earnings             </v>
          </cell>
          <cell r="C1316" t="str">
            <v xml:space="preserve">SSP - Studies and Special Projects  </v>
          </cell>
          <cell r="D1316" t="str">
            <v>EO</v>
          </cell>
          <cell r="G1316">
            <v>25000</v>
          </cell>
          <cell r="H1316">
            <v>25000</v>
          </cell>
          <cell r="I1316">
            <v>25000</v>
          </cell>
          <cell r="K1316">
            <v>0</v>
          </cell>
          <cell r="M1316">
            <v>25000</v>
          </cell>
          <cell r="N1316">
            <v>25000</v>
          </cell>
          <cell r="O1316">
            <v>25000</v>
          </cell>
          <cell r="Q1316">
            <v>0</v>
          </cell>
          <cell r="T1316">
            <v>25000</v>
          </cell>
          <cell r="U1316">
            <v>25000</v>
          </cell>
          <cell r="W1316">
            <v>0</v>
          </cell>
          <cell r="Y1316">
            <v>25000</v>
          </cell>
          <cell r="AA1316">
            <v>25000</v>
          </cell>
          <cell r="AG1316">
            <v>25000</v>
          </cell>
          <cell r="AI1316">
            <v>0</v>
          </cell>
          <cell r="AL1316">
            <v>8651</v>
          </cell>
        </row>
        <row r="1317">
          <cell r="A1317" t="str">
            <v>8651</v>
          </cell>
          <cell r="B1317" t="str">
            <v xml:space="preserve">407 - Retained Earnings             </v>
          </cell>
          <cell r="C1317" t="str">
            <v xml:space="preserve">SSP - Studies and Special Projects  </v>
          </cell>
          <cell r="D1317" t="str">
            <v>HR</v>
          </cell>
          <cell r="G1317">
            <v>0</v>
          </cell>
          <cell r="H1317">
            <v>0</v>
          </cell>
          <cell r="I1317">
            <v>4000</v>
          </cell>
          <cell r="K1317">
            <v>0</v>
          </cell>
          <cell r="M1317">
            <v>2100</v>
          </cell>
          <cell r="N1317">
            <v>0</v>
          </cell>
          <cell r="O1317">
            <v>17000</v>
          </cell>
          <cell r="Q1317">
            <v>0</v>
          </cell>
          <cell r="T1317">
            <v>0</v>
          </cell>
          <cell r="U1317">
            <v>22100</v>
          </cell>
          <cell r="W1317">
            <v>0</v>
          </cell>
          <cell r="Y1317">
            <v>2100</v>
          </cell>
          <cell r="AA1317">
            <v>17000</v>
          </cell>
          <cell r="AG1317">
            <v>22100</v>
          </cell>
          <cell r="AI1317">
            <v>0</v>
          </cell>
          <cell r="AL1317">
            <v>8651</v>
          </cell>
        </row>
        <row r="1318">
          <cell r="A1318" t="str">
            <v>8652</v>
          </cell>
          <cell r="B1318" t="str">
            <v xml:space="preserve">407 - Retained Earnings             </v>
          </cell>
          <cell r="C1318" t="str">
            <v xml:space="preserve">REG - Rental Regulatory and Other   </v>
          </cell>
          <cell r="D1318" t="str">
            <v>FS</v>
          </cell>
          <cell r="G1318">
            <v>-1469.34</v>
          </cell>
          <cell r="H1318">
            <v>2382.5</v>
          </cell>
          <cell r="I1318">
            <v>3400</v>
          </cell>
          <cell r="K1318">
            <v>0</v>
          </cell>
          <cell r="M1318">
            <v>23944.959999999999</v>
          </cell>
          <cell r="N1318">
            <v>32790.949999999997</v>
          </cell>
          <cell r="O1318">
            <v>30600</v>
          </cell>
          <cell r="Q1318">
            <v>0</v>
          </cell>
          <cell r="T1318">
            <v>28735.7</v>
          </cell>
          <cell r="U1318">
            <v>40800</v>
          </cell>
          <cell r="W1318">
            <v>0</v>
          </cell>
          <cell r="Y1318">
            <v>23944.959999999999</v>
          </cell>
          <cell r="AA1318">
            <v>30600</v>
          </cell>
          <cell r="AG1318">
            <v>40800</v>
          </cell>
          <cell r="AI1318">
            <v>0</v>
          </cell>
          <cell r="AL1318">
            <v>8652</v>
          </cell>
        </row>
        <row r="1319">
          <cell r="A1319" t="str">
            <v>8653</v>
          </cell>
          <cell r="B1319" t="str">
            <v xml:space="preserve">407 - Retained Earnings             </v>
          </cell>
          <cell r="C1319" t="str">
            <v xml:space="preserve">REG - Rental Regulatory and Other   </v>
          </cell>
          <cell r="D1319" t="str">
            <v>CS</v>
          </cell>
          <cell r="G1319">
            <v>0</v>
          </cell>
          <cell r="H1319">
            <v>0</v>
          </cell>
          <cell r="I1319">
            <v>0</v>
          </cell>
          <cell r="K1319">
            <v>0</v>
          </cell>
          <cell r="M1319">
            <v>1839.46</v>
          </cell>
          <cell r="N1319">
            <v>4141.32</v>
          </cell>
          <cell r="O1319">
            <v>1300</v>
          </cell>
          <cell r="Q1319">
            <v>0</v>
          </cell>
          <cell r="T1319">
            <v>229293.61</v>
          </cell>
          <cell r="U1319">
            <v>53600</v>
          </cell>
          <cell r="W1319">
            <v>0</v>
          </cell>
          <cell r="Y1319">
            <v>1839.46</v>
          </cell>
          <cell r="AA1319">
            <v>1300</v>
          </cell>
          <cell r="AG1319">
            <v>53600</v>
          </cell>
          <cell r="AI1319">
            <v>0</v>
          </cell>
          <cell r="AL1319">
            <v>8653</v>
          </cell>
        </row>
        <row r="1320">
          <cell r="A1320" t="str">
            <v>8653</v>
          </cell>
          <cell r="B1320" t="str">
            <v xml:space="preserve">407 - Retained Earnings             </v>
          </cell>
          <cell r="C1320" t="str">
            <v xml:space="preserve">REG - Rental Regulatory and Other   </v>
          </cell>
          <cell r="D1320" t="str">
            <v>CSP</v>
          </cell>
          <cell r="G1320">
            <v>0</v>
          </cell>
          <cell r="H1320">
            <v>0</v>
          </cell>
          <cell r="I1320">
            <v>0</v>
          </cell>
          <cell r="K1320">
            <v>0</v>
          </cell>
          <cell r="M1320">
            <v>0</v>
          </cell>
          <cell r="N1320">
            <v>0</v>
          </cell>
          <cell r="O1320">
            <v>0</v>
          </cell>
          <cell r="Q1320">
            <v>0</v>
          </cell>
          <cell r="T1320">
            <v>1500</v>
          </cell>
          <cell r="U1320">
            <v>0</v>
          </cell>
          <cell r="W1320">
            <v>0</v>
          </cell>
          <cell r="Y1320">
            <v>0</v>
          </cell>
          <cell r="AA1320">
            <v>0</v>
          </cell>
          <cell r="AG1320">
            <v>0</v>
          </cell>
          <cell r="AI1320">
            <v>0</v>
          </cell>
          <cell r="AL1320">
            <v>8653</v>
          </cell>
        </row>
        <row r="1321">
          <cell r="A1321" t="str">
            <v>8653</v>
          </cell>
          <cell r="B1321" t="str">
            <v xml:space="preserve">407 - Retained Earnings             </v>
          </cell>
          <cell r="C1321" t="str">
            <v xml:space="preserve">REG - Rental Regulatory and Other   </v>
          </cell>
          <cell r="D1321" t="str">
            <v>EO</v>
          </cell>
          <cell r="G1321">
            <v>0</v>
          </cell>
          <cell r="H1321">
            <v>0</v>
          </cell>
          <cell r="I1321">
            <v>0</v>
          </cell>
          <cell r="K1321">
            <v>0</v>
          </cell>
          <cell r="M1321">
            <v>0</v>
          </cell>
          <cell r="N1321">
            <v>2000</v>
          </cell>
          <cell r="O1321">
            <v>2000</v>
          </cell>
          <cell r="Q1321">
            <v>0</v>
          </cell>
          <cell r="T1321">
            <v>2000</v>
          </cell>
          <cell r="U1321">
            <v>2000</v>
          </cell>
          <cell r="W1321">
            <v>0</v>
          </cell>
          <cell r="Y1321">
            <v>0</v>
          </cell>
          <cell r="AA1321">
            <v>2000</v>
          </cell>
          <cell r="AG1321">
            <v>2000</v>
          </cell>
          <cell r="AI1321">
            <v>0</v>
          </cell>
          <cell r="AL1321">
            <v>8653</v>
          </cell>
        </row>
        <row r="1322">
          <cell r="A1322" t="str">
            <v>8653</v>
          </cell>
          <cell r="B1322" t="str">
            <v xml:space="preserve">407 - Retained Earnings             </v>
          </cell>
          <cell r="C1322" t="str">
            <v xml:space="preserve">REG - Rental Regulatory and Other   </v>
          </cell>
          <cell r="D1322" t="str">
            <v>HR</v>
          </cell>
          <cell r="G1322">
            <v>100</v>
          </cell>
          <cell r="H1322">
            <v>0</v>
          </cell>
          <cell r="I1322">
            <v>100</v>
          </cell>
          <cell r="K1322">
            <v>0</v>
          </cell>
          <cell r="M1322">
            <v>100</v>
          </cell>
          <cell r="N1322">
            <v>0</v>
          </cell>
          <cell r="O1322">
            <v>1500</v>
          </cell>
          <cell r="Q1322">
            <v>0</v>
          </cell>
          <cell r="T1322">
            <v>0</v>
          </cell>
          <cell r="U1322">
            <v>2000</v>
          </cell>
          <cell r="W1322">
            <v>0</v>
          </cell>
          <cell r="Y1322">
            <v>100</v>
          </cell>
          <cell r="AA1322">
            <v>1500</v>
          </cell>
          <cell r="AG1322">
            <v>2000</v>
          </cell>
          <cell r="AI1322">
            <v>0</v>
          </cell>
          <cell r="AL1322">
            <v>8653</v>
          </cell>
        </row>
        <row r="1323">
          <cell r="A1323" t="str">
            <v>8654</v>
          </cell>
          <cell r="B1323" t="str">
            <v xml:space="preserve">407 - Retained Earnings             </v>
          </cell>
          <cell r="C1323" t="str">
            <v xml:space="preserve">REG - Rental Regulatory and Other   </v>
          </cell>
          <cell r="D1323" t="str">
            <v>HR</v>
          </cell>
          <cell r="G1323">
            <v>1749.6</v>
          </cell>
          <cell r="H1323">
            <v>0</v>
          </cell>
          <cell r="I1323">
            <v>0</v>
          </cell>
          <cell r="K1323">
            <v>0</v>
          </cell>
          <cell r="M1323">
            <v>11369.64</v>
          </cell>
          <cell r="N1323">
            <v>675.78</v>
          </cell>
          <cell r="O1323">
            <v>5000</v>
          </cell>
          <cell r="Q1323">
            <v>0</v>
          </cell>
          <cell r="T1323">
            <v>11245.83</v>
          </cell>
          <cell r="U1323">
            <v>12200</v>
          </cell>
          <cell r="W1323">
            <v>0</v>
          </cell>
          <cell r="Y1323">
            <v>11369.64</v>
          </cell>
          <cell r="AA1323">
            <v>5000</v>
          </cell>
          <cell r="AG1323">
            <v>12200</v>
          </cell>
          <cell r="AI1323">
            <v>0</v>
          </cell>
          <cell r="AL1323">
            <v>8654</v>
          </cell>
        </row>
        <row r="1324">
          <cell r="A1324" t="str">
            <v>8655</v>
          </cell>
          <cell r="B1324" t="str">
            <v xml:space="preserve">407 - Retained Earnings             </v>
          </cell>
          <cell r="C1324" t="str">
            <v xml:space="preserve">BD - Bad Debts                     </v>
          </cell>
          <cell r="D1324" t="str">
            <v>CSP</v>
          </cell>
          <cell r="G1324">
            <v>149000</v>
          </cell>
          <cell r="H1324">
            <v>83000</v>
          </cell>
          <cell r="I1324">
            <v>49200</v>
          </cell>
          <cell r="K1324">
            <v>0</v>
          </cell>
          <cell r="M1324">
            <v>535000</v>
          </cell>
          <cell r="N1324">
            <v>381950</v>
          </cell>
          <cell r="O1324">
            <v>395300</v>
          </cell>
          <cell r="Q1324">
            <v>0</v>
          </cell>
          <cell r="T1324">
            <v>524950</v>
          </cell>
          <cell r="U1324">
            <v>535000</v>
          </cell>
          <cell r="W1324">
            <v>0</v>
          </cell>
          <cell r="Y1324">
            <v>535000</v>
          </cell>
          <cell r="AA1324">
            <v>395300</v>
          </cell>
          <cell r="AG1324">
            <v>535000</v>
          </cell>
          <cell r="AI1324">
            <v>0</v>
          </cell>
          <cell r="AL1324">
            <v>8655</v>
          </cell>
        </row>
        <row r="1325">
          <cell r="A1325" t="str">
            <v>8657</v>
          </cell>
          <cell r="B1325" t="str">
            <v xml:space="preserve">407 - Retained Earnings             </v>
          </cell>
          <cell r="C1325" t="str">
            <v xml:space="preserve">ORV - Other Revenue                 </v>
          </cell>
          <cell r="G1325">
            <v>153057.06</v>
          </cell>
          <cell r="H1325">
            <v>74088.960000000006</v>
          </cell>
          <cell r="I1325">
            <v>0</v>
          </cell>
          <cell r="K1325">
            <v>0</v>
          </cell>
          <cell r="M1325">
            <v>655129.51</v>
          </cell>
          <cell r="N1325">
            <v>442359.67</v>
          </cell>
          <cell r="O1325">
            <v>0</v>
          </cell>
          <cell r="Q1325">
            <v>0</v>
          </cell>
          <cell r="T1325">
            <v>959608.89</v>
          </cell>
          <cell r="U1325">
            <v>0</v>
          </cell>
          <cell r="W1325">
            <v>0</v>
          </cell>
          <cell r="Y1325">
            <v>655129.51</v>
          </cell>
          <cell r="AA1325">
            <v>0</v>
          </cell>
          <cell r="AG1325">
            <v>0</v>
          </cell>
          <cell r="AI1325">
            <v>0</v>
          </cell>
          <cell r="AL1325">
            <v>8657</v>
          </cell>
        </row>
        <row r="1326">
          <cell r="A1326" t="str">
            <v>8657</v>
          </cell>
          <cell r="B1326" t="str">
            <v xml:space="preserve">407 - Retained Earnings             </v>
          </cell>
          <cell r="C1326" t="str">
            <v xml:space="preserve">REG - Rental Regulatory and Other   </v>
          </cell>
          <cell r="D1326" t="str">
            <v>CS</v>
          </cell>
          <cell r="G1326">
            <v>0</v>
          </cell>
          <cell r="H1326">
            <v>105.14</v>
          </cell>
          <cell r="I1326">
            <v>100</v>
          </cell>
          <cell r="K1326">
            <v>0</v>
          </cell>
          <cell r="M1326">
            <v>12736</v>
          </cell>
          <cell r="N1326">
            <v>1039.48</v>
          </cell>
          <cell r="O1326">
            <v>1400</v>
          </cell>
          <cell r="Q1326">
            <v>0</v>
          </cell>
          <cell r="T1326">
            <v>1112.96</v>
          </cell>
          <cell r="U1326">
            <v>2100</v>
          </cell>
          <cell r="W1326">
            <v>0</v>
          </cell>
          <cell r="Y1326">
            <v>12736</v>
          </cell>
          <cell r="AA1326">
            <v>1400</v>
          </cell>
          <cell r="AG1326">
            <v>2100</v>
          </cell>
          <cell r="AI1326">
            <v>0</v>
          </cell>
          <cell r="AL1326">
            <v>8657</v>
          </cell>
        </row>
        <row r="1327">
          <cell r="A1327" t="str">
            <v>8657</v>
          </cell>
          <cell r="B1327" t="str">
            <v xml:space="preserve">407 - Retained Earnings             </v>
          </cell>
          <cell r="C1327" t="str">
            <v xml:space="preserve">REG - Rental Regulatory and Other   </v>
          </cell>
          <cell r="D1327" t="str">
            <v>CSP</v>
          </cell>
          <cell r="G1327">
            <v>0</v>
          </cell>
          <cell r="H1327">
            <v>0</v>
          </cell>
          <cell r="I1327">
            <v>0</v>
          </cell>
          <cell r="K1327">
            <v>0</v>
          </cell>
          <cell r="M1327">
            <v>1913.75</v>
          </cell>
          <cell r="N1327">
            <v>4806.4799999999996</v>
          </cell>
          <cell r="O1327">
            <v>4000</v>
          </cell>
          <cell r="Q1327">
            <v>0</v>
          </cell>
          <cell r="T1327">
            <v>4806.4799999999996</v>
          </cell>
          <cell r="U1327">
            <v>5000</v>
          </cell>
          <cell r="W1327">
            <v>0</v>
          </cell>
          <cell r="Y1327">
            <v>1913.75</v>
          </cell>
          <cell r="AA1327">
            <v>4000</v>
          </cell>
          <cell r="AG1327">
            <v>5000</v>
          </cell>
          <cell r="AI1327">
            <v>0</v>
          </cell>
          <cell r="AL1327">
            <v>8657</v>
          </cell>
        </row>
        <row r="1328">
          <cell r="A1328" t="str">
            <v>8657</v>
          </cell>
          <cell r="B1328" t="str">
            <v xml:space="preserve">407 - Retained Earnings             </v>
          </cell>
          <cell r="C1328" t="str">
            <v xml:space="preserve">REG - Rental Regulatory and Other   </v>
          </cell>
          <cell r="D1328" t="str">
            <v>EO</v>
          </cell>
          <cell r="G1328">
            <v>56.16</v>
          </cell>
          <cell r="H1328">
            <v>0</v>
          </cell>
          <cell r="I1328">
            <v>0</v>
          </cell>
          <cell r="K1328">
            <v>0</v>
          </cell>
          <cell r="M1328">
            <v>56.16</v>
          </cell>
          <cell r="N1328">
            <v>0</v>
          </cell>
          <cell r="O1328">
            <v>0</v>
          </cell>
          <cell r="Q1328">
            <v>0</v>
          </cell>
          <cell r="T1328">
            <v>0</v>
          </cell>
          <cell r="U1328">
            <v>0</v>
          </cell>
          <cell r="W1328">
            <v>0</v>
          </cell>
          <cell r="Y1328">
            <v>56.16</v>
          </cell>
          <cell r="AA1328">
            <v>0</v>
          </cell>
          <cell r="AG1328">
            <v>0</v>
          </cell>
          <cell r="AI1328">
            <v>0</v>
          </cell>
          <cell r="AL1328">
            <v>8657</v>
          </cell>
        </row>
        <row r="1329">
          <cell r="A1329" t="str">
            <v>8657</v>
          </cell>
          <cell r="B1329" t="str">
            <v xml:space="preserve">407 - Retained Earnings             </v>
          </cell>
          <cell r="C1329" t="str">
            <v xml:space="preserve">REG - Rental Regulatory and Other   </v>
          </cell>
          <cell r="D1329" t="str">
            <v>EO</v>
          </cell>
          <cell r="G1329">
            <v>689.25</v>
          </cell>
          <cell r="H1329">
            <v>689.25</v>
          </cell>
          <cell r="I1329">
            <v>700</v>
          </cell>
          <cell r="K1329">
            <v>0</v>
          </cell>
          <cell r="M1329">
            <v>9673.4599999999991</v>
          </cell>
          <cell r="N1329">
            <v>6327.1</v>
          </cell>
          <cell r="O1329">
            <v>6300</v>
          </cell>
          <cell r="Q1329">
            <v>0</v>
          </cell>
          <cell r="T1329">
            <v>8519.69</v>
          </cell>
          <cell r="U1329">
            <v>8500</v>
          </cell>
          <cell r="W1329">
            <v>0</v>
          </cell>
          <cell r="Y1329">
            <v>9673.4599999999991</v>
          </cell>
          <cell r="AA1329">
            <v>6300</v>
          </cell>
          <cell r="AG1329">
            <v>8500</v>
          </cell>
          <cell r="AI1329">
            <v>0</v>
          </cell>
          <cell r="AL1329">
            <v>8657</v>
          </cell>
        </row>
        <row r="1330">
          <cell r="A1330" t="str">
            <v>8657</v>
          </cell>
          <cell r="B1330" t="str">
            <v xml:space="preserve">407 - Retained Earnings             </v>
          </cell>
          <cell r="C1330" t="str">
            <v xml:space="preserve">REG - Rental Regulatory and Other   </v>
          </cell>
          <cell r="D1330" t="str">
            <v>EO</v>
          </cell>
          <cell r="G1330">
            <v>0</v>
          </cell>
          <cell r="H1330">
            <v>0</v>
          </cell>
          <cell r="I1330">
            <v>100</v>
          </cell>
          <cell r="K1330">
            <v>0</v>
          </cell>
          <cell r="M1330">
            <v>476.08</v>
          </cell>
          <cell r="N1330">
            <v>15</v>
          </cell>
          <cell r="O1330">
            <v>600</v>
          </cell>
          <cell r="Q1330">
            <v>0</v>
          </cell>
          <cell r="T1330">
            <v>115</v>
          </cell>
          <cell r="U1330">
            <v>1000</v>
          </cell>
          <cell r="W1330">
            <v>0</v>
          </cell>
          <cell r="Y1330">
            <v>476.08</v>
          </cell>
          <cell r="AA1330">
            <v>600</v>
          </cell>
          <cell r="AG1330">
            <v>1000</v>
          </cell>
          <cell r="AI1330">
            <v>0</v>
          </cell>
          <cell r="AL1330">
            <v>8657</v>
          </cell>
        </row>
        <row r="1331">
          <cell r="A1331" t="str">
            <v>8657</v>
          </cell>
          <cell r="B1331" t="str">
            <v xml:space="preserve">407 - Retained Earnings             </v>
          </cell>
          <cell r="C1331" t="str">
            <v xml:space="preserve">REG - Rental Regulatory and Other   </v>
          </cell>
          <cell r="D1331" t="str">
            <v>EO</v>
          </cell>
          <cell r="G1331">
            <v>0</v>
          </cell>
          <cell r="H1331">
            <v>0</v>
          </cell>
          <cell r="I1331">
            <v>100</v>
          </cell>
          <cell r="K1331">
            <v>0</v>
          </cell>
          <cell r="M1331">
            <v>0</v>
          </cell>
          <cell r="N1331">
            <v>0</v>
          </cell>
          <cell r="O1331">
            <v>300</v>
          </cell>
          <cell r="Q1331">
            <v>0</v>
          </cell>
          <cell r="T1331">
            <v>0</v>
          </cell>
          <cell r="U1331">
            <v>400</v>
          </cell>
          <cell r="W1331">
            <v>0</v>
          </cell>
          <cell r="Y1331">
            <v>0</v>
          </cell>
          <cell r="AA1331">
            <v>300</v>
          </cell>
          <cell r="AG1331">
            <v>400</v>
          </cell>
          <cell r="AI1331">
            <v>0</v>
          </cell>
          <cell r="AL1331">
            <v>8657</v>
          </cell>
        </row>
        <row r="1332">
          <cell r="A1332" t="str">
            <v>8657</v>
          </cell>
          <cell r="B1332" t="str">
            <v xml:space="preserve">407 - Retained Earnings             </v>
          </cell>
          <cell r="C1332" t="str">
            <v xml:space="preserve">REG - Rental Regulatory and Other   </v>
          </cell>
          <cell r="D1332" t="str">
            <v>FS</v>
          </cell>
          <cell r="G1332">
            <v>-11.23</v>
          </cell>
          <cell r="H1332">
            <v>67.98</v>
          </cell>
          <cell r="I1332">
            <v>100</v>
          </cell>
          <cell r="K1332">
            <v>0</v>
          </cell>
          <cell r="M1332">
            <v>922.66</v>
          </cell>
          <cell r="N1332">
            <v>1834.43</v>
          </cell>
          <cell r="O1332">
            <v>1500</v>
          </cell>
          <cell r="Q1332">
            <v>0</v>
          </cell>
          <cell r="T1332">
            <v>1854.55</v>
          </cell>
          <cell r="U1332">
            <v>2000</v>
          </cell>
          <cell r="W1332">
            <v>0</v>
          </cell>
          <cell r="Y1332">
            <v>922.66</v>
          </cell>
          <cell r="AA1332">
            <v>1500</v>
          </cell>
          <cell r="AG1332">
            <v>2000</v>
          </cell>
          <cell r="AI1332">
            <v>0</v>
          </cell>
          <cell r="AL1332">
            <v>8657</v>
          </cell>
        </row>
        <row r="1333">
          <cell r="A1333" t="str">
            <v>8657</v>
          </cell>
          <cell r="B1333" t="str">
            <v xml:space="preserve">407 - Retained Earnings             </v>
          </cell>
          <cell r="C1333" t="str">
            <v xml:space="preserve">REG - Rental Regulatory and Other   </v>
          </cell>
          <cell r="D1333" t="str">
            <v>HR</v>
          </cell>
          <cell r="G1333">
            <v>-920.21</v>
          </cell>
          <cell r="H1333">
            <v>3327.67</v>
          </cell>
          <cell r="I1333">
            <v>100</v>
          </cell>
          <cell r="K1333">
            <v>0</v>
          </cell>
          <cell r="M1333">
            <v>1552.15</v>
          </cell>
          <cell r="N1333">
            <v>5983.38</v>
          </cell>
          <cell r="O1333">
            <v>8600</v>
          </cell>
          <cell r="Q1333">
            <v>0</v>
          </cell>
          <cell r="T1333">
            <v>11051.46</v>
          </cell>
          <cell r="U1333">
            <v>9100</v>
          </cell>
          <cell r="W1333">
            <v>0</v>
          </cell>
          <cell r="Y1333">
            <v>1552.15</v>
          </cell>
          <cell r="AA1333">
            <v>8600</v>
          </cell>
          <cell r="AG1333">
            <v>9100</v>
          </cell>
          <cell r="AI1333">
            <v>0</v>
          </cell>
          <cell r="AL1333">
            <v>8657</v>
          </cell>
        </row>
        <row r="1334">
          <cell r="A1334" t="str">
            <v>8657</v>
          </cell>
          <cell r="B1334" t="str">
            <v xml:space="preserve">407 - Retained Earnings             </v>
          </cell>
          <cell r="C1334" t="str">
            <v xml:space="preserve">REG - Rental Regulatory and Other   </v>
          </cell>
          <cell r="D1334" t="str">
            <v>IS</v>
          </cell>
          <cell r="G1334">
            <v>0</v>
          </cell>
          <cell r="H1334">
            <v>0</v>
          </cell>
          <cell r="I1334">
            <v>0</v>
          </cell>
          <cell r="K1334">
            <v>0</v>
          </cell>
          <cell r="M1334">
            <v>0</v>
          </cell>
          <cell r="N1334">
            <v>226.43</v>
          </cell>
          <cell r="O1334">
            <v>0</v>
          </cell>
          <cell r="Q1334">
            <v>0</v>
          </cell>
          <cell r="T1334">
            <v>226.43</v>
          </cell>
          <cell r="U1334">
            <v>0</v>
          </cell>
          <cell r="W1334">
            <v>0</v>
          </cell>
          <cell r="Y1334">
            <v>0</v>
          </cell>
          <cell r="AA1334">
            <v>0</v>
          </cell>
          <cell r="AG1334">
            <v>0</v>
          </cell>
          <cell r="AI1334">
            <v>0</v>
          </cell>
          <cell r="AL1334">
            <v>8657</v>
          </cell>
        </row>
        <row r="1335">
          <cell r="A1335" t="str">
            <v>8658</v>
          </cell>
          <cell r="B1335" t="str">
            <v xml:space="preserve">407 - Retained Earnings             </v>
          </cell>
          <cell r="C1335" t="str">
            <v xml:space="preserve">REG - Rental Regulatory and Other   </v>
          </cell>
          <cell r="D1335" t="str">
            <v>CS</v>
          </cell>
          <cell r="G1335">
            <v>6666.66</v>
          </cell>
          <cell r="H1335">
            <v>1328.33</v>
          </cell>
          <cell r="I1335">
            <v>6300</v>
          </cell>
          <cell r="K1335">
            <v>0</v>
          </cell>
          <cell r="M1335">
            <v>61620.02</v>
          </cell>
          <cell r="N1335">
            <v>2994.99</v>
          </cell>
          <cell r="O1335">
            <v>57500</v>
          </cell>
          <cell r="Q1335">
            <v>0</v>
          </cell>
          <cell r="T1335">
            <v>3979.98</v>
          </cell>
          <cell r="U1335">
            <v>76200</v>
          </cell>
          <cell r="W1335">
            <v>0</v>
          </cell>
          <cell r="Y1335">
            <v>61620.02</v>
          </cell>
          <cell r="AA1335">
            <v>57500</v>
          </cell>
          <cell r="AG1335">
            <v>76200</v>
          </cell>
          <cell r="AI1335">
            <v>0</v>
          </cell>
          <cell r="AL1335">
            <v>8658</v>
          </cell>
        </row>
        <row r="1336">
          <cell r="A1336" t="str">
            <v>8658</v>
          </cell>
          <cell r="B1336" t="str">
            <v xml:space="preserve">407 - Retained Earnings             </v>
          </cell>
          <cell r="C1336" t="str">
            <v xml:space="preserve">REG - Rental Regulatory and Other   </v>
          </cell>
          <cell r="D1336" t="str">
            <v>CSP</v>
          </cell>
          <cell r="G1336">
            <v>0</v>
          </cell>
          <cell r="H1336">
            <v>0</v>
          </cell>
          <cell r="I1336">
            <v>100</v>
          </cell>
          <cell r="K1336">
            <v>0</v>
          </cell>
          <cell r="M1336">
            <v>1200</v>
          </cell>
          <cell r="N1336">
            <v>1200</v>
          </cell>
          <cell r="O1336">
            <v>900</v>
          </cell>
          <cell r="Q1336">
            <v>0</v>
          </cell>
          <cell r="T1336">
            <v>1200</v>
          </cell>
          <cell r="U1336">
            <v>1000</v>
          </cell>
          <cell r="W1336">
            <v>0</v>
          </cell>
          <cell r="Y1336">
            <v>1200</v>
          </cell>
          <cell r="AA1336">
            <v>900</v>
          </cell>
          <cell r="AG1336">
            <v>1000</v>
          </cell>
          <cell r="AI1336">
            <v>0</v>
          </cell>
          <cell r="AL1336">
            <v>8658</v>
          </cell>
        </row>
        <row r="1337">
          <cell r="A1337" t="str">
            <v>8658</v>
          </cell>
          <cell r="B1337" t="str">
            <v xml:space="preserve">407 - Retained Earnings             </v>
          </cell>
          <cell r="C1337" t="str">
            <v xml:space="preserve">REG - Rental Regulatory and Other   </v>
          </cell>
          <cell r="D1337" t="str">
            <v>EO</v>
          </cell>
          <cell r="G1337">
            <v>4645.97</v>
          </cell>
          <cell r="H1337">
            <v>4465.08</v>
          </cell>
          <cell r="I1337">
            <v>4800</v>
          </cell>
          <cell r="K1337">
            <v>0</v>
          </cell>
          <cell r="M1337">
            <v>41813.68</v>
          </cell>
          <cell r="N1337">
            <v>40185.68</v>
          </cell>
          <cell r="O1337">
            <v>42800</v>
          </cell>
          <cell r="Q1337">
            <v>0</v>
          </cell>
          <cell r="T1337">
            <v>54080.92</v>
          </cell>
          <cell r="U1337">
            <v>57000</v>
          </cell>
          <cell r="W1337">
            <v>0</v>
          </cell>
          <cell r="Y1337">
            <v>41813.68</v>
          </cell>
          <cell r="AA1337">
            <v>42800</v>
          </cell>
          <cell r="AG1337">
            <v>57000</v>
          </cell>
          <cell r="AI1337">
            <v>0</v>
          </cell>
          <cell r="AL1337">
            <v>8658</v>
          </cell>
        </row>
        <row r="1338">
          <cell r="A1338" t="str">
            <v>8658</v>
          </cell>
          <cell r="B1338" t="str">
            <v xml:space="preserve">407 - Retained Earnings             </v>
          </cell>
          <cell r="C1338" t="str">
            <v xml:space="preserve">REG - Rental Regulatory and Other   </v>
          </cell>
          <cell r="D1338" t="str">
            <v>HR</v>
          </cell>
          <cell r="G1338">
            <v>0</v>
          </cell>
          <cell r="H1338">
            <v>0</v>
          </cell>
          <cell r="I1338">
            <v>100</v>
          </cell>
          <cell r="K1338">
            <v>0</v>
          </cell>
          <cell r="M1338">
            <v>0</v>
          </cell>
          <cell r="N1338">
            <v>0</v>
          </cell>
          <cell r="O1338">
            <v>500</v>
          </cell>
          <cell r="Q1338">
            <v>0</v>
          </cell>
          <cell r="T1338">
            <v>0</v>
          </cell>
          <cell r="U1338">
            <v>600</v>
          </cell>
          <cell r="W1338">
            <v>0</v>
          </cell>
          <cell r="Y1338">
            <v>0</v>
          </cell>
          <cell r="AA1338">
            <v>500</v>
          </cell>
          <cell r="AG1338">
            <v>600</v>
          </cell>
          <cell r="AI1338">
            <v>0</v>
          </cell>
          <cell r="AL1338">
            <v>8658</v>
          </cell>
        </row>
        <row r="1339">
          <cell r="A1339" t="str">
            <v>8659</v>
          </cell>
          <cell r="B1339" t="str">
            <v xml:space="preserve">407 - Retained Earnings             </v>
          </cell>
          <cell r="C1339" t="str">
            <v xml:space="preserve">REG - Rental Regulatory and Other   </v>
          </cell>
          <cell r="D1339" t="str">
            <v>EO</v>
          </cell>
          <cell r="G1339">
            <v>0</v>
          </cell>
          <cell r="H1339">
            <v>0</v>
          </cell>
          <cell r="I1339">
            <v>200</v>
          </cell>
          <cell r="K1339">
            <v>0</v>
          </cell>
          <cell r="M1339">
            <v>0</v>
          </cell>
          <cell r="N1339">
            <v>0</v>
          </cell>
          <cell r="O1339">
            <v>1100</v>
          </cell>
          <cell r="Q1339">
            <v>0</v>
          </cell>
          <cell r="T1339">
            <v>0</v>
          </cell>
          <cell r="U1339">
            <v>1500</v>
          </cell>
          <cell r="W1339">
            <v>0</v>
          </cell>
          <cell r="Y1339">
            <v>0</v>
          </cell>
          <cell r="AA1339">
            <v>1100</v>
          </cell>
          <cell r="AG1339">
            <v>1500</v>
          </cell>
          <cell r="AI1339">
            <v>0</v>
          </cell>
          <cell r="AL1339">
            <v>8659</v>
          </cell>
        </row>
        <row r="1340">
          <cell r="A1340" t="str">
            <v>8659</v>
          </cell>
          <cell r="B1340" t="str">
            <v xml:space="preserve">407 - Retained Earnings             </v>
          </cell>
          <cell r="C1340" t="str">
            <v xml:space="preserve">REG - Rental Regulatory and Other   </v>
          </cell>
          <cell r="D1340" t="str">
            <v>EO</v>
          </cell>
          <cell r="G1340">
            <v>306.45</v>
          </cell>
          <cell r="H1340">
            <v>-782.7</v>
          </cell>
          <cell r="I1340">
            <v>500</v>
          </cell>
          <cell r="K1340">
            <v>0</v>
          </cell>
          <cell r="M1340">
            <v>-9561.4699999999993</v>
          </cell>
          <cell r="N1340">
            <v>2429.2800000000002</v>
          </cell>
          <cell r="O1340">
            <v>3700</v>
          </cell>
          <cell r="Q1340">
            <v>0</v>
          </cell>
          <cell r="T1340">
            <v>452.35</v>
          </cell>
          <cell r="U1340">
            <v>5000</v>
          </cell>
          <cell r="W1340">
            <v>0</v>
          </cell>
          <cell r="Y1340">
            <v>-9561.4699999999993</v>
          </cell>
          <cell r="AA1340">
            <v>3700</v>
          </cell>
          <cell r="AG1340">
            <v>5000</v>
          </cell>
          <cell r="AI1340">
            <v>0</v>
          </cell>
          <cell r="AL1340">
            <v>8659</v>
          </cell>
        </row>
        <row r="1341">
          <cell r="A1341" t="str">
            <v>8661</v>
          </cell>
          <cell r="B1341" t="str">
            <v xml:space="preserve">407 - Retained Earnings             </v>
          </cell>
          <cell r="C1341" t="str">
            <v xml:space="preserve">REG - Rental Regulatory and Other   </v>
          </cell>
          <cell r="D1341" t="str">
            <v>EO</v>
          </cell>
          <cell r="G1341">
            <v>0</v>
          </cell>
          <cell r="H1341">
            <v>0</v>
          </cell>
          <cell r="I1341">
            <v>600</v>
          </cell>
          <cell r="K1341">
            <v>0</v>
          </cell>
          <cell r="M1341">
            <v>6070.83</v>
          </cell>
          <cell r="N1341">
            <v>4771.3</v>
          </cell>
          <cell r="O1341">
            <v>5400</v>
          </cell>
          <cell r="Q1341">
            <v>0</v>
          </cell>
          <cell r="T1341">
            <v>5104.45</v>
          </cell>
          <cell r="U1341">
            <v>7000</v>
          </cell>
          <cell r="W1341">
            <v>0</v>
          </cell>
          <cell r="Y1341">
            <v>6070.83</v>
          </cell>
          <cell r="AA1341">
            <v>5400</v>
          </cell>
          <cell r="AG1341">
            <v>7000</v>
          </cell>
          <cell r="AI1341">
            <v>0</v>
          </cell>
          <cell r="AL1341">
            <v>8661</v>
          </cell>
        </row>
        <row r="1342">
          <cell r="A1342" t="str">
            <v>8662</v>
          </cell>
          <cell r="B1342" t="str">
            <v xml:space="preserve">407 - Retained Earnings             </v>
          </cell>
          <cell r="C1342" t="str">
            <v xml:space="preserve">REG - Rental Regulatory and Other   </v>
          </cell>
          <cell r="D1342" t="str">
            <v>EO</v>
          </cell>
          <cell r="G1342">
            <v>-56.12</v>
          </cell>
          <cell r="H1342">
            <v>-58.06</v>
          </cell>
          <cell r="I1342">
            <v>-100</v>
          </cell>
          <cell r="K1342">
            <v>0</v>
          </cell>
          <cell r="M1342">
            <v>234.48</v>
          </cell>
          <cell r="N1342">
            <v>311.39999999999998</v>
          </cell>
          <cell r="O1342">
            <v>-900</v>
          </cell>
          <cell r="Q1342">
            <v>0</v>
          </cell>
          <cell r="T1342">
            <v>-873.25</v>
          </cell>
          <cell r="U1342">
            <v>-1000</v>
          </cell>
          <cell r="W1342">
            <v>0</v>
          </cell>
          <cell r="Y1342">
            <v>234.48</v>
          </cell>
          <cell r="AA1342">
            <v>-900</v>
          </cell>
          <cell r="AG1342">
            <v>-1000</v>
          </cell>
          <cell r="AI1342">
            <v>0</v>
          </cell>
          <cell r="AL1342">
            <v>8662</v>
          </cell>
        </row>
        <row r="1343">
          <cell r="A1343" t="str">
            <v>8663</v>
          </cell>
          <cell r="B1343" t="str">
            <v xml:space="preserve">407 - Retained Earnings             </v>
          </cell>
          <cell r="C1343" t="str">
            <v xml:space="preserve">INV - Inventory Obsolescence        </v>
          </cell>
          <cell r="D1343" t="str">
            <v>EO</v>
          </cell>
          <cell r="G1343">
            <v>5000</v>
          </cell>
          <cell r="H1343">
            <v>5000</v>
          </cell>
          <cell r="I1343">
            <v>5000</v>
          </cell>
          <cell r="K1343">
            <v>0</v>
          </cell>
          <cell r="M1343">
            <v>45000</v>
          </cell>
          <cell r="N1343">
            <v>45000</v>
          </cell>
          <cell r="O1343">
            <v>45000</v>
          </cell>
          <cell r="Q1343">
            <v>0</v>
          </cell>
          <cell r="T1343">
            <v>60000</v>
          </cell>
          <cell r="U1343">
            <v>60000</v>
          </cell>
          <cell r="W1343">
            <v>0</v>
          </cell>
          <cell r="Y1343">
            <v>45000</v>
          </cell>
          <cell r="AA1343">
            <v>45000</v>
          </cell>
          <cell r="AG1343">
            <v>60000</v>
          </cell>
          <cell r="AI1343">
            <v>0</v>
          </cell>
          <cell r="AL1343">
            <v>8663</v>
          </cell>
        </row>
        <row r="1344">
          <cell r="A1344" t="str">
            <v>8670</v>
          </cell>
          <cell r="B1344" t="str">
            <v xml:space="preserve">407 - Retained Earnings             </v>
          </cell>
          <cell r="C1344" t="str">
            <v xml:space="preserve">REG - Rental Regulatory and Other   </v>
          </cell>
          <cell r="D1344" t="str">
            <v>EO</v>
          </cell>
          <cell r="G1344">
            <v>6761.3</v>
          </cell>
          <cell r="H1344">
            <v>6830</v>
          </cell>
          <cell r="I1344">
            <v>6600</v>
          </cell>
          <cell r="K1344">
            <v>0</v>
          </cell>
          <cell r="M1344">
            <v>61396.2</v>
          </cell>
          <cell r="N1344">
            <v>61013.56</v>
          </cell>
          <cell r="O1344">
            <v>59400</v>
          </cell>
          <cell r="Q1344">
            <v>0</v>
          </cell>
          <cell r="T1344">
            <v>81503.56</v>
          </cell>
          <cell r="U1344">
            <v>79000</v>
          </cell>
          <cell r="W1344">
            <v>0</v>
          </cell>
          <cell r="Y1344">
            <v>61396.2</v>
          </cell>
          <cell r="AA1344">
            <v>59400</v>
          </cell>
          <cell r="AG1344">
            <v>79000</v>
          </cell>
          <cell r="AI1344">
            <v>0</v>
          </cell>
          <cell r="AL1344">
            <v>8670</v>
          </cell>
        </row>
        <row r="1345">
          <cell r="A1345" t="str">
            <v>8670</v>
          </cell>
          <cell r="B1345" t="str">
            <v xml:space="preserve">407 - Retained Earnings             </v>
          </cell>
          <cell r="C1345" t="str">
            <v xml:space="preserve">REG - Rental Regulatory and Other   </v>
          </cell>
          <cell r="D1345" t="str">
            <v>EO</v>
          </cell>
          <cell r="G1345">
            <v>9061.09</v>
          </cell>
          <cell r="H1345">
            <v>9070.6200000000008</v>
          </cell>
          <cell r="I1345">
            <v>9300</v>
          </cell>
          <cell r="K1345">
            <v>0</v>
          </cell>
          <cell r="M1345">
            <v>81549.81</v>
          </cell>
          <cell r="N1345">
            <v>81635.58</v>
          </cell>
          <cell r="O1345">
            <v>82500</v>
          </cell>
          <cell r="Q1345">
            <v>0</v>
          </cell>
          <cell r="T1345">
            <v>108847.48</v>
          </cell>
          <cell r="U1345">
            <v>110000</v>
          </cell>
          <cell r="W1345">
            <v>0</v>
          </cell>
          <cell r="Y1345">
            <v>81549.81</v>
          </cell>
          <cell r="AA1345">
            <v>82500</v>
          </cell>
          <cell r="AG1345">
            <v>110000</v>
          </cell>
          <cell r="AI1345">
            <v>0</v>
          </cell>
          <cell r="AL1345">
            <v>8670</v>
          </cell>
        </row>
        <row r="1346">
          <cell r="A1346" t="str">
            <v>8676</v>
          </cell>
          <cell r="B1346" t="str">
            <v xml:space="preserve">407 - Retained Earnings             </v>
          </cell>
          <cell r="C1346" t="str">
            <v xml:space="preserve">REG - Rental Regulatory and Other   </v>
          </cell>
          <cell r="D1346" t="str">
            <v>FS</v>
          </cell>
          <cell r="G1346">
            <v>40962.21</v>
          </cell>
          <cell r="H1346">
            <v>29476.66</v>
          </cell>
          <cell r="I1346">
            <v>34000</v>
          </cell>
          <cell r="K1346">
            <v>0</v>
          </cell>
          <cell r="M1346">
            <v>278599</v>
          </cell>
          <cell r="N1346">
            <v>254559.3</v>
          </cell>
          <cell r="O1346">
            <v>282000</v>
          </cell>
          <cell r="Q1346">
            <v>0</v>
          </cell>
          <cell r="T1346">
            <v>342642</v>
          </cell>
          <cell r="U1346">
            <v>367200</v>
          </cell>
          <cell r="W1346">
            <v>0</v>
          </cell>
          <cell r="Y1346">
            <v>278599</v>
          </cell>
          <cell r="AA1346">
            <v>282000</v>
          </cell>
          <cell r="AG1346">
            <v>367200</v>
          </cell>
          <cell r="AI1346">
            <v>0</v>
          </cell>
          <cell r="AL1346">
            <v>8676</v>
          </cell>
        </row>
        <row r="1347">
          <cell r="A1347" t="str">
            <v>8677</v>
          </cell>
          <cell r="B1347" t="str">
            <v xml:space="preserve">407 - Retained Earnings             </v>
          </cell>
          <cell r="C1347" t="str">
            <v xml:space="preserve">REG - Rental Regulatory and Other   </v>
          </cell>
          <cell r="D1347" t="str">
            <v>FS</v>
          </cell>
          <cell r="G1347">
            <v>869</v>
          </cell>
          <cell r="H1347">
            <v>0</v>
          </cell>
          <cell r="I1347">
            <v>0</v>
          </cell>
          <cell r="K1347">
            <v>0</v>
          </cell>
          <cell r="M1347">
            <v>191382.47</v>
          </cell>
          <cell r="N1347">
            <v>0</v>
          </cell>
          <cell r="O1347">
            <v>221400</v>
          </cell>
          <cell r="Q1347">
            <v>0</v>
          </cell>
          <cell r="T1347">
            <v>87817.56</v>
          </cell>
          <cell r="U1347">
            <v>221400</v>
          </cell>
          <cell r="W1347">
            <v>0</v>
          </cell>
          <cell r="Y1347">
            <v>191382.47</v>
          </cell>
          <cell r="AA1347">
            <v>221400</v>
          </cell>
          <cell r="AG1347">
            <v>221400</v>
          </cell>
          <cell r="AI1347">
            <v>0</v>
          </cell>
          <cell r="AL1347">
            <v>8677</v>
          </cell>
        </row>
        <row r="1348">
          <cell r="A1348" t="str">
            <v>8680</v>
          </cell>
          <cell r="B1348" t="str">
            <v xml:space="preserve">407 - Retained Earnings             </v>
          </cell>
          <cell r="C1348" t="str">
            <v xml:space="preserve">REG - Rental Regulatory and Other   </v>
          </cell>
          <cell r="D1348" t="str">
            <v>FS</v>
          </cell>
          <cell r="G1348">
            <v>2194.5700000000002</v>
          </cell>
          <cell r="H1348">
            <v>2194.5700000000002</v>
          </cell>
          <cell r="I1348">
            <v>2400</v>
          </cell>
          <cell r="K1348">
            <v>0</v>
          </cell>
          <cell r="M1348">
            <v>19751.12</v>
          </cell>
          <cell r="N1348">
            <v>21901.68</v>
          </cell>
          <cell r="O1348">
            <v>21600</v>
          </cell>
          <cell r="Q1348">
            <v>0</v>
          </cell>
          <cell r="T1348">
            <v>28485.39</v>
          </cell>
          <cell r="U1348">
            <v>28600</v>
          </cell>
          <cell r="W1348">
            <v>0</v>
          </cell>
          <cell r="Y1348">
            <v>19751.12</v>
          </cell>
          <cell r="AA1348">
            <v>21600</v>
          </cell>
          <cell r="AG1348">
            <v>28600</v>
          </cell>
          <cell r="AI1348">
            <v>0</v>
          </cell>
          <cell r="AL1348">
            <v>8680</v>
          </cell>
        </row>
        <row r="1349">
          <cell r="A1349" t="str">
            <v>8685</v>
          </cell>
          <cell r="B1349" t="str">
            <v xml:space="preserve">407 - Retained Earnings             </v>
          </cell>
          <cell r="C1349" t="str">
            <v xml:space="preserve">SSP - Studies and Special Projects  </v>
          </cell>
          <cell r="D1349" t="str">
            <v>EO</v>
          </cell>
          <cell r="G1349">
            <v>235.44</v>
          </cell>
          <cell r="H1349">
            <v>0</v>
          </cell>
          <cell r="I1349">
            <v>0</v>
          </cell>
          <cell r="K1349">
            <v>0</v>
          </cell>
          <cell r="M1349">
            <v>4082.32</v>
          </cell>
          <cell r="N1349">
            <v>7678.95</v>
          </cell>
          <cell r="O1349">
            <v>20000</v>
          </cell>
          <cell r="Q1349">
            <v>0</v>
          </cell>
          <cell r="T1349">
            <v>5278.95</v>
          </cell>
          <cell r="U1349">
            <v>20000</v>
          </cell>
          <cell r="W1349">
            <v>0</v>
          </cell>
          <cell r="Y1349">
            <v>4082.32</v>
          </cell>
          <cell r="AA1349">
            <v>20000</v>
          </cell>
          <cell r="AG1349">
            <v>20000</v>
          </cell>
          <cell r="AI1349">
            <v>0</v>
          </cell>
          <cell r="AL1349">
            <v>8685</v>
          </cell>
        </row>
        <row r="1350">
          <cell r="A1350" t="str">
            <v>8701</v>
          </cell>
          <cell r="B1350" t="str">
            <v xml:space="preserve">407 - Retained Earnings             </v>
          </cell>
          <cell r="C1350" t="str">
            <v xml:space="preserve">FLT - Fleet Operations and Mtce     </v>
          </cell>
          <cell r="D1350" t="str">
            <v>EO</v>
          </cell>
          <cell r="G1350">
            <v>280.24</v>
          </cell>
          <cell r="H1350">
            <v>466.09</v>
          </cell>
          <cell r="I1350">
            <v>1500</v>
          </cell>
          <cell r="K1350">
            <v>0</v>
          </cell>
          <cell r="M1350">
            <v>6428.31</v>
          </cell>
          <cell r="N1350">
            <v>5845.53</v>
          </cell>
          <cell r="O1350">
            <v>10200</v>
          </cell>
          <cell r="Q1350">
            <v>0</v>
          </cell>
          <cell r="T1350">
            <v>7255.92</v>
          </cell>
          <cell r="U1350">
            <v>13400</v>
          </cell>
          <cell r="W1350">
            <v>0</v>
          </cell>
          <cell r="Y1350">
            <v>6428.31</v>
          </cell>
          <cell r="AA1350">
            <v>10200</v>
          </cell>
          <cell r="AG1350">
            <v>13400</v>
          </cell>
          <cell r="AI1350">
            <v>0</v>
          </cell>
          <cell r="AL1350">
            <v>8701</v>
          </cell>
        </row>
        <row r="1351">
          <cell r="A1351" t="str">
            <v>8702</v>
          </cell>
          <cell r="B1351" t="str">
            <v xml:space="preserve">407 - Retained Earnings             </v>
          </cell>
          <cell r="C1351" t="str">
            <v xml:space="preserve">FLT - Fleet Operations and Mtce     </v>
          </cell>
          <cell r="D1351" t="str">
            <v>EO</v>
          </cell>
          <cell r="G1351">
            <v>3744.25</v>
          </cell>
          <cell r="H1351">
            <v>3779.5</v>
          </cell>
          <cell r="I1351">
            <v>4200</v>
          </cell>
          <cell r="K1351">
            <v>0</v>
          </cell>
          <cell r="M1351">
            <v>36570.85</v>
          </cell>
          <cell r="N1351">
            <v>36710.5</v>
          </cell>
          <cell r="O1351">
            <v>37600</v>
          </cell>
          <cell r="Q1351">
            <v>0</v>
          </cell>
          <cell r="T1351">
            <v>52128.5</v>
          </cell>
          <cell r="U1351">
            <v>50000</v>
          </cell>
          <cell r="W1351">
            <v>0</v>
          </cell>
          <cell r="Y1351">
            <v>36570.85</v>
          </cell>
          <cell r="AA1351">
            <v>37600</v>
          </cell>
          <cell r="AG1351">
            <v>50000</v>
          </cell>
          <cell r="AI1351">
            <v>0</v>
          </cell>
          <cell r="AL1351">
            <v>8702</v>
          </cell>
        </row>
        <row r="1352">
          <cell r="A1352" t="str">
            <v>8703</v>
          </cell>
          <cell r="B1352" t="str">
            <v xml:space="preserve">407 - Retained Earnings             </v>
          </cell>
          <cell r="C1352" t="str">
            <v xml:space="preserve">FLT - Fleet Operations and Mtce     </v>
          </cell>
          <cell r="D1352" t="str">
            <v>EO</v>
          </cell>
          <cell r="G1352">
            <v>5772.22</v>
          </cell>
          <cell r="H1352">
            <v>6463.86</v>
          </cell>
          <cell r="I1352">
            <v>6900</v>
          </cell>
          <cell r="K1352">
            <v>0</v>
          </cell>
          <cell r="M1352">
            <v>56488.57</v>
          </cell>
          <cell r="N1352">
            <v>62163.83</v>
          </cell>
          <cell r="O1352">
            <v>62500</v>
          </cell>
          <cell r="Q1352">
            <v>0</v>
          </cell>
          <cell r="T1352">
            <v>81555.41</v>
          </cell>
          <cell r="U1352">
            <v>72000</v>
          </cell>
          <cell r="W1352">
            <v>0</v>
          </cell>
          <cell r="Y1352">
            <v>56488.57</v>
          </cell>
          <cell r="AA1352">
            <v>62500</v>
          </cell>
          <cell r="AG1352">
            <v>72000</v>
          </cell>
          <cell r="AI1352">
            <v>0</v>
          </cell>
          <cell r="AL1352">
            <v>8703</v>
          </cell>
        </row>
        <row r="1353">
          <cell r="A1353" t="str">
            <v>8704</v>
          </cell>
          <cell r="B1353" t="str">
            <v xml:space="preserve">407 - Retained Earnings             </v>
          </cell>
          <cell r="C1353" t="str">
            <v xml:space="preserve">FLT - Fleet Operations and Mtce     </v>
          </cell>
          <cell r="D1353" t="str">
            <v>EO</v>
          </cell>
          <cell r="G1353">
            <v>19980.439999999999</v>
          </cell>
          <cell r="H1353">
            <v>30564.83</v>
          </cell>
          <cell r="I1353">
            <v>32400</v>
          </cell>
          <cell r="K1353">
            <v>0</v>
          </cell>
          <cell r="M1353">
            <v>193665.17</v>
          </cell>
          <cell r="N1353">
            <v>268477.99</v>
          </cell>
          <cell r="O1353">
            <v>291100</v>
          </cell>
          <cell r="Q1353">
            <v>0</v>
          </cell>
          <cell r="T1353">
            <v>365373.11</v>
          </cell>
          <cell r="U1353">
            <v>388200</v>
          </cell>
          <cell r="W1353">
            <v>0</v>
          </cell>
          <cell r="Y1353">
            <v>193665.17</v>
          </cell>
          <cell r="AA1353">
            <v>291100</v>
          </cell>
          <cell r="AG1353">
            <v>388200</v>
          </cell>
          <cell r="AI1353">
            <v>0</v>
          </cell>
          <cell r="AL1353">
            <v>8704</v>
          </cell>
        </row>
        <row r="1354">
          <cell r="A1354" t="str">
            <v>8705</v>
          </cell>
          <cell r="B1354" t="str">
            <v xml:space="preserve">407 - Retained Earnings             </v>
          </cell>
          <cell r="C1354" t="str">
            <v xml:space="preserve">FLT - Fleet Operations and Mtce     </v>
          </cell>
          <cell r="D1354" t="str">
            <v>EO</v>
          </cell>
          <cell r="G1354">
            <v>1662.06</v>
          </cell>
          <cell r="H1354">
            <v>0</v>
          </cell>
          <cell r="I1354">
            <v>400</v>
          </cell>
          <cell r="K1354">
            <v>0</v>
          </cell>
          <cell r="M1354">
            <v>3716.61</v>
          </cell>
          <cell r="N1354">
            <v>5456.88</v>
          </cell>
          <cell r="O1354">
            <v>2500</v>
          </cell>
          <cell r="Q1354">
            <v>0</v>
          </cell>
          <cell r="T1354">
            <v>5700.47</v>
          </cell>
          <cell r="U1354">
            <v>3300</v>
          </cell>
          <cell r="W1354">
            <v>0</v>
          </cell>
          <cell r="Y1354">
            <v>3716.61</v>
          </cell>
          <cell r="AA1354">
            <v>2500</v>
          </cell>
          <cell r="AG1354">
            <v>3300</v>
          </cell>
          <cell r="AI1354">
            <v>0</v>
          </cell>
          <cell r="AL1354">
            <v>8705</v>
          </cell>
        </row>
        <row r="1355">
          <cell r="A1355" t="str">
            <v>8706</v>
          </cell>
          <cell r="B1355" t="str">
            <v xml:space="preserve">407 - Retained Earnings             </v>
          </cell>
          <cell r="C1355" t="str">
            <v xml:space="preserve">FLT - Fleet Operations and Mtce     </v>
          </cell>
          <cell r="D1355" t="str">
            <v>EO</v>
          </cell>
          <cell r="G1355">
            <v>13932.77</v>
          </cell>
          <cell r="H1355">
            <v>10733.92</v>
          </cell>
          <cell r="I1355">
            <v>16400</v>
          </cell>
          <cell r="K1355">
            <v>0</v>
          </cell>
          <cell r="M1355">
            <v>139551.65</v>
          </cell>
          <cell r="N1355">
            <v>128588.43</v>
          </cell>
          <cell r="O1355">
            <v>142100</v>
          </cell>
          <cell r="Q1355">
            <v>0</v>
          </cell>
          <cell r="T1355">
            <v>171513.89</v>
          </cell>
          <cell r="U1355">
            <v>185000</v>
          </cell>
          <cell r="W1355">
            <v>0</v>
          </cell>
          <cell r="Y1355">
            <v>139551.65</v>
          </cell>
          <cell r="AA1355">
            <v>142100</v>
          </cell>
          <cell r="AG1355">
            <v>185000</v>
          </cell>
          <cell r="AI1355">
            <v>0</v>
          </cell>
          <cell r="AL1355">
            <v>8706</v>
          </cell>
        </row>
        <row r="1356">
          <cell r="A1356" t="str">
            <v>8707</v>
          </cell>
          <cell r="B1356" t="str">
            <v xml:space="preserve">407 - Retained Earnings             </v>
          </cell>
          <cell r="C1356" t="str">
            <v xml:space="preserve">FLT - Fleet Operations and Mtce     </v>
          </cell>
          <cell r="D1356" t="str">
            <v>EO</v>
          </cell>
          <cell r="G1356">
            <v>1160.3499999999999</v>
          </cell>
          <cell r="H1356">
            <v>3063.47</v>
          </cell>
          <cell r="I1356">
            <v>8400</v>
          </cell>
          <cell r="K1356">
            <v>0</v>
          </cell>
          <cell r="M1356">
            <v>33739.07</v>
          </cell>
          <cell r="N1356">
            <v>58181.25</v>
          </cell>
          <cell r="O1356">
            <v>55100</v>
          </cell>
          <cell r="Q1356">
            <v>0</v>
          </cell>
          <cell r="T1356">
            <v>74384.78</v>
          </cell>
          <cell r="U1356">
            <v>72100</v>
          </cell>
          <cell r="W1356">
            <v>0</v>
          </cell>
          <cell r="Y1356">
            <v>33739.07</v>
          </cell>
          <cell r="AA1356">
            <v>55100</v>
          </cell>
          <cell r="AG1356">
            <v>72100</v>
          </cell>
          <cell r="AI1356">
            <v>0</v>
          </cell>
          <cell r="AL1356">
            <v>8707</v>
          </cell>
        </row>
        <row r="1357">
          <cell r="A1357" t="str">
            <v>8708</v>
          </cell>
          <cell r="B1357" t="str">
            <v xml:space="preserve">407 - Retained Earnings             </v>
          </cell>
          <cell r="C1357" t="str">
            <v xml:space="preserve">FLT - Fleet Operations and Mtce     </v>
          </cell>
          <cell r="D1357" t="str">
            <v>EO</v>
          </cell>
          <cell r="G1357">
            <v>1237.3699999999999</v>
          </cell>
          <cell r="H1357">
            <v>2799.04</v>
          </cell>
          <cell r="I1357">
            <v>4500</v>
          </cell>
          <cell r="K1357">
            <v>0</v>
          </cell>
          <cell r="M1357">
            <v>40035.949999999997</v>
          </cell>
          <cell r="N1357">
            <v>30795.24</v>
          </cell>
          <cell r="O1357">
            <v>29800</v>
          </cell>
          <cell r="Q1357">
            <v>0</v>
          </cell>
          <cell r="T1357">
            <v>40563.57</v>
          </cell>
          <cell r="U1357">
            <v>39100</v>
          </cell>
          <cell r="W1357">
            <v>0</v>
          </cell>
          <cell r="Y1357">
            <v>40035.949999999997</v>
          </cell>
          <cell r="AA1357">
            <v>29800</v>
          </cell>
          <cell r="AG1357">
            <v>39100</v>
          </cell>
          <cell r="AI1357">
            <v>0</v>
          </cell>
          <cell r="AL1357">
            <v>8708</v>
          </cell>
        </row>
        <row r="1358">
          <cell r="A1358" t="str">
            <v>8709</v>
          </cell>
          <cell r="B1358" t="str">
            <v xml:space="preserve">407 - Retained Earnings             </v>
          </cell>
          <cell r="C1358" t="str">
            <v xml:space="preserve">FLT - Fleet Operations and Mtce     </v>
          </cell>
          <cell r="D1358" t="str">
            <v>EO</v>
          </cell>
          <cell r="G1358">
            <v>264</v>
          </cell>
          <cell r="H1358">
            <v>165</v>
          </cell>
          <cell r="I1358">
            <v>400</v>
          </cell>
          <cell r="K1358">
            <v>0</v>
          </cell>
          <cell r="M1358">
            <v>2983.6</v>
          </cell>
          <cell r="N1358">
            <v>2569.15</v>
          </cell>
          <cell r="O1358">
            <v>2800</v>
          </cell>
          <cell r="Q1358">
            <v>0</v>
          </cell>
          <cell r="T1358">
            <v>4214.25</v>
          </cell>
          <cell r="U1358">
            <v>3600</v>
          </cell>
          <cell r="W1358">
            <v>0</v>
          </cell>
          <cell r="Y1358">
            <v>2983.6</v>
          </cell>
          <cell r="AA1358">
            <v>2800</v>
          </cell>
          <cell r="AG1358">
            <v>3600</v>
          </cell>
          <cell r="AI1358">
            <v>0</v>
          </cell>
          <cell r="AL1358">
            <v>8709</v>
          </cell>
        </row>
        <row r="1359">
          <cell r="A1359" t="str">
            <v>8710</v>
          </cell>
          <cell r="B1359" t="str">
            <v xml:space="preserve">407 - Retained Earnings             </v>
          </cell>
          <cell r="C1359" t="str">
            <v xml:space="preserve">FLT - Fleet Operations and Mtce     </v>
          </cell>
          <cell r="D1359" t="str">
            <v>EO</v>
          </cell>
          <cell r="G1359">
            <v>1637.75</v>
          </cell>
          <cell r="H1359">
            <v>1343.75</v>
          </cell>
          <cell r="I1359">
            <v>900</v>
          </cell>
          <cell r="K1359">
            <v>0</v>
          </cell>
          <cell r="M1359">
            <v>13994</v>
          </cell>
          <cell r="N1359">
            <v>7020.63</v>
          </cell>
          <cell r="O1359">
            <v>5500</v>
          </cell>
          <cell r="Q1359">
            <v>0</v>
          </cell>
          <cell r="T1359">
            <v>11395.63</v>
          </cell>
          <cell r="U1359">
            <v>7200</v>
          </cell>
          <cell r="W1359">
            <v>0</v>
          </cell>
          <cell r="Y1359">
            <v>13994</v>
          </cell>
          <cell r="AA1359">
            <v>5500</v>
          </cell>
          <cell r="AG1359">
            <v>7200</v>
          </cell>
          <cell r="AI1359">
            <v>0</v>
          </cell>
          <cell r="AL1359">
            <v>8710</v>
          </cell>
        </row>
        <row r="1360">
          <cell r="A1360" t="str">
            <v>8714</v>
          </cell>
          <cell r="B1360" t="str">
            <v xml:space="preserve">407 - Retained Earnings             </v>
          </cell>
          <cell r="C1360" t="str">
            <v xml:space="preserve">FLT - Fleet Operations and Mtce     </v>
          </cell>
          <cell r="D1360" t="str">
            <v>EO</v>
          </cell>
          <cell r="G1360">
            <v>8225.27</v>
          </cell>
          <cell r="H1360">
            <v>27388.99</v>
          </cell>
          <cell r="I1360">
            <v>19900</v>
          </cell>
          <cell r="K1360">
            <v>0</v>
          </cell>
          <cell r="M1360">
            <v>204746.78</v>
          </cell>
          <cell r="N1360">
            <v>152574.29</v>
          </cell>
          <cell r="O1360">
            <v>167600</v>
          </cell>
          <cell r="Q1360">
            <v>0</v>
          </cell>
          <cell r="T1360">
            <v>197619.66</v>
          </cell>
          <cell r="U1360">
            <v>215000</v>
          </cell>
          <cell r="W1360">
            <v>0</v>
          </cell>
          <cell r="Y1360">
            <v>204746.78</v>
          </cell>
          <cell r="AA1360">
            <v>167600</v>
          </cell>
          <cell r="AG1360">
            <v>215000</v>
          </cell>
          <cell r="AI1360">
            <v>0</v>
          </cell>
          <cell r="AL1360">
            <v>8714</v>
          </cell>
        </row>
        <row r="1361">
          <cell r="A1361" t="str">
            <v>8715</v>
          </cell>
          <cell r="B1361" t="str">
            <v xml:space="preserve">407 - Retained Earnings             </v>
          </cell>
          <cell r="C1361" t="str">
            <v xml:space="preserve">FLT - Fleet Operations and Mtce     </v>
          </cell>
          <cell r="D1361" t="str">
            <v>EO</v>
          </cell>
          <cell r="G1361">
            <v>0</v>
          </cell>
          <cell r="H1361">
            <v>0</v>
          </cell>
          <cell r="I1361">
            <v>0</v>
          </cell>
          <cell r="K1361">
            <v>0</v>
          </cell>
          <cell r="M1361">
            <v>0</v>
          </cell>
          <cell r="N1361">
            <v>342.5</v>
          </cell>
          <cell r="O1361">
            <v>0</v>
          </cell>
          <cell r="Q1361">
            <v>0</v>
          </cell>
          <cell r="T1361">
            <v>25332.5</v>
          </cell>
          <cell r="U1361">
            <v>30900</v>
          </cell>
          <cell r="W1361">
            <v>0</v>
          </cell>
          <cell r="Y1361">
            <v>0</v>
          </cell>
          <cell r="AA1361">
            <v>0</v>
          </cell>
          <cell r="AG1361">
            <v>30900</v>
          </cell>
          <cell r="AI1361">
            <v>0</v>
          </cell>
          <cell r="AL1361">
            <v>8715</v>
          </cell>
        </row>
        <row r="1362">
          <cell r="A1362" t="str">
            <v>8821</v>
          </cell>
          <cell r="B1362" t="str">
            <v xml:space="preserve">407 - Retained Earnings             </v>
          </cell>
          <cell r="C1362" t="str">
            <v xml:space="preserve">LAB - Labour and Benefits           </v>
          </cell>
          <cell r="D1362" t="str">
            <v>CB</v>
          </cell>
          <cell r="G1362">
            <v>-460145.2</v>
          </cell>
          <cell r="H1362">
            <v>-435488.31</v>
          </cell>
          <cell r="I1362">
            <v>-516200</v>
          </cell>
          <cell r="K1362">
            <v>0</v>
          </cell>
          <cell r="M1362">
            <v>-4216958.08</v>
          </cell>
          <cell r="N1362">
            <v>-3905829.83</v>
          </cell>
          <cell r="O1362">
            <v>-4311600</v>
          </cell>
          <cell r="Q1362">
            <v>0</v>
          </cell>
          <cell r="T1362">
            <v>-5248230.05</v>
          </cell>
          <cell r="U1362">
            <v>-5691400</v>
          </cell>
          <cell r="W1362">
            <v>0</v>
          </cell>
          <cell r="Y1362">
            <v>-4216958.08</v>
          </cell>
          <cell r="AA1362">
            <v>-4311600</v>
          </cell>
          <cell r="AG1362">
            <v>-5691400</v>
          </cell>
          <cell r="AI1362">
            <v>0</v>
          </cell>
          <cell r="AL1362">
            <v>8821</v>
          </cell>
        </row>
        <row r="1363">
          <cell r="A1363" t="str">
            <v>8910</v>
          </cell>
          <cell r="B1363" t="str">
            <v xml:space="preserve">407 - Retained Earnings             </v>
          </cell>
          <cell r="C1363" t="str">
            <v xml:space="preserve">ALL - Internal Allocations          </v>
          </cell>
          <cell r="D1363" t="str">
            <v>EO</v>
          </cell>
          <cell r="G1363">
            <v>-148019.16</v>
          </cell>
          <cell r="H1363">
            <v>-145629.12</v>
          </cell>
          <cell r="I1363">
            <v>-187400</v>
          </cell>
          <cell r="K1363">
            <v>0</v>
          </cell>
          <cell r="M1363">
            <v>-1220145.45</v>
          </cell>
          <cell r="N1363">
            <v>-1249052.78</v>
          </cell>
          <cell r="O1363">
            <v>-1301000</v>
          </cell>
          <cell r="Q1363">
            <v>0</v>
          </cell>
          <cell r="T1363">
            <v>-1628576.02</v>
          </cell>
          <cell r="U1363">
            <v>-1698400</v>
          </cell>
          <cell r="W1363">
            <v>0</v>
          </cell>
          <cell r="Y1363">
            <v>-1220145.45</v>
          </cell>
          <cell r="AA1363">
            <v>-1301000</v>
          </cell>
          <cell r="AG1363">
            <v>-1698400</v>
          </cell>
          <cell r="AI1363">
            <v>0</v>
          </cell>
          <cell r="AL1363">
            <v>8910</v>
          </cell>
        </row>
        <row r="1364">
          <cell r="A1364" t="str">
            <v>8910</v>
          </cell>
          <cell r="B1364" t="str">
            <v xml:space="preserve">407 - Retained Earnings             </v>
          </cell>
          <cell r="C1364" t="str">
            <v xml:space="preserve">ALL - Internal Allocations          </v>
          </cell>
          <cell r="D1364" t="str">
            <v>EO</v>
          </cell>
          <cell r="G1364">
            <v>-101058.49</v>
          </cell>
          <cell r="H1364">
            <v>-86285.39</v>
          </cell>
          <cell r="I1364">
            <v>-112100</v>
          </cell>
          <cell r="K1364">
            <v>0</v>
          </cell>
          <cell r="M1364">
            <v>-606730.76</v>
          </cell>
          <cell r="N1364">
            <v>-588045.54</v>
          </cell>
          <cell r="O1364">
            <v>-661300</v>
          </cell>
          <cell r="Q1364">
            <v>0</v>
          </cell>
          <cell r="T1364">
            <v>-783358.6</v>
          </cell>
          <cell r="U1364">
            <v>-850100</v>
          </cell>
          <cell r="W1364">
            <v>0</v>
          </cell>
          <cell r="Y1364">
            <v>-606730.76</v>
          </cell>
          <cell r="AA1364">
            <v>-661300</v>
          </cell>
          <cell r="AG1364">
            <v>-850100</v>
          </cell>
          <cell r="AI1364">
            <v>0</v>
          </cell>
          <cell r="AL1364">
            <v>8910</v>
          </cell>
        </row>
        <row r="1365">
          <cell r="A1365" t="str">
            <v>8920</v>
          </cell>
          <cell r="B1365" t="str">
            <v xml:space="preserve">407 - Retained Earnings             </v>
          </cell>
          <cell r="C1365" t="str">
            <v xml:space="preserve">REC - Cost Recoveries               </v>
          </cell>
          <cell r="D1365" t="str">
            <v>CSP</v>
          </cell>
          <cell r="G1365">
            <v>0</v>
          </cell>
          <cell r="H1365">
            <v>0</v>
          </cell>
          <cell r="I1365">
            <v>0</v>
          </cell>
          <cell r="K1365">
            <v>0</v>
          </cell>
          <cell r="M1365">
            <v>0</v>
          </cell>
          <cell r="N1365">
            <v>-470</v>
          </cell>
          <cell r="O1365">
            <v>0</v>
          </cell>
          <cell r="Q1365">
            <v>0</v>
          </cell>
          <cell r="T1365">
            <v>-470</v>
          </cell>
          <cell r="U1365">
            <v>0</v>
          </cell>
          <cell r="W1365">
            <v>0</v>
          </cell>
          <cell r="Y1365">
            <v>0</v>
          </cell>
          <cell r="AA1365">
            <v>0</v>
          </cell>
          <cell r="AG1365">
            <v>0</v>
          </cell>
          <cell r="AI1365">
            <v>0</v>
          </cell>
          <cell r="AL1365">
            <v>8920</v>
          </cell>
        </row>
        <row r="1366">
          <cell r="A1366" t="str">
            <v>8920</v>
          </cell>
          <cell r="B1366" t="str">
            <v xml:space="preserve">407 - Retained Earnings             </v>
          </cell>
          <cell r="C1366" t="str">
            <v xml:space="preserve">REC - Cost Recoveries               </v>
          </cell>
          <cell r="D1366" t="str">
            <v>EO</v>
          </cell>
          <cell r="G1366">
            <v>0</v>
          </cell>
          <cell r="H1366">
            <v>0</v>
          </cell>
          <cell r="I1366">
            <v>0</v>
          </cell>
          <cell r="K1366">
            <v>0</v>
          </cell>
          <cell r="M1366">
            <v>0</v>
          </cell>
          <cell r="N1366">
            <v>-400</v>
          </cell>
          <cell r="O1366">
            <v>0</v>
          </cell>
          <cell r="Q1366">
            <v>0</v>
          </cell>
          <cell r="T1366">
            <v>-24688</v>
          </cell>
          <cell r="U1366">
            <v>-28000</v>
          </cell>
          <cell r="W1366">
            <v>0</v>
          </cell>
          <cell r="Y1366">
            <v>0</v>
          </cell>
          <cell r="AA1366">
            <v>0</v>
          </cell>
          <cell r="AG1366">
            <v>-28000</v>
          </cell>
          <cell r="AI1366">
            <v>0</v>
          </cell>
          <cell r="AL1366">
            <v>8920</v>
          </cell>
        </row>
        <row r="1367">
          <cell r="A1367" t="str">
            <v>8920</v>
          </cell>
          <cell r="B1367" t="str">
            <v xml:space="preserve">407 - Retained Earnings             </v>
          </cell>
          <cell r="C1367" t="str">
            <v xml:space="preserve">REC - Cost Recoveries               </v>
          </cell>
          <cell r="D1367" t="str">
            <v>EO</v>
          </cell>
          <cell r="G1367">
            <v>-700</v>
          </cell>
          <cell r="H1367">
            <v>0</v>
          </cell>
          <cell r="I1367">
            <v>0</v>
          </cell>
          <cell r="K1367">
            <v>0</v>
          </cell>
          <cell r="M1367">
            <v>-6909.78</v>
          </cell>
          <cell r="N1367">
            <v>0</v>
          </cell>
          <cell r="O1367">
            <v>0</v>
          </cell>
          <cell r="Q1367">
            <v>0</v>
          </cell>
          <cell r="T1367">
            <v>0</v>
          </cell>
          <cell r="U1367">
            <v>0</v>
          </cell>
          <cell r="W1367">
            <v>0</v>
          </cell>
          <cell r="Y1367">
            <v>-6909.78</v>
          </cell>
          <cell r="AA1367">
            <v>0</v>
          </cell>
          <cell r="AG1367">
            <v>0</v>
          </cell>
          <cell r="AI1367">
            <v>0</v>
          </cell>
          <cell r="AL1367">
            <v>8920</v>
          </cell>
        </row>
        <row r="1368">
          <cell r="A1368" t="str">
            <v>8920</v>
          </cell>
          <cell r="B1368" t="str">
            <v xml:space="preserve">407 - Retained Earnings             </v>
          </cell>
          <cell r="C1368" t="str">
            <v xml:space="preserve">REC - Cost Recoveries               </v>
          </cell>
          <cell r="D1368" t="str">
            <v>EO</v>
          </cell>
          <cell r="G1368">
            <v>0</v>
          </cell>
          <cell r="H1368">
            <v>0</v>
          </cell>
          <cell r="I1368">
            <v>0</v>
          </cell>
          <cell r="K1368">
            <v>0</v>
          </cell>
          <cell r="M1368">
            <v>-43393</v>
          </cell>
          <cell r="N1368">
            <v>0</v>
          </cell>
          <cell r="O1368">
            <v>0</v>
          </cell>
          <cell r="Q1368">
            <v>0</v>
          </cell>
          <cell r="T1368">
            <v>-108472</v>
          </cell>
          <cell r="U1368">
            <v>0</v>
          </cell>
          <cell r="W1368">
            <v>0</v>
          </cell>
          <cell r="Y1368">
            <v>-43393</v>
          </cell>
          <cell r="AA1368">
            <v>0</v>
          </cell>
          <cell r="AG1368">
            <v>0</v>
          </cell>
          <cell r="AI1368">
            <v>0</v>
          </cell>
          <cell r="AL1368">
            <v>8920</v>
          </cell>
        </row>
        <row r="1369">
          <cell r="A1369" t="str">
            <v>8920</v>
          </cell>
          <cell r="B1369" t="str">
            <v xml:space="preserve">407 - Retained Earnings             </v>
          </cell>
          <cell r="C1369" t="str">
            <v xml:space="preserve">REC - Cost Recoveries               </v>
          </cell>
          <cell r="D1369" t="str">
            <v>IS</v>
          </cell>
          <cell r="G1369">
            <v>0</v>
          </cell>
          <cell r="H1369">
            <v>0</v>
          </cell>
          <cell r="I1369">
            <v>0</v>
          </cell>
          <cell r="K1369">
            <v>0</v>
          </cell>
          <cell r="M1369">
            <v>0</v>
          </cell>
          <cell r="N1369">
            <v>0</v>
          </cell>
          <cell r="O1369">
            <v>0</v>
          </cell>
          <cell r="Q1369">
            <v>0</v>
          </cell>
          <cell r="T1369">
            <v>-599</v>
          </cell>
          <cell r="U1369">
            <v>0</v>
          </cell>
          <cell r="W1369">
            <v>0</v>
          </cell>
          <cell r="Y1369">
            <v>0</v>
          </cell>
          <cell r="AA1369">
            <v>0</v>
          </cell>
          <cell r="AG1369">
            <v>0</v>
          </cell>
          <cell r="AI1369">
            <v>0</v>
          </cell>
          <cell r="AL1369">
            <v>8920</v>
          </cell>
        </row>
        <row r="1370">
          <cell r="A1370" t="str">
            <v>8930</v>
          </cell>
          <cell r="B1370" t="str">
            <v xml:space="preserve">407 - Retained Earnings             </v>
          </cell>
          <cell r="C1370" t="str">
            <v xml:space="preserve">REC - Cost Recoveries               </v>
          </cell>
          <cell r="D1370" t="str">
            <v>CSP</v>
          </cell>
          <cell r="G1370">
            <v>-221833.33</v>
          </cell>
          <cell r="H1370">
            <v>-221833.33</v>
          </cell>
          <cell r="I1370">
            <v>-223800</v>
          </cell>
          <cell r="K1370">
            <v>0</v>
          </cell>
          <cell r="M1370">
            <v>-1996499.97</v>
          </cell>
          <cell r="N1370">
            <v>-1996499.97</v>
          </cell>
          <cell r="O1370">
            <v>-2013000</v>
          </cell>
          <cell r="Q1370">
            <v>0</v>
          </cell>
          <cell r="T1370">
            <v>-2661999.96</v>
          </cell>
          <cell r="U1370">
            <v>-2684000</v>
          </cell>
          <cell r="W1370">
            <v>0</v>
          </cell>
          <cell r="Y1370">
            <v>-1996499.97</v>
          </cell>
          <cell r="AA1370">
            <v>-2013000</v>
          </cell>
          <cell r="AG1370">
            <v>-2684000</v>
          </cell>
          <cell r="AI1370">
            <v>0</v>
          </cell>
          <cell r="AL1370">
            <v>8930</v>
          </cell>
        </row>
        <row r="1371">
          <cell r="A1371" t="str">
            <v>8930</v>
          </cell>
          <cell r="B1371" t="str">
            <v xml:space="preserve">407 - Retained Earnings             </v>
          </cell>
          <cell r="C1371" t="str">
            <v xml:space="preserve">REC - Cost Recoveries               </v>
          </cell>
          <cell r="D1371" t="str">
            <v>EO</v>
          </cell>
          <cell r="G1371">
            <v>-833.33</v>
          </cell>
          <cell r="H1371">
            <v>-833.33</v>
          </cell>
          <cell r="I1371">
            <v>-900</v>
          </cell>
          <cell r="K1371">
            <v>0</v>
          </cell>
          <cell r="M1371">
            <v>-7499.97</v>
          </cell>
          <cell r="N1371">
            <v>-7499.97</v>
          </cell>
          <cell r="O1371">
            <v>-7500</v>
          </cell>
          <cell r="Q1371">
            <v>0</v>
          </cell>
          <cell r="T1371">
            <v>-9999.9599999999991</v>
          </cell>
          <cell r="U1371">
            <v>-10000</v>
          </cell>
          <cell r="W1371">
            <v>0</v>
          </cell>
          <cell r="Y1371">
            <v>-7499.97</v>
          </cell>
          <cell r="AA1371">
            <v>-7500</v>
          </cell>
          <cell r="AG1371">
            <v>-10000</v>
          </cell>
          <cell r="AI1371">
            <v>0</v>
          </cell>
          <cell r="AL1371">
            <v>8930</v>
          </cell>
        </row>
        <row r="1372">
          <cell r="A1372" t="str">
            <v>8930</v>
          </cell>
          <cell r="B1372" t="str">
            <v xml:space="preserve">407 - Retained Earnings             </v>
          </cell>
          <cell r="C1372" t="str">
            <v xml:space="preserve">REC - Cost Recoveries               </v>
          </cell>
          <cell r="D1372" t="str">
            <v>EO</v>
          </cell>
          <cell r="G1372">
            <v>-9804.6</v>
          </cell>
          <cell r="H1372">
            <v>-22877.25</v>
          </cell>
          <cell r="I1372">
            <v>0</v>
          </cell>
          <cell r="K1372">
            <v>0</v>
          </cell>
          <cell r="M1372">
            <v>-88241.38</v>
          </cell>
          <cell r="N1372">
            <v>-200295.24</v>
          </cell>
          <cell r="O1372">
            <v>-70000</v>
          </cell>
          <cell r="Q1372">
            <v>0</v>
          </cell>
          <cell r="T1372">
            <v>-268926.12</v>
          </cell>
          <cell r="U1372">
            <v>-70000</v>
          </cell>
          <cell r="W1372">
            <v>0</v>
          </cell>
          <cell r="Y1372">
            <v>-88241.38</v>
          </cell>
          <cell r="AA1372">
            <v>-70000</v>
          </cell>
          <cell r="AG1372">
            <v>-70000</v>
          </cell>
          <cell r="AI1372">
            <v>0</v>
          </cell>
          <cell r="AL1372">
            <v>8930</v>
          </cell>
        </row>
        <row r="1373">
          <cell r="A1373" t="str">
            <v>8930</v>
          </cell>
          <cell r="B1373" t="str">
            <v xml:space="preserve">407 - Retained Earnings             </v>
          </cell>
          <cell r="C1373" t="str">
            <v xml:space="preserve">REC - Cost Recoveries               </v>
          </cell>
          <cell r="D1373" t="str">
            <v>IS</v>
          </cell>
          <cell r="G1373">
            <v>-30250</v>
          </cell>
          <cell r="H1373">
            <v>-30250</v>
          </cell>
          <cell r="I1373">
            <v>-30700</v>
          </cell>
          <cell r="K1373">
            <v>0</v>
          </cell>
          <cell r="M1373">
            <v>-272250</v>
          </cell>
          <cell r="N1373">
            <v>-272250</v>
          </cell>
          <cell r="O1373">
            <v>-273700</v>
          </cell>
          <cell r="Q1373">
            <v>0</v>
          </cell>
          <cell r="T1373">
            <v>-363000</v>
          </cell>
          <cell r="U1373">
            <v>-366000</v>
          </cell>
          <cell r="W1373">
            <v>0</v>
          </cell>
          <cell r="Y1373">
            <v>-272250</v>
          </cell>
          <cell r="AA1373">
            <v>-273700</v>
          </cell>
          <cell r="AG1373">
            <v>-366000</v>
          </cell>
          <cell r="AI1373">
            <v>0</v>
          </cell>
          <cell r="AL1373">
            <v>8930</v>
          </cell>
        </row>
        <row r="1374">
          <cell r="A1374" t="str">
            <v>8940</v>
          </cell>
          <cell r="B1374" t="str">
            <v xml:space="preserve">407 - Retained Earnings             </v>
          </cell>
          <cell r="C1374" t="str">
            <v xml:space="preserve">ORV - Other Revenue                 </v>
          </cell>
          <cell r="G1374">
            <v>-6966.02</v>
          </cell>
          <cell r="H1374">
            <v>-11810.3</v>
          </cell>
          <cell r="I1374">
            <v>-5400</v>
          </cell>
          <cell r="K1374">
            <v>0</v>
          </cell>
          <cell r="M1374">
            <v>-59994.16</v>
          </cell>
          <cell r="N1374">
            <v>-88202.82</v>
          </cell>
          <cell r="O1374">
            <v>-70200</v>
          </cell>
          <cell r="Q1374">
            <v>0</v>
          </cell>
          <cell r="T1374">
            <v>-126239.77</v>
          </cell>
          <cell r="U1374">
            <v>-86500</v>
          </cell>
          <cell r="W1374">
            <v>0</v>
          </cell>
          <cell r="Y1374">
            <v>-59994.16</v>
          </cell>
          <cell r="AA1374">
            <v>-70200</v>
          </cell>
          <cell r="AG1374">
            <v>-86500</v>
          </cell>
          <cell r="AI1374">
            <v>0</v>
          </cell>
          <cell r="AL1374">
            <v>8940</v>
          </cell>
        </row>
        <row r="1375">
          <cell r="A1375" t="str">
            <v>9001</v>
          </cell>
          <cell r="B1375" t="str">
            <v xml:space="preserve">407 - Retained Earnings             </v>
          </cell>
          <cell r="C1375" t="str">
            <v xml:space="preserve">INT - Interest expense              </v>
          </cell>
          <cell r="G1375">
            <v>71.8</v>
          </cell>
          <cell r="H1375">
            <v>497.79</v>
          </cell>
          <cell r="I1375">
            <v>0</v>
          </cell>
          <cell r="K1375">
            <v>0</v>
          </cell>
          <cell r="M1375">
            <v>1137.79</v>
          </cell>
          <cell r="N1375">
            <v>2893.47</v>
          </cell>
          <cell r="O1375">
            <v>0</v>
          </cell>
          <cell r="Q1375">
            <v>0</v>
          </cell>
          <cell r="T1375">
            <v>4241.83</v>
          </cell>
          <cell r="U1375">
            <v>0</v>
          </cell>
          <cell r="W1375">
            <v>0</v>
          </cell>
          <cell r="Y1375">
            <v>1137.79</v>
          </cell>
          <cell r="AA1375">
            <v>0</v>
          </cell>
          <cell r="AG1375">
            <v>0</v>
          </cell>
          <cell r="AI1375">
            <v>0</v>
          </cell>
          <cell r="AL1375">
            <v>9001</v>
          </cell>
        </row>
        <row r="1376">
          <cell r="A1376" t="str">
            <v>9002</v>
          </cell>
          <cell r="B1376" t="str">
            <v xml:space="preserve">407 - Retained Earnings             </v>
          </cell>
          <cell r="C1376" t="str">
            <v xml:space="preserve">INT - Interest expense              </v>
          </cell>
          <cell r="G1376">
            <v>25.93</v>
          </cell>
          <cell r="H1376">
            <v>15238.77</v>
          </cell>
          <cell r="I1376">
            <v>24600</v>
          </cell>
          <cell r="K1376">
            <v>0</v>
          </cell>
          <cell r="M1376">
            <v>80736.12</v>
          </cell>
          <cell r="N1376">
            <v>188290.59</v>
          </cell>
          <cell r="O1376">
            <v>227900</v>
          </cell>
          <cell r="Q1376">
            <v>0</v>
          </cell>
          <cell r="T1376">
            <v>216121.03</v>
          </cell>
          <cell r="U1376">
            <v>270000</v>
          </cell>
          <cell r="W1376">
            <v>0</v>
          </cell>
          <cell r="Y1376">
            <v>80736.12</v>
          </cell>
          <cell r="AA1376">
            <v>227900</v>
          </cell>
          <cell r="AG1376">
            <v>270000</v>
          </cell>
          <cell r="AI1376">
            <v>0</v>
          </cell>
          <cell r="AL1376">
            <v>9002</v>
          </cell>
        </row>
        <row r="1377">
          <cell r="A1377" t="str">
            <v>9003</v>
          </cell>
          <cell r="B1377" t="str">
            <v xml:space="preserve">407 - Retained Earnings             </v>
          </cell>
          <cell r="C1377" t="str">
            <v xml:space="preserve">INT - Interest expense              </v>
          </cell>
          <cell r="G1377">
            <v>0</v>
          </cell>
          <cell r="H1377">
            <v>0</v>
          </cell>
          <cell r="I1377">
            <v>0</v>
          </cell>
          <cell r="K1377">
            <v>0</v>
          </cell>
          <cell r="M1377">
            <v>-2185.73</v>
          </cell>
          <cell r="N1377">
            <v>21232.48</v>
          </cell>
          <cell r="O1377">
            <v>0</v>
          </cell>
          <cell r="Q1377">
            <v>0</v>
          </cell>
          <cell r="T1377">
            <v>16110.96</v>
          </cell>
          <cell r="U1377">
            <v>0</v>
          </cell>
          <cell r="W1377">
            <v>0</v>
          </cell>
          <cell r="Y1377">
            <v>-2185.73</v>
          </cell>
          <cell r="AA1377">
            <v>0</v>
          </cell>
          <cell r="AG1377">
            <v>0</v>
          </cell>
          <cell r="AI1377">
            <v>0</v>
          </cell>
          <cell r="AL1377">
            <v>9003</v>
          </cell>
        </row>
        <row r="1378">
          <cell r="A1378" t="str">
            <v>9004</v>
          </cell>
          <cell r="B1378" t="str">
            <v xml:space="preserve">407 - Retained Earnings             </v>
          </cell>
          <cell r="C1378" t="str">
            <v xml:space="preserve">INT - Interest expense              </v>
          </cell>
          <cell r="G1378">
            <v>0.72</v>
          </cell>
          <cell r="H1378">
            <v>2.0699999999999998</v>
          </cell>
          <cell r="I1378">
            <v>15000</v>
          </cell>
          <cell r="K1378">
            <v>0</v>
          </cell>
          <cell r="M1378">
            <v>32.549999999999997</v>
          </cell>
          <cell r="N1378">
            <v>78.77</v>
          </cell>
          <cell r="O1378">
            <v>25000</v>
          </cell>
          <cell r="Q1378">
            <v>0</v>
          </cell>
          <cell r="T1378">
            <v>2422.41</v>
          </cell>
          <cell r="U1378">
            <v>50000</v>
          </cell>
          <cell r="W1378">
            <v>0</v>
          </cell>
          <cell r="Y1378">
            <v>32.549999999999997</v>
          </cell>
          <cell r="AA1378">
            <v>25000</v>
          </cell>
          <cell r="AG1378">
            <v>50000</v>
          </cell>
          <cell r="AI1378">
            <v>0</v>
          </cell>
          <cell r="AL1378">
            <v>9004</v>
          </cell>
        </row>
        <row r="1379">
          <cell r="A1379" t="str">
            <v>9005</v>
          </cell>
          <cell r="B1379" t="str">
            <v xml:space="preserve">407 - Retained Earnings             </v>
          </cell>
          <cell r="C1379" t="str">
            <v xml:space="preserve">INT - Interest expense              </v>
          </cell>
          <cell r="G1379">
            <v>350000</v>
          </cell>
          <cell r="H1379">
            <v>350000</v>
          </cell>
          <cell r="I1379">
            <v>350300</v>
          </cell>
          <cell r="K1379">
            <v>0</v>
          </cell>
          <cell r="M1379">
            <v>3150000</v>
          </cell>
          <cell r="N1379">
            <v>3150000</v>
          </cell>
          <cell r="O1379">
            <v>3150100</v>
          </cell>
          <cell r="Q1379">
            <v>0</v>
          </cell>
          <cell r="T1379">
            <v>4200000</v>
          </cell>
          <cell r="U1379">
            <v>4200000</v>
          </cell>
          <cell r="W1379">
            <v>0</v>
          </cell>
          <cell r="Y1379">
            <v>3150000</v>
          </cell>
          <cell r="AA1379">
            <v>3150100</v>
          </cell>
          <cell r="AG1379">
            <v>4200000</v>
          </cell>
          <cell r="AI1379">
            <v>0</v>
          </cell>
          <cell r="AL1379">
            <v>9005</v>
          </cell>
        </row>
        <row r="1380">
          <cell r="A1380" t="str">
            <v>9121</v>
          </cell>
          <cell r="B1380" t="str">
            <v xml:space="preserve">407 - Retained Earnings             </v>
          </cell>
          <cell r="C1380" t="str">
            <v>DEP - Amortization of Capital Assets</v>
          </cell>
          <cell r="G1380">
            <v>1071.1400000000001</v>
          </cell>
          <cell r="H1380">
            <v>3321.7</v>
          </cell>
          <cell r="I1380">
            <v>0</v>
          </cell>
          <cell r="K1380">
            <v>0</v>
          </cell>
          <cell r="M1380">
            <v>11875.66</v>
          </cell>
          <cell r="N1380">
            <v>29817.96</v>
          </cell>
          <cell r="O1380">
            <v>0</v>
          </cell>
          <cell r="Q1380">
            <v>0</v>
          </cell>
          <cell r="T1380">
            <v>39797.550000000003</v>
          </cell>
          <cell r="U1380">
            <v>0</v>
          </cell>
          <cell r="W1380">
            <v>0</v>
          </cell>
          <cell r="Y1380">
            <v>11875.66</v>
          </cell>
          <cell r="AA1380">
            <v>0</v>
          </cell>
          <cell r="AG1380">
            <v>0</v>
          </cell>
          <cell r="AI1380">
            <v>0</v>
          </cell>
          <cell r="AL1380">
            <v>9121</v>
          </cell>
        </row>
        <row r="1381">
          <cell r="A1381" t="str">
            <v>9122</v>
          </cell>
          <cell r="B1381" t="str">
            <v xml:space="preserve">407 - Retained Earnings             </v>
          </cell>
          <cell r="C1381" t="str">
            <v>DEP - Amortization of Capital Assets</v>
          </cell>
          <cell r="G1381">
            <v>13011.1</v>
          </cell>
          <cell r="H1381">
            <v>12606.25</v>
          </cell>
          <cell r="I1381">
            <v>0</v>
          </cell>
          <cell r="K1381">
            <v>0</v>
          </cell>
          <cell r="M1381">
            <v>116463.38</v>
          </cell>
          <cell r="N1381">
            <v>113456.16</v>
          </cell>
          <cell r="O1381">
            <v>0</v>
          </cell>
          <cell r="Q1381">
            <v>0</v>
          </cell>
          <cell r="T1381">
            <v>151835.95000000001</v>
          </cell>
          <cell r="U1381">
            <v>0</v>
          </cell>
          <cell r="W1381">
            <v>0</v>
          </cell>
          <cell r="Y1381">
            <v>116463.38</v>
          </cell>
          <cell r="AA1381">
            <v>0</v>
          </cell>
          <cell r="AG1381">
            <v>0</v>
          </cell>
          <cell r="AI1381">
            <v>0</v>
          </cell>
          <cell r="AL1381">
            <v>9122</v>
          </cell>
        </row>
        <row r="1382">
          <cell r="A1382" t="str">
            <v>9125</v>
          </cell>
          <cell r="B1382" t="str">
            <v xml:space="preserve">407 - Retained Earnings             </v>
          </cell>
          <cell r="C1382" t="str">
            <v>DEP - Amortization of Capital Assets</v>
          </cell>
          <cell r="G1382">
            <v>26656.35</v>
          </cell>
          <cell r="H1382">
            <v>24293.31</v>
          </cell>
          <cell r="I1382">
            <v>0</v>
          </cell>
          <cell r="K1382">
            <v>0</v>
          </cell>
          <cell r="M1382">
            <v>239552.16</v>
          </cell>
          <cell r="N1382">
            <v>211476.39</v>
          </cell>
          <cell r="O1382">
            <v>0</v>
          </cell>
          <cell r="Q1382">
            <v>0</v>
          </cell>
          <cell r="T1382">
            <v>287451.76</v>
          </cell>
          <cell r="U1382">
            <v>0</v>
          </cell>
          <cell r="W1382">
            <v>0</v>
          </cell>
          <cell r="Y1382">
            <v>239552.16</v>
          </cell>
          <cell r="AA1382">
            <v>0</v>
          </cell>
          <cell r="AG1382">
            <v>0</v>
          </cell>
          <cell r="AI1382">
            <v>0</v>
          </cell>
          <cell r="AL1382">
            <v>9125</v>
          </cell>
        </row>
        <row r="1383">
          <cell r="A1383" t="str">
            <v>9127</v>
          </cell>
          <cell r="B1383" t="str">
            <v xml:space="preserve">407 - Retained Earnings             </v>
          </cell>
          <cell r="C1383" t="str">
            <v>DEP - Amortization of Capital Assets</v>
          </cell>
          <cell r="G1383">
            <v>45494.46</v>
          </cell>
          <cell r="H1383">
            <v>39797.22</v>
          </cell>
          <cell r="I1383">
            <v>0</v>
          </cell>
          <cell r="K1383">
            <v>0</v>
          </cell>
          <cell r="M1383">
            <v>386233.62</v>
          </cell>
          <cell r="N1383">
            <v>328451.63</v>
          </cell>
          <cell r="O1383">
            <v>0</v>
          </cell>
          <cell r="Q1383">
            <v>0</v>
          </cell>
          <cell r="T1383">
            <v>449391.83</v>
          </cell>
          <cell r="U1383">
            <v>0</v>
          </cell>
          <cell r="W1383">
            <v>0</v>
          </cell>
          <cell r="Y1383">
            <v>386233.62</v>
          </cell>
          <cell r="AA1383">
            <v>0</v>
          </cell>
          <cell r="AG1383">
            <v>0</v>
          </cell>
          <cell r="AI1383">
            <v>0</v>
          </cell>
          <cell r="AL1383">
            <v>9127</v>
          </cell>
        </row>
        <row r="1384">
          <cell r="A1384" t="str">
            <v>9128</v>
          </cell>
          <cell r="B1384" t="str">
            <v xml:space="preserve">407 - Retained Earnings             </v>
          </cell>
          <cell r="C1384" t="str">
            <v>DEP - Amortization of Capital Assets</v>
          </cell>
          <cell r="G1384">
            <v>248932.7</v>
          </cell>
          <cell r="H1384">
            <v>244821.7</v>
          </cell>
          <cell r="I1384">
            <v>0</v>
          </cell>
          <cell r="K1384">
            <v>0</v>
          </cell>
          <cell r="M1384">
            <v>2207518.79</v>
          </cell>
          <cell r="N1384">
            <v>2148979.7599999998</v>
          </cell>
          <cell r="O1384">
            <v>0</v>
          </cell>
          <cell r="Q1384">
            <v>0</v>
          </cell>
          <cell r="T1384">
            <v>2886671.97</v>
          </cell>
          <cell r="U1384">
            <v>0</v>
          </cell>
          <cell r="W1384">
            <v>0</v>
          </cell>
          <cell r="Y1384">
            <v>2207518.79</v>
          </cell>
          <cell r="AA1384">
            <v>0</v>
          </cell>
          <cell r="AG1384">
            <v>0</v>
          </cell>
          <cell r="AI1384">
            <v>0</v>
          </cell>
          <cell r="AL1384">
            <v>9128</v>
          </cell>
        </row>
        <row r="1385">
          <cell r="A1385" t="str">
            <v>9130</v>
          </cell>
          <cell r="B1385" t="str">
            <v xml:space="preserve">407 - Retained Earnings             </v>
          </cell>
          <cell r="C1385" t="str">
            <v>DEP - Amortization of Capital Assets</v>
          </cell>
          <cell r="G1385">
            <v>73655.42</v>
          </cell>
          <cell r="H1385">
            <v>59920.38</v>
          </cell>
          <cell r="I1385">
            <v>0</v>
          </cell>
          <cell r="K1385">
            <v>0</v>
          </cell>
          <cell r="M1385">
            <v>621724.27</v>
          </cell>
          <cell r="N1385">
            <v>513673.71</v>
          </cell>
          <cell r="O1385">
            <v>0</v>
          </cell>
          <cell r="Q1385">
            <v>0</v>
          </cell>
          <cell r="T1385">
            <v>700035.01</v>
          </cell>
          <cell r="U1385">
            <v>0</v>
          </cell>
          <cell r="W1385">
            <v>0</v>
          </cell>
          <cell r="Y1385">
            <v>621724.27</v>
          </cell>
          <cell r="AA1385">
            <v>0</v>
          </cell>
          <cell r="AG1385">
            <v>0</v>
          </cell>
          <cell r="AI1385">
            <v>0</v>
          </cell>
          <cell r="AL1385">
            <v>9130</v>
          </cell>
        </row>
        <row r="1386">
          <cell r="A1386" t="str">
            <v>9131</v>
          </cell>
          <cell r="B1386" t="str">
            <v xml:space="preserve">407 - Retained Earnings             </v>
          </cell>
          <cell r="C1386" t="str">
            <v>DEP - Amortization of Capital Assets</v>
          </cell>
          <cell r="G1386">
            <v>341019.33</v>
          </cell>
          <cell r="H1386">
            <v>327583.51</v>
          </cell>
          <cell r="I1386">
            <v>0</v>
          </cell>
          <cell r="K1386">
            <v>0</v>
          </cell>
          <cell r="M1386">
            <v>3024918.38</v>
          </cell>
          <cell r="N1386">
            <v>2920204.77</v>
          </cell>
          <cell r="O1386">
            <v>0</v>
          </cell>
          <cell r="Q1386">
            <v>0</v>
          </cell>
          <cell r="T1386">
            <v>3908853.58</v>
          </cell>
          <cell r="U1386">
            <v>0</v>
          </cell>
          <cell r="W1386">
            <v>0</v>
          </cell>
          <cell r="Y1386">
            <v>3024918.38</v>
          </cell>
          <cell r="AA1386">
            <v>0</v>
          </cell>
          <cell r="AG1386">
            <v>0</v>
          </cell>
          <cell r="AI1386">
            <v>0</v>
          </cell>
          <cell r="AL1386">
            <v>9131</v>
          </cell>
        </row>
        <row r="1387">
          <cell r="A1387" t="str">
            <v>9134</v>
          </cell>
          <cell r="B1387" t="str">
            <v xml:space="preserve">407 - Retained Earnings             </v>
          </cell>
          <cell r="C1387" t="str">
            <v>DEP - Amortization of Capital Assets</v>
          </cell>
          <cell r="G1387">
            <v>217890.57</v>
          </cell>
          <cell r="H1387">
            <v>201674.23999999999</v>
          </cell>
          <cell r="I1387">
            <v>0</v>
          </cell>
          <cell r="K1387">
            <v>0</v>
          </cell>
          <cell r="M1387">
            <v>1917403.99</v>
          </cell>
          <cell r="N1387">
            <v>1762674.82</v>
          </cell>
          <cell r="O1387">
            <v>0</v>
          </cell>
          <cell r="Q1387">
            <v>0</v>
          </cell>
          <cell r="T1387">
            <v>2376138.37</v>
          </cell>
          <cell r="U1387">
            <v>0</v>
          </cell>
          <cell r="W1387">
            <v>0</v>
          </cell>
          <cell r="Y1387">
            <v>1917403.99</v>
          </cell>
          <cell r="AA1387">
            <v>0</v>
          </cell>
          <cell r="AG1387">
            <v>0</v>
          </cell>
          <cell r="AI1387">
            <v>0</v>
          </cell>
          <cell r="AL1387">
            <v>9134</v>
          </cell>
        </row>
        <row r="1388">
          <cell r="A1388" t="str">
            <v>9136</v>
          </cell>
          <cell r="B1388" t="str">
            <v xml:space="preserve">407 - Retained Earnings             </v>
          </cell>
          <cell r="C1388" t="str">
            <v>DEP - Amortization of Capital Assets</v>
          </cell>
          <cell r="G1388">
            <v>33754.83</v>
          </cell>
          <cell r="H1388">
            <v>28939.53</v>
          </cell>
          <cell r="I1388">
            <v>0</v>
          </cell>
          <cell r="K1388">
            <v>0</v>
          </cell>
          <cell r="M1388">
            <v>285015.09999999998</v>
          </cell>
          <cell r="N1388">
            <v>237265.84</v>
          </cell>
          <cell r="O1388">
            <v>0</v>
          </cell>
          <cell r="Q1388">
            <v>0</v>
          </cell>
          <cell r="T1388">
            <v>325532.03000000003</v>
          </cell>
          <cell r="U1388">
            <v>0</v>
          </cell>
          <cell r="W1388">
            <v>0</v>
          </cell>
          <cell r="Y1388">
            <v>285015.09999999998</v>
          </cell>
          <cell r="AA1388">
            <v>0</v>
          </cell>
          <cell r="AG1388">
            <v>0</v>
          </cell>
          <cell r="AI1388">
            <v>0</v>
          </cell>
          <cell r="AL1388">
            <v>9136</v>
          </cell>
        </row>
        <row r="1389">
          <cell r="A1389" t="str">
            <v>9138</v>
          </cell>
          <cell r="B1389" t="str">
            <v xml:space="preserve">407 - Retained Earnings             </v>
          </cell>
          <cell r="C1389" t="str">
            <v>DEP - Amortization of Capital Assets</v>
          </cell>
          <cell r="G1389">
            <v>59650.36</v>
          </cell>
          <cell r="H1389">
            <v>58360.58</v>
          </cell>
          <cell r="I1389">
            <v>0</v>
          </cell>
          <cell r="K1389">
            <v>0</v>
          </cell>
          <cell r="M1389">
            <v>532426.11</v>
          </cell>
          <cell r="N1389">
            <v>519727.97</v>
          </cell>
          <cell r="O1389">
            <v>0</v>
          </cell>
          <cell r="Q1389">
            <v>0</v>
          </cell>
          <cell r="T1389">
            <v>695160.91</v>
          </cell>
          <cell r="U1389">
            <v>0</v>
          </cell>
          <cell r="W1389">
            <v>0</v>
          </cell>
          <cell r="Y1389">
            <v>532426.11</v>
          </cell>
          <cell r="AA1389">
            <v>0</v>
          </cell>
          <cell r="AG1389">
            <v>0</v>
          </cell>
          <cell r="AI1389">
            <v>0</v>
          </cell>
          <cell r="AL1389">
            <v>9138</v>
          </cell>
        </row>
        <row r="1390">
          <cell r="A1390" t="str">
            <v>9153</v>
          </cell>
          <cell r="B1390" t="str">
            <v xml:space="preserve">407 - Retained Earnings             </v>
          </cell>
          <cell r="C1390" t="str">
            <v>DEP - Amortization of Capital Assets</v>
          </cell>
          <cell r="G1390">
            <v>33379.11</v>
          </cell>
          <cell r="H1390">
            <v>27789.55</v>
          </cell>
          <cell r="I1390">
            <v>0</v>
          </cell>
          <cell r="K1390">
            <v>0</v>
          </cell>
          <cell r="M1390">
            <v>294495.52</v>
          </cell>
          <cell r="N1390">
            <v>236090.39</v>
          </cell>
          <cell r="O1390">
            <v>0</v>
          </cell>
          <cell r="Q1390">
            <v>0</v>
          </cell>
          <cell r="T1390">
            <v>324150.92</v>
          </cell>
          <cell r="U1390">
            <v>0</v>
          </cell>
          <cell r="W1390">
            <v>0</v>
          </cell>
          <cell r="Y1390">
            <v>294495.52</v>
          </cell>
          <cell r="AA1390">
            <v>0</v>
          </cell>
          <cell r="AG1390">
            <v>0</v>
          </cell>
          <cell r="AI1390">
            <v>0</v>
          </cell>
          <cell r="AL1390">
            <v>9153</v>
          </cell>
        </row>
        <row r="1391">
          <cell r="A1391" t="str">
            <v>9155</v>
          </cell>
          <cell r="B1391" t="str">
            <v xml:space="preserve">407 - Retained Earnings             </v>
          </cell>
          <cell r="C1391" t="str">
            <v>DEP - Amortization of Capital Assets</v>
          </cell>
          <cell r="G1391">
            <v>9097.8700000000008</v>
          </cell>
          <cell r="H1391">
            <v>8133.33</v>
          </cell>
          <cell r="I1391">
            <v>0</v>
          </cell>
          <cell r="K1391">
            <v>0</v>
          </cell>
          <cell r="M1391">
            <v>78772.44</v>
          </cell>
          <cell r="N1391">
            <v>70030.28</v>
          </cell>
          <cell r="O1391">
            <v>0</v>
          </cell>
          <cell r="Q1391">
            <v>0</v>
          </cell>
          <cell r="T1391">
            <v>94803.51</v>
          </cell>
          <cell r="U1391">
            <v>0</v>
          </cell>
          <cell r="W1391">
            <v>0</v>
          </cell>
          <cell r="Y1391">
            <v>78772.44</v>
          </cell>
          <cell r="AA1391">
            <v>0</v>
          </cell>
          <cell r="AG1391">
            <v>0</v>
          </cell>
          <cell r="AI1391">
            <v>0</v>
          </cell>
          <cell r="AL1391">
            <v>9155</v>
          </cell>
        </row>
        <row r="1392">
          <cell r="A1392" t="str">
            <v>9156</v>
          </cell>
          <cell r="B1392" t="str">
            <v xml:space="preserve">407 - Retained Earnings             </v>
          </cell>
          <cell r="C1392" t="str">
            <v>DEP - Amortization of Capital Assets</v>
          </cell>
          <cell r="G1392">
            <v>48394.84</v>
          </cell>
          <cell r="H1392">
            <v>57344.15</v>
          </cell>
          <cell r="I1392">
            <v>0</v>
          </cell>
          <cell r="K1392">
            <v>0</v>
          </cell>
          <cell r="M1392">
            <v>457872.6</v>
          </cell>
          <cell r="N1392">
            <v>541879.24</v>
          </cell>
          <cell r="O1392">
            <v>0</v>
          </cell>
          <cell r="Q1392">
            <v>0</v>
          </cell>
          <cell r="T1392">
            <v>708966.12</v>
          </cell>
          <cell r="U1392">
            <v>0</v>
          </cell>
          <cell r="W1392">
            <v>0</v>
          </cell>
          <cell r="Y1392">
            <v>457872.6</v>
          </cell>
          <cell r="AA1392">
            <v>0</v>
          </cell>
          <cell r="AG1392">
            <v>0</v>
          </cell>
          <cell r="AI1392">
            <v>0</v>
          </cell>
          <cell r="AL1392">
            <v>9156</v>
          </cell>
        </row>
        <row r="1393">
          <cell r="A1393" t="str">
            <v>9158</v>
          </cell>
          <cell r="B1393" t="str">
            <v xml:space="preserve">407 - Retained Earnings             </v>
          </cell>
          <cell r="C1393" t="str">
            <v>DEP - Amortization of Capital Assets</v>
          </cell>
          <cell r="G1393">
            <v>176567.93</v>
          </cell>
          <cell r="H1393">
            <v>270642.51</v>
          </cell>
          <cell r="I1393">
            <v>0</v>
          </cell>
          <cell r="K1393">
            <v>0</v>
          </cell>
          <cell r="M1393">
            <v>1509180.62</v>
          </cell>
          <cell r="N1393">
            <v>2485821.64</v>
          </cell>
          <cell r="O1393">
            <v>0</v>
          </cell>
          <cell r="Q1393">
            <v>0</v>
          </cell>
          <cell r="T1393">
            <v>2834186.14</v>
          </cell>
          <cell r="U1393">
            <v>0</v>
          </cell>
          <cell r="W1393">
            <v>0</v>
          </cell>
          <cell r="Y1393">
            <v>1509180.62</v>
          </cell>
          <cell r="AA1393">
            <v>0</v>
          </cell>
          <cell r="AG1393">
            <v>0</v>
          </cell>
          <cell r="AI1393">
            <v>0</v>
          </cell>
          <cell r="AL1393">
            <v>9158</v>
          </cell>
        </row>
        <row r="1394">
          <cell r="A1394" t="str">
            <v>9160</v>
          </cell>
          <cell r="B1394" t="str">
            <v xml:space="preserve">407 - Retained Earnings             </v>
          </cell>
          <cell r="C1394" t="str">
            <v>DEP - Amortization of Capital Assets</v>
          </cell>
          <cell r="G1394">
            <v>2465.52</v>
          </cell>
          <cell r="H1394">
            <v>2937.36</v>
          </cell>
          <cell r="I1394">
            <v>0</v>
          </cell>
          <cell r="K1394">
            <v>0</v>
          </cell>
          <cell r="M1394">
            <v>22051.93</v>
          </cell>
          <cell r="N1394">
            <v>25956.48</v>
          </cell>
          <cell r="O1394">
            <v>0</v>
          </cell>
          <cell r="Q1394">
            <v>0</v>
          </cell>
          <cell r="T1394">
            <v>34768.69</v>
          </cell>
          <cell r="U1394">
            <v>0</v>
          </cell>
          <cell r="W1394">
            <v>0</v>
          </cell>
          <cell r="Y1394">
            <v>22051.93</v>
          </cell>
          <cell r="AA1394">
            <v>0</v>
          </cell>
          <cell r="AG1394">
            <v>0</v>
          </cell>
          <cell r="AI1394">
            <v>0</v>
          </cell>
          <cell r="AL1394">
            <v>9160</v>
          </cell>
        </row>
        <row r="1395">
          <cell r="A1395" t="str">
            <v>9161</v>
          </cell>
          <cell r="B1395" t="str">
            <v xml:space="preserve">407 - Retained Earnings             </v>
          </cell>
          <cell r="C1395" t="str">
            <v>DEP - Amortization of Capital Assets</v>
          </cell>
          <cell r="G1395">
            <v>8948.65</v>
          </cell>
          <cell r="H1395">
            <v>7840.56</v>
          </cell>
          <cell r="I1395">
            <v>0</v>
          </cell>
          <cell r="K1395">
            <v>0</v>
          </cell>
          <cell r="M1395">
            <v>79044.67</v>
          </cell>
          <cell r="N1395">
            <v>69427.28</v>
          </cell>
          <cell r="O1395">
            <v>0</v>
          </cell>
          <cell r="Q1395">
            <v>0</v>
          </cell>
          <cell r="T1395">
            <v>93627.08</v>
          </cell>
          <cell r="U1395">
            <v>0</v>
          </cell>
          <cell r="W1395">
            <v>0</v>
          </cell>
          <cell r="Y1395">
            <v>79044.67</v>
          </cell>
          <cell r="AA1395">
            <v>0</v>
          </cell>
          <cell r="AG1395">
            <v>0</v>
          </cell>
          <cell r="AI1395">
            <v>0</v>
          </cell>
          <cell r="AL1395">
            <v>9161</v>
          </cell>
        </row>
        <row r="1396">
          <cell r="A1396" t="str">
            <v>9162</v>
          </cell>
          <cell r="B1396" t="str">
            <v xml:space="preserve">407 - Retained Earnings             </v>
          </cell>
          <cell r="C1396" t="str">
            <v>DEP - Amortization of Capital Assets</v>
          </cell>
          <cell r="G1396">
            <v>878.7</v>
          </cell>
          <cell r="H1396">
            <v>2495.56</v>
          </cell>
          <cell r="I1396">
            <v>0</v>
          </cell>
          <cell r="K1396">
            <v>0</v>
          </cell>
          <cell r="M1396">
            <v>7908.41</v>
          </cell>
          <cell r="N1396">
            <v>22460.02</v>
          </cell>
          <cell r="O1396">
            <v>0</v>
          </cell>
          <cell r="Q1396">
            <v>0</v>
          </cell>
          <cell r="T1396">
            <v>30038.48</v>
          </cell>
          <cell r="U1396">
            <v>0</v>
          </cell>
          <cell r="W1396">
            <v>0</v>
          </cell>
          <cell r="Y1396">
            <v>7908.41</v>
          </cell>
          <cell r="AA1396">
            <v>0</v>
          </cell>
          <cell r="AG1396">
            <v>0</v>
          </cell>
          <cell r="AI1396">
            <v>0</v>
          </cell>
          <cell r="AL1396">
            <v>9162</v>
          </cell>
        </row>
        <row r="1397">
          <cell r="A1397" t="str">
            <v>9170</v>
          </cell>
          <cell r="B1397" t="str">
            <v xml:space="preserve">407 - Retained Earnings             </v>
          </cell>
          <cell r="C1397" t="str">
            <v>DEP - Amortization of Capital Assets</v>
          </cell>
          <cell r="G1397">
            <v>16199.1</v>
          </cell>
          <cell r="H1397">
            <v>21431.47</v>
          </cell>
          <cell r="I1397">
            <v>0</v>
          </cell>
          <cell r="K1397">
            <v>0</v>
          </cell>
          <cell r="M1397">
            <v>142864.94</v>
          </cell>
          <cell r="N1397">
            <v>190093.65</v>
          </cell>
          <cell r="O1397">
            <v>0</v>
          </cell>
          <cell r="Q1397">
            <v>0</v>
          </cell>
          <cell r="T1397">
            <v>255415.38</v>
          </cell>
          <cell r="U1397">
            <v>0</v>
          </cell>
          <cell r="W1397">
            <v>0</v>
          </cell>
          <cell r="Y1397">
            <v>142864.94</v>
          </cell>
          <cell r="AA1397">
            <v>0</v>
          </cell>
          <cell r="AG1397">
            <v>0</v>
          </cell>
          <cell r="AI1397">
            <v>0</v>
          </cell>
          <cell r="AL1397">
            <v>9170</v>
          </cell>
        </row>
        <row r="1398">
          <cell r="A1398" t="str">
            <v>9191</v>
          </cell>
          <cell r="B1398" t="str">
            <v xml:space="preserve">407 - Retained Earnings             </v>
          </cell>
          <cell r="C1398" t="str">
            <v>DEP - Amortization of Capital Assets</v>
          </cell>
          <cell r="G1398">
            <v>41109.440000000002</v>
          </cell>
          <cell r="H1398">
            <v>25181.29</v>
          </cell>
          <cell r="I1398">
            <v>1354000</v>
          </cell>
          <cell r="K1398">
            <v>0</v>
          </cell>
          <cell r="M1398">
            <v>327294.88</v>
          </cell>
          <cell r="N1398">
            <v>218510.04</v>
          </cell>
          <cell r="O1398">
            <v>11855000</v>
          </cell>
          <cell r="Q1398">
            <v>0</v>
          </cell>
          <cell r="T1398">
            <v>301676.45</v>
          </cell>
          <cell r="U1398">
            <v>15919000</v>
          </cell>
          <cell r="W1398">
            <v>0</v>
          </cell>
          <cell r="Y1398">
            <v>327294.88</v>
          </cell>
          <cell r="AA1398">
            <v>11855000</v>
          </cell>
          <cell r="AG1398">
            <v>15919000</v>
          </cell>
          <cell r="AI1398">
            <v>0</v>
          </cell>
          <cell r="AL1398">
            <v>9191</v>
          </cell>
        </row>
        <row r="1399">
          <cell r="A1399" t="str">
            <v>9196</v>
          </cell>
          <cell r="B1399" t="str">
            <v xml:space="preserve">407 - Retained Earnings             </v>
          </cell>
          <cell r="C1399" t="str">
            <v>DEP - Amortization of Capital Assets</v>
          </cell>
          <cell r="G1399">
            <v>-84422.01</v>
          </cell>
          <cell r="H1399">
            <v>-69145.83</v>
          </cell>
          <cell r="I1399">
            <v>0</v>
          </cell>
          <cell r="K1399">
            <v>0</v>
          </cell>
          <cell r="M1399">
            <v>-713192.28</v>
          </cell>
          <cell r="N1399">
            <v>-590583.76</v>
          </cell>
          <cell r="O1399">
            <v>0</v>
          </cell>
          <cell r="Q1399">
            <v>0</v>
          </cell>
          <cell r="T1399">
            <v>-803717.46</v>
          </cell>
          <cell r="U1399">
            <v>0</v>
          </cell>
          <cell r="W1399">
            <v>0</v>
          </cell>
          <cell r="Y1399">
            <v>-713192.28</v>
          </cell>
          <cell r="AA1399">
            <v>0</v>
          </cell>
          <cell r="AG1399">
            <v>0</v>
          </cell>
          <cell r="AI1399">
            <v>0</v>
          </cell>
          <cell r="AL1399">
            <v>9196</v>
          </cell>
        </row>
        <row r="1400">
          <cell r="A1400" t="str">
            <v>9302</v>
          </cell>
          <cell r="B1400" t="str">
            <v xml:space="preserve">407 - Retained Earnings             </v>
          </cell>
          <cell r="C1400" t="str">
            <v xml:space="preserve">ITX - Income Tax                    </v>
          </cell>
          <cell r="G1400">
            <v>326500</v>
          </cell>
          <cell r="H1400">
            <v>509022</v>
          </cell>
          <cell r="I1400">
            <v>518400</v>
          </cell>
          <cell r="K1400">
            <v>0</v>
          </cell>
          <cell r="M1400">
            <v>2888786</v>
          </cell>
          <cell r="N1400">
            <v>2444367</v>
          </cell>
          <cell r="O1400">
            <v>2301100</v>
          </cell>
          <cell r="Q1400">
            <v>0</v>
          </cell>
          <cell r="T1400">
            <v>2873149</v>
          </cell>
          <cell r="U1400">
            <v>3362400</v>
          </cell>
          <cell r="W1400">
            <v>0</v>
          </cell>
          <cell r="Y1400">
            <v>2888786</v>
          </cell>
          <cell r="AA1400">
            <v>2301100</v>
          </cell>
          <cell r="AG1400">
            <v>3362400</v>
          </cell>
          <cell r="AI1400">
            <v>0</v>
          </cell>
          <cell r="AL1400">
            <v>9302</v>
          </cell>
        </row>
        <row r="1401">
          <cell r="A1401" t="str">
            <v>9305</v>
          </cell>
          <cell r="B1401" t="str">
            <v xml:space="preserve">407 - Retained Earnings             </v>
          </cell>
          <cell r="C1401" t="str">
            <v xml:space="preserve">CTX - Capital Tax                   </v>
          </cell>
          <cell r="G1401">
            <v>42000</v>
          </cell>
          <cell r="H1401">
            <v>50000</v>
          </cell>
          <cell r="I1401">
            <v>50000</v>
          </cell>
          <cell r="K1401">
            <v>0</v>
          </cell>
          <cell r="M1401">
            <v>373333.32</v>
          </cell>
          <cell r="N1401">
            <v>450000</v>
          </cell>
          <cell r="O1401">
            <v>450000</v>
          </cell>
          <cell r="Q1401">
            <v>0</v>
          </cell>
          <cell r="T1401">
            <v>358622</v>
          </cell>
          <cell r="U1401">
            <v>600000</v>
          </cell>
          <cell r="W1401">
            <v>0</v>
          </cell>
          <cell r="Y1401">
            <v>373333.32</v>
          </cell>
          <cell r="AA1401">
            <v>450000</v>
          </cell>
          <cell r="AG1401">
            <v>600000</v>
          </cell>
          <cell r="AI1401">
            <v>0</v>
          </cell>
          <cell r="AL1401">
            <v>9305</v>
          </cell>
        </row>
        <row r="1402">
          <cell r="A1402" t="str">
            <v>9308</v>
          </cell>
          <cell r="B1402" t="str">
            <v xml:space="preserve">407 - Retained Earnings             </v>
          </cell>
          <cell r="C1402" t="str">
            <v xml:space="preserve">DTX - Deferred Tax                  </v>
          </cell>
          <cell r="G1402">
            <v>0</v>
          </cell>
          <cell r="H1402">
            <v>0</v>
          </cell>
          <cell r="I1402">
            <v>0</v>
          </cell>
          <cell r="K1402">
            <v>0</v>
          </cell>
          <cell r="M1402">
            <v>998000</v>
          </cell>
          <cell r="N1402">
            <v>0</v>
          </cell>
          <cell r="O1402">
            <v>0</v>
          </cell>
          <cell r="Q1402">
            <v>0</v>
          </cell>
          <cell r="T1402">
            <v>0</v>
          </cell>
          <cell r="U1402">
            <v>0</v>
          </cell>
          <cell r="W1402">
            <v>0</v>
          </cell>
          <cell r="Y1402">
            <v>998000</v>
          </cell>
          <cell r="AA1402">
            <v>0</v>
          </cell>
          <cell r="AG1402">
            <v>0</v>
          </cell>
          <cell r="AI1402">
            <v>0</v>
          </cell>
          <cell r="AL1402">
            <v>9308</v>
          </cell>
        </row>
        <row r="1403">
          <cell r="AL1403">
            <v>0</v>
          </cell>
        </row>
        <row r="1404">
          <cell r="AL1404">
            <v>0</v>
          </cell>
        </row>
        <row r="1405">
          <cell r="AL1405">
            <v>0</v>
          </cell>
        </row>
        <row r="1406">
          <cell r="AL1406">
            <v>0</v>
          </cell>
        </row>
        <row r="1407">
          <cell r="AL1407">
            <v>0</v>
          </cell>
        </row>
        <row r="1408">
          <cell r="AL1408">
            <v>0</v>
          </cell>
        </row>
        <row r="1409">
          <cell r="AL1409">
            <v>0</v>
          </cell>
        </row>
        <row r="1410">
          <cell r="AL1410">
            <v>0</v>
          </cell>
        </row>
        <row r="1411">
          <cell r="AL1411">
            <v>0</v>
          </cell>
        </row>
        <row r="1412">
          <cell r="AL1412">
            <v>0</v>
          </cell>
        </row>
        <row r="1413">
          <cell r="AL1413">
            <v>0</v>
          </cell>
        </row>
        <row r="1414">
          <cell r="AL1414">
            <v>0</v>
          </cell>
        </row>
        <row r="1415">
          <cell r="AL1415">
            <v>0</v>
          </cell>
        </row>
        <row r="1416">
          <cell r="AL1416">
            <v>0</v>
          </cell>
        </row>
        <row r="1417">
          <cell r="AL1417">
            <v>0</v>
          </cell>
        </row>
        <row r="1418">
          <cell r="AL1418">
            <v>0</v>
          </cell>
        </row>
        <row r="1419">
          <cell r="AL1419">
            <v>0</v>
          </cell>
        </row>
        <row r="1420">
          <cell r="AL1420">
            <v>0</v>
          </cell>
        </row>
        <row r="1421">
          <cell r="AL1421">
            <v>0</v>
          </cell>
        </row>
        <row r="1422">
          <cell r="AL1422">
            <v>0</v>
          </cell>
        </row>
        <row r="1423">
          <cell r="AL1423">
            <v>0</v>
          </cell>
        </row>
        <row r="1424">
          <cell r="AL1424">
            <v>0</v>
          </cell>
        </row>
        <row r="1425">
          <cell r="AL1425">
            <v>0</v>
          </cell>
        </row>
        <row r="1426">
          <cell r="AL1426">
            <v>0</v>
          </cell>
        </row>
        <row r="1427">
          <cell r="AL1427">
            <v>0</v>
          </cell>
        </row>
        <row r="1428">
          <cell r="AL1428">
            <v>0</v>
          </cell>
        </row>
        <row r="1429">
          <cell r="AL1429">
            <v>0</v>
          </cell>
        </row>
        <row r="1430">
          <cell r="AL1430">
            <v>0</v>
          </cell>
        </row>
        <row r="1431">
          <cell r="AL1431">
            <v>0</v>
          </cell>
        </row>
        <row r="1432">
          <cell r="AL1432">
            <v>0</v>
          </cell>
        </row>
        <row r="1433">
          <cell r="AL1433">
            <v>0</v>
          </cell>
        </row>
        <row r="1434">
          <cell r="AL1434">
            <v>0</v>
          </cell>
        </row>
        <row r="1435">
          <cell r="AL1435">
            <v>0</v>
          </cell>
        </row>
        <row r="1436">
          <cell r="AL1436">
            <v>0</v>
          </cell>
        </row>
        <row r="1437">
          <cell r="AL1437">
            <v>0</v>
          </cell>
        </row>
        <row r="1438">
          <cell r="AL1438">
            <v>0</v>
          </cell>
        </row>
        <row r="1439">
          <cell r="AL1439">
            <v>0</v>
          </cell>
        </row>
        <row r="1440">
          <cell r="AL1440">
            <v>0</v>
          </cell>
        </row>
        <row r="1441">
          <cell r="AL1441">
            <v>0</v>
          </cell>
        </row>
        <row r="1442">
          <cell r="AL1442">
            <v>0</v>
          </cell>
        </row>
        <row r="1443">
          <cell r="AL1443">
            <v>0</v>
          </cell>
        </row>
        <row r="1444">
          <cell r="AL1444">
            <v>0</v>
          </cell>
        </row>
        <row r="1445">
          <cell r="AL1445">
            <v>0</v>
          </cell>
        </row>
        <row r="1446">
          <cell r="AL1446">
            <v>0</v>
          </cell>
        </row>
        <row r="1447">
          <cell r="AL1447">
            <v>0</v>
          </cell>
        </row>
        <row r="1448">
          <cell r="AL1448">
            <v>0</v>
          </cell>
        </row>
        <row r="1449">
          <cell r="AL1449">
            <v>0</v>
          </cell>
        </row>
        <row r="1450">
          <cell r="AL1450">
            <v>0</v>
          </cell>
        </row>
        <row r="1451">
          <cell r="AL1451">
            <v>0</v>
          </cell>
        </row>
        <row r="1452">
          <cell r="AL1452">
            <v>0</v>
          </cell>
        </row>
        <row r="1453">
          <cell r="AL1453">
            <v>0</v>
          </cell>
        </row>
        <row r="1454">
          <cell r="AL1454">
            <v>0</v>
          </cell>
        </row>
        <row r="1455">
          <cell r="AL1455">
            <v>0</v>
          </cell>
        </row>
        <row r="1456">
          <cell r="AL1456">
            <v>0</v>
          </cell>
        </row>
        <row r="1457">
          <cell r="AL1457">
            <v>0</v>
          </cell>
        </row>
        <row r="1458">
          <cell r="AL1458">
            <v>0</v>
          </cell>
        </row>
        <row r="1459">
          <cell r="AL1459">
            <v>0</v>
          </cell>
        </row>
        <row r="1460">
          <cell r="AL1460">
            <v>0</v>
          </cell>
        </row>
        <row r="1461">
          <cell r="AL1461">
            <v>0</v>
          </cell>
        </row>
        <row r="1462">
          <cell r="AL1462">
            <v>0</v>
          </cell>
        </row>
        <row r="1463">
          <cell r="AL1463">
            <v>0</v>
          </cell>
        </row>
        <row r="1464">
          <cell r="AL1464">
            <v>0</v>
          </cell>
        </row>
        <row r="1465">
          <cell r="AL1465">
            <v>0</v>
          </cell>
        </row>
        <row r="1466">
          <cell r="AL1466">
            <v>0</v>
          </cell>
        </row>
        <row r="1467">
          <cell r="AL1467">
            <v>0</v>
          </cell>
        </row>
        <row r="1468">
          <cell r="AL1468">
            <v>0</v>
          </cell>
        </row>
        <row r="1469">
          <cell r="AL1469">
            <v>0</v>
          </cell>
        </row>
        <row r="1470">
          <cell r="AL1470">
            <v>0</v>
          </cell>
        </row>
        <row r="1471">
          <cell r="AL1471">
            <v>0</v>
          </cell>
        </row>
        <row r="1472">
          <cell r="AL1472">
            <v>0</v>
          </cell>
        </row>
        <row r="1473">
          <cell r="AL1473">
            <v>0</v>
          </cell>
        </row>
        <row r="1474">
          <cell r="AL1474">
            <v>0</v>
          </cell>
        </row>
        <row r="1475">
          <cell r="AL1475">
            <v>0</v>
          </cell>
        </row>
        <row r="1476">
          <cell r="AL1476">
            <v>0</v>
          </cell>
        </row>
        <row r="1477">
          <cell r="AL1477">
            <v>0</v>
          </cell>
        </row>
        <row r="1478">
          <cell r="AL1478">
            <v>0</v>
          </cell>
        </row>
        <row r="1479">
          <cell r="AL1479">
            <v>0</v>
          </cell>
        </row>
        <row r="1480">
          <cell r="AL1480">
            <v>0</v>
          </cell>
        </row>
        <row r="1481">
          <cell r="AL1481">
            <v>0</v>
          </cell>
        </row>
        <row r="1482">
          <cell r="AL1482">
            <v>0</v>
          </cell>
        </row>
        <row r="1483">
          <cell r="AL1483">
            <v>0</v>
          </cell>
        </row>
        <row r="1484">
          <cell r="AL1484">
            <v>0</v>
          </cell>
        </row>
        <row r="1485">
          <cell r="AL1485">
            <v>0</v>
          </cell>
        </row>
        <row r="1486">
          <cell r="AL1486">
            <v>0</v>
          </cell>
        </row>
        <row r="1487">
          <cell r="AL1487">
            <v>0</v>
          </cell>
        </row>
        <row r="1488">
          <cell r="AL1488">
            <v>0</v>
          </cell>
        </row>
        <row r="1489">
          <cell r="AL1489">
            <v>0</v>
          </cell>
        </row>
        <row r="1490">
          <cell r="AL1490">
            <v>0</v>
          </cell>
        </row>
        <row r="1491">
          <cell r="AL1491">
            <v>0</v>
          </cell>
        </row>
        <row r="1492">
          <cell r="AL1492">
            <v>0</v>
          </cell>
        </row>
        <row r="1493">
          <cell r="AL1493">
            <v>0</v>
          </cell>
        </row>
        <row r="1494">
          <cell r="AL1494">
            <v>0</v>
          </cell>
        </row>
        <row r="1495">
          <cell r="AL1495">
            <v>0</v>
          </cell>
        </row>
        <row r="1496">
          <cell r="AL1496">
            <v>0</v>
          </cell>
        </row>
        <row r="1497">
          <cell r="AL1497">
            <v>0</v>
          </cell>
        </row>
        <row r="1498">
          <cell r="AL1498">
            <v>0</v>
          </cell>
        </row>
        <row r="1499">
          <cell r="AL1499">
            <v>0</v>
          </cell>
        </row>
        <row r="1500">
          <cell r="AL1500">
            <v>0</v>
          </cell>
        </row>
        <row r="1501">
          <cell r="AL1501">
            <v>0</v>
          </cell>
        </row>
        <row r="1502">
          <cell r="AL1502">
            <v>0</v>
          </cell>
        </row>
        <row r="1503">
          <cell r="AL1503">
            <v>0</v>
          </cell>
        </row>
        <row r="1504">
          <cell r="AL1504">
            <v>0</v>
          </cell>
        </row>
        <row r="1505">
          <cell r="AL1505">
            <v>0</v>
          </cell>
        </row>
        <row r="1506">
          <cell r="AL1506">
            <v>0</v>
          </cell>
        </row>
        <row r="1507">
          <cell r="AL1507">
            <v>0</v>
          </cell>
        </row>
        <row r="1508">
          <cell r="AL1508">
            <v>0</v>
          </cell>
        </row>
        <row r="1509">
          <cell r="AL1509">
            <v>0</v>
          </cell>
        </row>
        <row r="1510">
          <cell r="AL1510">
            <v>0</v>
          </cell>
        </row>
        <row r="1511">
          <cell r="AL1511">
            <v>0</v>
          </cell>
        </row>
        <row r="1512">
          <cell r="AL1512">
            <v>0</v>
          </cell>
        </row>
        <row r="1513">
          <cell r="AL1513">
            <v>0</v>
          </cell>
        </row>
        <row r="1514">
          <cell r="AL1514">
            <v>0</v>
          </cell>
        </row>
        <row r="1515">
          <cell r="AL1515">
            <v>0</v>
          </cell>
        </row>
        <row r="1516">
          <cell r="AL1516">
            <v>0</v>
          </cell>
        </row>
        <row r="1517">
          <cell r="AL1517">
            <v>0</v>
          </cell>
        </row>
        <row r="1518">
          <cell r="AL1518">
            <v>0</v>
          </cell>
        </row>
        <row r="1519">
          <cell r="AL1519">
            <v>0</v>
          </cell>
        </row>
        <row r="1520">
          <cell r="AL1520">
            <v>0</v>
          </cell>
        </row>
        <row r="1521">
          <cell r="AL1521">
            <v>0</v>
          </cell>
        </row>
        <row r="1522">
          <cell r="AL1522">
            <v>0</v>
          </cell>
        </row>
        <row r="1523">
          <cell r="AL1523">
            <v>0</v>
          </cell>
        </row>
        <row r="1524">
          <cell r="AL1524">
            <v>0</v>
          </cell>
        </row>
        <row r="1525">
          <cell r="AL1525">
            <v>0</v>
          </cell>
        </row>
        <row r="1526">
          <cell r="AL1526">
            <v>0</v>
          </cell>
        </row>
        <row r="1527">
          <cell r="AL1527">
            <v>0</v>
          </cell>
        </row>
        <row r="1528">
          <cell r="AL1528">
            <v>0</v>
          </cell>
        </row>
        <row r="1529">
          <cell r="AL1529">
            <v>0</v>
          </cell>
        </row>
        <row r="1530">
          <cell r="AL1530">
            <v>0</v>
          </cell>
        </row>
        <row r="1531">
          <cell r="AL1531">
            <v>0</v>
          </cell>
        </row>
        <row r="1532">
          <cell r="AL1532">
            <v>0</v>
          </cell>
        </row>
        <row r="1533">
          <cell r="AL1533">
            <v>0</v>
          </cell>
        </row>
        <row r="1534">
          <cell r="AL1534">
            <v>0</v>
          </cell>
        </row>
        <row r="1535">
          <cell r="AL1535">
            <v>0</v>
          </cell>
        </row>
        <row r="1536">
          <cell r="AL1536">
            <v>0</v>
          </cell>
        </row>
        <row r="1537">
          <cell r="AL1537">
            <v>0</v>
          </cell>
        </row>
        <row r="1538">
          <cell r="AL1538">
            <v>0</v>
          </cell>
        </row>
        <row r="1539">
          <cell r="AL1539">
            <v>0</v>
          </cell>
        </row>
        <row r="1540">
          <cell r="AL1540">
            <v>0</v>
          </cell>
        </row>
        <row r="1541">
          <cell r="AL1541">
            <v>0</v>
          </cell>
        </row>
        <row r="1542">
          <cell r="AL1542">
            <v>0</v>
          </cell>
        </row>
        <row r="1543">
          <cell r="AL1543">
            <v>0</v>
          </cell>
        </row>
        <row r="1544">
          <cell r="AL1544">
            <v>0</v>
          </cell>
        </row>
        <row r="1545">
          <cell r="AL1545">
            <v>0</v>
          </cell>
        </row>
        <row r="1546">
          <cell r="AL1546">
            <v>0</v>
          </cell>
        </row>
        <row r="1547">
          <cell r="AL1547">
            <v>0</v>
          </cell>
        </row>
        <row r="1548">
          <cell r="AL1548">
            <v>0</v>
          </cell>
        </row>
        <row r="1549">
          <cell r="AL1549">
            <v>0</v>
          </cell>
        </row>
        <row r="1550">
          <cell r="AL1550">
            <v>0</v>
          </cell>
        </row>
        <row r="1551">
          <cell r="AL1551">
            <v>0</v>
          </cell>
        </row>
        <row r="1552">
          <cell r="AL1552">
            <v>0</v>
          </cell>
        </row>
        <row r="1553">
          <cell r="AL1553">
            <v>0</v>
          </cell>
        </row>
        <row r="1554">
          <cell r="AL1554">
            <v>0</v>
          </cell>
        </row>
        <row r="1555">
          <cell r="AL1555">
            <v>0</v>
          </cell>
        </row>
        <row r="1556">
          <cell r="AL1556">
            <v>0</v>
          </cell>
        </row>
        <row r="1557">
          <cell r="AL1557">
            <v>0</v>
          </cell>
        </row>
        <row r="1558">
          <cell r="AL1558">
            <v>0</v>
          </cell>
        </row>
        <row r="1559">
          <cell r="AL1559">
            <v>0</v>
          </cell>
        </row>
        <row r="1560">
          <cell r="AL1560">
            <v>0</v>
          </cell>
        </row>
        <row r="1561">
          <cell r="AL1561">
            <v>0</v>
          </cell>
        </row>
        <row r="1562">
          <cell r="AL1562">
            <v>0</v>
          </cell>
        </row>
        <row r="1563">
          <cell r="AL1563">
            <v>0</v>
          </cell>
        </row>
        <row r="1564">
          <cell r="AL1564">
            <v>0</v>
          </cell>
        </row>
        <row r="1565">
          <cell r="AL1565">
            <v>0</v>
          </cell>
        </row>
        <row r="1566">
          <cell r="AL1566">
            <v>0</v>
          </cell>
        </row>
        <row r="1567">
          <cell r="AL1567">
            <v>0</v>
          </cell>
        </row>
        <row r="1568">
          <cell r="AL1568">
            <v>0</v>
          </cell>
        </row>
        <row r="1569">
          <cell r="AL1569">
            <v>0</v>
          </cell>
        </row>
        <row r="1570">
          <cell r="AL1570">
            <v>0</v>
          </cell>
        </row>
        <row r="1571">
          <cell r="AL1571">
            <v>0</v>
          </cell>
        </row>
        <row r="1572">
          <cell r="AL1572">
            <v>0</v>
          </cell>
        </row>
        <row r="1573">
          <cell r="AL1573">
            <v>0</v>
          </cell>
        </row>
        <row r="1574">
          <cell r="AL1574">
            <v>0</v>
          </cell>
        </row>
        <row r="1575">
          <cell r="AL1575">
            <v>0</v>
          </cell>
        </row>
        <row r="1576">
          <cell r="AL1576">
            <v>0</v>
          </cell>
        </row>
        <row r="1577">
          <cell r="AL1577">
            <v>0</v>
          </cell>
        </row>
        <row r="1578">
          <cell r="AL1578">
            <v>0</v>
          </cell>
        </row>
        <row r="1579">
          <cell r="AL1579">
            <v>0</v>
          </cell>
        </row>
        <row r="1580">
          <cell r="AL1580">
            <v>0</v>
          </cell>
        </row>
        <row r="1581">
          <cell r="AL1581">
            <v>0</v>
          </cell>
        </row>
        <row r="1582">
          <cell r="AL1582">
            <v>0</v>
          </cell>
        </row>
        <row r="1583">
          <cell r="AL1583">
            <v>0</v>
          </cell>
        </row>
        <row r="1584">
          <cell r="AL1584">
            <v>0</v>
          </cell>
        </row>
        <row r="1585">
          <cell r="AL1585">
            <v>0</v>
          </cell>
        </row>
        <row r="1586">
          <cell r="AL1586">
            <v>0</v>
          </cell>
        </row>
        <row r="1587">
          <cell r="AL1587">
            <v>0</v>
          </cell>
        </row>
        <row r="1588">
          <cell r="AL1588">
            <v>0</v>
          </cell>
        </row>
        <row r="1589">
          <cell r="AL1589">
            <v>0</v>
          </cell>
        </row>
        <row r="1590">
          <cell r="AL1590">
            <v>0</v>
          </cell>
        </row>
        <row r="1591">
          <cell r="AL1591">
            <v>0</v>
          </cell>
        </row>
        <row r="1592">
          <cell r="AL1592">
            <v>0</v>
          </cell>
        </row>
        <row r="1593">
          <cell r="AL1593">
            <v>0</v>
          </cell>
        </row>
        <row r="1594">
          <cell r="AL1594">
            <v>0</v>
          </cell>
        </row>
        <row r="1595">
          <cell r="AL1595">
            <v>0</v>
          </cell>
        </row>
        <row r="1596">
          <cell r="AL1596">
            <v>0</v>
          </cell>
        </row>
        <row r="1597">
          <cell r="AL1597">
            <v>0</v>
          </cell>
        </row>
        <row r="1598">
          <cell r="AL1598">
            <v>0</v>
          </cell>
        </row>
        <row r="1599">
          <cell r="AL1599">
            <v>0</v>
          </cell>
        </row>
        <row r="1600">
          <cell r="AL1600">
            <v>0</v>
          </cell>
        </row>
        <row r="1601">
          <cell r="AL1601">
            <v>0</v>
          </cell>
        </row>
        <row r="1602">
          <cell r="AL1602">
            <v>0</v>
          </cell>
        </row>
        <row r="1603">
          <cell r="AL1603">
            <v>0</v>
          </cell>
        </row>
        <row r="1604">
          <cell r="AL1604">
            <v>0</v>
          </cell>
        </row>
        <row r="1605">
          <cell r="AL1605">
            <v>0</v>
          </cell>
        </row>
        <row r="1606">
          <cell r="AL1606">
            <v>0</v>
          </cell>
        </row>
        <row r="1607">
          <cell r="AL1607">
            <v>0</v>
          </cell>
        </row>
        <row r="1608">
          <cell r="AL1608">
            <v>0</v>
          </cell>
        </row>
        <row r="1609">
          <cell r="AL1609">
            <v>0</v>
          </cell>
        </row>
        <row r="1610">
          <cell r="AL1610">
            <v>0</v>
          </cell>
        </row>
        <row r="1611">
          <cell r="AL1611">
            <v>0</v>
          </cell>
        </row>
        <row r="1612">
          <cell r="AL1612">
            <v>0</v>
          </cell>
        </row>
        <row r="1613">
          <cell r="AL1613">
            <v>0</v>
          </cell>
        </row>
        <row r="1614">
          <cell r="AL1614">
            <v>0</v>
          </cell>
        </row>
        <row r="1615">
          <cell r="AL1615">
            <v>0</v>
          </cell>
        </row>
        <row r="1616">
          <cell r="AL1616">
            <v>0</v>
          </cell>
        </row>
        <row r="1617">
          <cell r="AL1617">
            <v>0</v>
          </cell>
        </row>
        <row r="1618">
          <cell r="AL1618">
            <v>0</v>
          </cell>
        </row>
        <row r="1619">
          <cell r="AL1619">
            <v>0</v>
          </cell>
        </row>
        <row r="1620">
          <cell r="AL1620">
            <v>0</v>
          </cell>
        </row>
        <row r="1621">
          <cell r="AL1621">
            <v>0</v>
          </cell>
        </row>
        <row r="1622">
          <cell r="AL1622">
            <v>0</v>
          </cell>
        </row>
        <row r="1623">
          <cell r="AL1623">
            <v>0</v>
          </cell>
        </row>
        <row r="1624">
          <cell r="AL1624">
            <v>0</v>
          </cell>
        </row>
        <row r="1625">
          <cell r="AL1625">
            <v>0</v>
          </cell>
        </row>
        <row r="1626">
          <cell r="AL1626">
            <v>0</v>
          </cell>
        </row>
        <row r="1627">
          <cell r="AL1627">
            <v>0</v>
          </cell>
        </row>
        <row r="1628">
          <cell r="AL1628">
            <v>0</v>
          </cell>
        </row>
        <row r="1629">
          <cell r="AL1629">
            <v>0</v>
          </cell>
        </row>
        <row r="1630">
          <cell r="AL1630">
            <v>0</v>
          </cell>
        </row>
        <row r="1631">
          <cell r="AL1631">
            <v>0</v>
          </cell>
        </row>
        <row r="1632">
          <cell r="AL1632">
            <v>0</v>
          </cell>
        </row>
        <row r="1633">
          <cell r="AL1633">
            <v>0</v>
          </cell>
        </row>
        <row r="1634">
          <cell r="AL1634">
            <v>0</v>
          </cell>
        </row>
        <row r="1635">
          <cell r="AL1635">
            <v>0</v>
          </cell>
        </row>
        <row r="1636">
          <cell r="AL1636">
            <v>0</v>
          </cell>
        </row>
        <row r="1637">
          <cell r="AL1637">
            <v>0</v>
          </cell>
        </row>
        <row r="1638">
          <cell r="AL1638">
            <v>0</v>
          </cell>
        </row>
        <row r="1639">
          <cell r="AL1639">
            <v>0</v>
          </cell>
        </row>
        <row r="1640">
          <cell r="AL1640">
            <v>0</v>
          </cell>
        </row>
        <row r="1641">
          <cell r="AL1641">
            <v>0</v>
          </cell>
        </row>
        <row r="1642">
          <cell r="AL1642">
            <v>0</v>
          </cell>
        </row>
        <row r="1643">
          <cell r="AL1643">
            <v>0</v>
          </cell>
        </row>
        <row r="1644">
          <cell r="AL1644">
            <v>0</v>
          </cell>
        </row>
        <row r="1645">
          <cell r="AL1645">
            <v>0</v>
          </cell>
        </row>
        <row r="1646">
          <cell r="AL1646">
            <v>0</v>
          </cell>
        </row>
        <row r="1647">
          <cell r="AL1647">
            <v>0</v>
          </cell>
        </row>
        <row r="1648">
          <cell r="AL1648">
            <v>0</v>
          </cell>
        </row>
        <row r="1649">
          <cell r="AL1649">
            <v>0</v>
          </cell>
        </row>
        <row r="1650">
          <cell r="AL1650">
            <v>0</v>
          </cell>
        </row>
        <row r="1651">
          <cell r="AL1651">
            <v>0</v>
          </cell>
        </row>
        <row r="1652">
          <cell r="AL1652">
            <v>0</v>
          </cell>
        </row>
        <row r="1653">
          <cell r="AL1653">
            <v>0</v>
          </cell>
        </row>
        <row r="1654">
          <cell r="AL1654">
            <v>0</v>
          </cell>
        </row>
        <row r="1655">
          <cell r="AL1655">
            <v>0</v>
          </cell>
        </row>
        <row r="1656">
          <cell r="AL1656">
            <v>0</v>
          </cell>
        </row>
        <row r="1657">
          <cell r="AL1657">
            <v>0</v>
          </cell>
        </row>
        <row r="1658">
          <cell r="AL1658">
            <v>0</v>
          </cell>
        </row>
        <row r="1659">
          <cell r="AL1659">
            <v>0</v>
          </cell>
        </row>
        <row r="1660">
          <cell r="AL1660">
            <v>0</v>
          </cell>
        </row>
        <row r="1661">
          <cell r="AL1661">
            <v>0</v>
          </cell>
        </row>
        <row r="1662">
          <cell r="AL1662">
            <v>0</v>
          </cell>
        </row>
        <row r="1663">
          <cell r="AL1663">
            <v>0</v>
          </cell>
        </row>
        <row r="1664">
          <cell r="AL1664">
            <v>0</v>
          </cell>
        </row>
        <row r="1665">
          <cell r="AL1665">
            <v>0</v>
          </cell>
        </row>
        <row r="1666">
          <cell r="AL1666">
            <v>0</v>
          </cell>
        </row>
        <row r="1667">
          <cell r="AL1667">
            <v>0</v>
          </cell>
        </row>
        <row r="1668">
          <cell r="AL1668">
            <v>0</v>
          </cell>
        </row>
        <row r="1669">
          <cell r="AL1669">
            <v>0</v>
          </cell>
        </row>
        <row r="1670">
          <cell r="AL1670">
            <v>0</v>
          </cell>
        </row>
        <row r="1671">
          <cell r="AL1671">
            <v>0</v>
          </cell>
        </row>
        <row r="1672">
          <cell r="AL1672">
            <v>0</v>
          </cell>
        </row>
        <row r="1673">
          <cell r="AL1673">
            <v>0</v>
          </cell>
        </row>
        <row r="1674">
          <cell r="AL1674">
            <v>0</v>
          </cell>
        </row>
        <row r="1675">
          <cell r="AL1675">
            <v>0</v>
          </cell>
        </row>
        <row r="1676">
          <cell r="AL1676">
            <v>0</v>
          </cell>
        </row>
        <row r="1677">
          <cell r="AL1677">
            <v>0</v>
          </cell>
        </row>
        <row r="1678">
          <cell r="AL1678">
            <v>0</v>
          </cell>
        </row>
        <row r="1679">
          <cell r="AL1679">
            <v>0</v>
          </cell>
        </row>
        <row r="1680">
          <cell r="AL1680">
            <v>0</v>
          </cell>
        </row>
        <row r="1681">
          <cell r="AL1681">
            <v>0</v>
          </cell>
        </row>
        <row r="1682">
          <cell r="AL1682">
            <v>0</v>
          </cell>
        </row>
        <row r="1683">
          <cell r="AL1683">
            <v>0</v>
          </cell>
        </row>
        <row r="1684">
          <cell r="AL1684">
            <v>0</v>
          </cell>
        </row>
        <row r="1685">
          <cell r="AL1685">
            <v>0</v>
          </cell>
        </row>
        <row r="1686">
          <cell r="AL1686">
            <v>0</v>
          </cell>
        </row>
        <row r="1687">
          <cell r="AL1687">
            <v>0</v>
          </cell>
        </row>
        <row r="1688">
          <cell r="AL1688">
            <v>0</v>
          </cell>
        </row>
        <row r="1689">
          <cell r="AL1689">
            <v>0</v>
          </cell>
        </row>
        <row r="1690">
          <cell r="AL1690">
            <v>0</v>
          </cell>
        </row>
        <row r="1691">
          <cell r="AL1691">
            <v>0</v>
          </cell>
        </row>
        <row r="1692">
          <cell r="AL1692">
            <v>0</v>
          </cell>
        </row>
        <row r="1693">
          <cell r="AL1693">
            <v>0</v>
          </cell>
        </row>
        <row r="1694">
          <cell r="AL1694">
            <v>0</v>
          </cell>
        </row>
        <row r="1695">
          <cell r="AL1695">
            <v>0</v>
          </cell>
        </row>
        <row r="1696">
          <cell r="AL1696">
            <v>0</v>
          </cell>
        </row>
        <row r="1697">
          <cell r="AL1697">
            <v>0</v>
          </cell>
        </row>
        <row r="1698">
          <cell r="AL1698">
            <v>0</v>
          </cell>
        </row>
        <row r="1699">
          <cell r="AL1699">
            <v>0</v>
          </cell>
        </row>
        <row r="1700">
          <cell r="AL1700">
            <v>0</v>
          </cell>
        </row>
        <row r="1701">
          <cell r="AL1701">
            <v>0</v>
          </cell>
        </row>
        <row r="1702">
          <cell r="AL1702">
            <v>0</v>
          </cell>
        </row>
        <row r="1703">
          <cell r="AL1703">
            <v>0</v>
          </cell>
        </row>
        <row r="1704">
          <cell r="AL1704">
            <v>0</v>
          </cell>
        </row>
        <row r="1705">
          <cell r="AL1705">
            <v>0</v>
          </cell>
        </row>
        <row r="1706">
          <cell r="AL1706">
            <v>0</v>
          </cell>
        </row>
        <row r="1707">
          <cell r="AL1707">
            <v>0</v>
          </cell>
        </row>
        <row r="1708">
          <cell r="AL1708">
            <v>0</v>
          </cell>
        </row>
        <row r="1709">
          <cell r="AL1709">
            <v>0</v>
          </cell>
        </row>
        <row r="1710">
          <cell r="AL1710">
            <v>0</v>
          </cell>
        </row>
        <row r="1711">
          <cell r="AL1711">
            <v>0</v>
          </cell>
        </row>
        <row r="1712">
          <cell r="AL1712">
            <v>0</v>
          </cell>
        </row>
        <row r="1713">
          <cell r="AL1713">
            <v>0</v>
          </cell>
        </row>
        <row r="1714">
          <cell r="AL1714">
            <v>0</v>
          </cell>
        </row>
        <row r="1715">
          <cell r="AL1715">
            <v>0</v>
          </cell>
        </row>
        <row r="1716">
          <cell r="AL1716">
            <v>0</v>
          </cell>
        </row>
        <row r="1717">
          <cell r="AL1717">
            <v>0</v>
          </cell>
        </row>
        <row r="1718">
          <cell r="AL1718">
            <v>0</v>
          </cell>
        </row>
        <row r="1719">
          <cell r="AL1719">
            <v>0</v>
          </cell>
        </row>
        <row r="1720">
          <cell r="AL1720">
            <v>0</v>
          </cell>
        </row>
        <row r="1721">
          <cell r="AL1721">
            <v>0</v>
          </cell>
        </row>
        <row r="1722">
          <cell r="AL1722">
            <v>0</v>
          </cell>
        </row>
        <row r="1723">
          <cell r="AL1723">
            <v>0</v>
          </cell>
        </row>
        <row r="1724">
          <cell r="AL1724">
            <v>0</v>
          </cell>
        </row>
        <row r="1725">
          <cell r="AL1725">
            <v>0</v>
          </cell>
        </row>
        <row r="1726">
          <cell r="AL1726">
            <v>0</v>
          </cell>
        </row>
        <row r="1727">
          <cell r="AL1727">
            <v>0</v>
          </cell>
        </row>
        <row r="1728">
          <cell r="AL1728">
            <v>0</v>
          </cell>
        </row>
        <row r="1729">
          <cell r="AL1729">
            <v>0</v>
          </cell>
        </row>
        <row r="1730">
          <cell r="AL1730">
            <v>0</v>
          </cell>
        </row>
        <row r="1731">
          <cell r="AL1731">
            <v>0</v>
          </cell>
        </row>
        <row r="1732">
          <cell r="AL1732">
            <v>0</v>
          </cell>
        </row>
        <row r="1733">
          <cell r="AL1733">
            <v>0</v>
          </cell>
        </row>
        <row r="1734">
          <cell r="AL1734">
            <v>0</v>
          </cell>
        </row>
        <row r="1735">
          <cell r="AL1735">
            <v>0</v>
          </cell>
        </row>
        <row r="1736">
          <cell r="AL1736">
            <v>0</v>
          </cell>
        </row>
        <row r="1737">
          <cell r="AL1737">
            <v>0</v>
          </cell>
        </row>
        <row r="1738">
          <cell r="AL1738">
            <v>0</v>
          </cell>
        </row>
        <row r="1739">
          <cell r="AL1739">
            <v>0</v>
          </cell>
        </row>
        <row r="1740">
          <cell r="AL1740">
            <v>0</v>
          </cell>
        </row>
        <row r="1741">
          <cell r="AL1741">
            <v>0</v>
          </cell>
        </row>
        <row r="1742">
          <cell r="AL1742">
            <v>0</v>
          </cell>
        </row>
        <row r="1743">
          <cell r="AL1743">
            <v>0</v>
          </cell>
        </row>
        <row r="1744">
          <cell r="AL1744">
            <v>0</v>
          </cell>
        </row>
        <row r="1745">
          <cell r="AL1745">
            <v>0</v>
          </cell>
        </row>
        <row r="1746">
          <cell r="AL1746">
            <v>0</v>
          </cell>
        </row>
        <row r="1747">
          <cell r="AL1747">
            <v>0</v>
          </cell>
        </row>
        <row r="1748">
          <cell r="AL1748">
            <v>0</v>
          </cell>
        </row>
        <row r="1749">
          <cell r="AL1749">
            <v>0</v>
          </cell>
        </row>
        <row r="1750">
          <cell r="AL1750">
            <v>0</v>
          </cell>
        </row>
        <row r="1751">
          <cell r="AL1751">
            <v>0</v>
          </cell>
        </row>
        <row r="1752">
          <cell r="AL1752">
            <v>0</v>
          </cell>
        </row>
        <row r="1753">
          <cell r="AL1753">
            <v>0</v>
          </cell>
        </row>
        <row r="1754">
          <cell r="AL1754">
            <v>0</v>
          </cell>
        </row>
        <row r="1755">
          <cell r="AL1755">
            <v>0</v>
          </cell>
        </row>
        <row r="1756">
          <cell r="AL1756">
            <v>0</v>
          </cell>
        </row>
        <row r="1757">
          <cell r="AL1757">
            <v>0</v>
          </cell>
        </row>
        <row r="1758">
          <cell r="AL1758">
            <v>0</v>
          </cell>
        </row>
        <row r="1759">
          <cell r="AL1759">
            <v>0</v>
          </cell>
        </row>
        <row r="1760">
          <cell r="AL1760">
            <v>0</v>
          </cell>
        </row>
        <row r="1761">
          <cell r="AL1761">
            <v>0</v>
          </cell>
        </row>
        <row r="1762">
          <cell r="AL1762">
            <v>0</v>
          </cell>
        </row>
        <row r="1763">
          <cell r="AL1763">
            <v>0</v>
          </cell>
        </row>
        <row r="1764">
          <cell r="AL1764">
            <v>0</v>
          </cell>
        </row>
        <row r="1765">
          <cell r="AL1765">
            <v>0</v>
          </cell>
        </row>
        <row r="1766">
          <cell r="AL1766">
            <v>0</v>
          </cell>
        </row>
        <row r="1767">
          <cell r="AL1767">
            <v>0</v>
          </cell>
        </row>
        <row r="1768">
          <cell r="AL1768">
            <v>0</v>
          </cell>
        </row>
        <row r="1769">
          <cell r="AL1769">
            <v>0</v>
          </cell>
        </row>
        <row r="1770">
          <cell r="AL1770">
            <v>0</v>
          </cell>
        </row>
        <row r="1771">
          <cell r="AL1771">
            <v>0</v>
          </cell>
        </row>
        <row r="1772">
          <cell r="AL1772">
            <v>0</v>
          </cell>
        </row>
        <row r="1773">
          <cell r="AL1773">
            <v>0</v>
          </cell>
        </row>
        <row r="1774">
          <cell r="AL1774">
            <v>0</v>
          </cell>
        </row>
        <row r="1775">
          <cell r="AL1775">
            <v>0</v>
          </cell>
        </row>
        <row r="1776">
          <cell r="AL1776">
            <v>0</v>
          </cell>
        </row>
        <row r="1777">
          <cell r="AL1777">
            <v>0</v>
          </cell>
        </row>
        <row r="1778">
          <cell r="AL1778">
            <v>0</v>
          </cell>
        </row>
        <row r="1779">
          <cell r="AL1779">
            <v>0</v>
          </cell>
        </row>
        <row r="1780">
          <cell r="AL1780">
            <v>0</v>
          </cell>
        </row>
        <row r="1781">
          <cell r="AL1781">
            <v>0</v>
          </cell>
        </row>
        <row r="1782">
          <cell r="AL1782">
            <v>0</v>
          </cell>
        </row>
        <row r="1783">
          <cell r="AL1783">
            <v>0</v>
          </cell>
        </row>
        <row r="1784">
          <cell r="AL1784">
            <v>0</v>
          </cell>
        </row>
        <row r="1785">
          <cell r="AL1785">
            <v>0</v>
          </cell>
        </row>
        <row r="1786">
          <cell r="AL1786">
            <v>0</v>
          </cell>
        </row>
        <row r="1787">
          <cell r="AL1787">
            <v>0</v>
          </cell>
        </row>
        <row r="1788">
          <cell r="AL1788">
            <v>0</v>
          </cell>
        </row>
        <row r="1789">
          <cell r="AL1789">
            <v>0</v>
          </cell>
        </row>
        <row r="1790">
          <cell r="AL1790">
            <v>0</v>
          </cell>
        </row>
        <row r="1791">
          <cell r="AL1791">
            <v>0</v>
          </cell>
        </row>
        <row r="1792">
          <cell r="AL1792">
            <v>0</v>
          </cell>
        </row>
        <row r="1793">
          <cell r="AL1793">
            <v>0</v>
          </cell>
        </row>
        <row r="1794">
          <cell r="AL1794">
            <v>0</v>
          </cell>
        </row>
        <row r="1795">
          <cell r="AL1795">
            <v>0</v>
          </cell>
        </row>
        <row r="1796">
          <cell r="AL1796">
            <v>0</v>
          </cell>
        </row>
        <row r="1797">
          <cell r="AL1797">
            <v>0</v>
          </cell>
        </row>
        <row r="1798">
          <cell r="AL1798">
            <v>0</v>
          </cell>
        </row>
        <row r="1799">
          <cell r="AL1799">
            <v>0</v>
          </cell>
        </row>
        <row r="1800">
          <cell r="AL1800">
            <v>0</v>
          </cell>
        </row>
        <row r="1801">
          <cell r="AL1801">
            <v>0</v>
          </cell>
        </row>
        <row r="1802">
          <cell r="AL1802">
            <v>0</v>
          </cell>
        </row>
        <row r="1803">
          <cell r="AL1803">
            <v>0</v>
          </cell>
        </row>
        <row r="1804">
          <cell r="AL1804">
            <v>0</v>
          </cell>
        </row>
        <row r="1805">
          <cell r="AL1805">
            <v>0</v>
          </cell>
        </row>
        <row r="1806">
          <cell r="AL1806">
            <v>0</v>
          </cell>
        </row>
        <row r="1807">
          <cell r="AL1807">
            <v>0</v>
          </cell>
        </row>
        <row r="1808">
          <cell r="AL1808">
            <v>0</v>
          </cell>
        </row>
        <row r="1809">
          <cell r="AL1809">
            <v>0</v>
          </cell>
        </row>
        <row r="1810">
          <cell r="AL1810">
            <v>0</v>
          </cell>
        </row>
        <row r="1811">
          <cell r="AL1811">
            <v>0</v>
          </cell>
        </row>
        <row r="1812">
          <cell r="AL1812">
            <v>0</v>
          </cell>
        </row>
        <row r="1813">
          <cell r="AL1813">
            <v>0</v>
          </cell>
        </row>
        <row r="1814">
          <cell r="AL1814">
            <v>0</v>
          </cell>
        </row>
        <row r="1815">
          <cell r="AL1815">
            <v>0</v>
          </cell>
        </row>
        <row r="1816">
          <cell r="AL1816">
            <v>0</v>
          </cell>
        </row>
        <row r="1817">
          <cell r="AL1817">
            <v>0</v>
          </cell>
        </row>
        <row r="1818">
          <cell r="AL1818">
            <v>0</v>
          </cell>
        </row>
        <row r="1819">
          <cell r="AL1819">
            <v>0</v>
          </cell>
        </row>
        <row r="1820">
          <cell r="AL1820">
            <v>0</v>
          </cell>
        </row>
        <row r="1821">
          <cell r="AL1821">
            <v>0</v>
          </cell>
        </row>
        <row r="1822">
          <cell r="AL1822">
            <v>0</v>
          </cell>
        </row>
        <row r="1823">
          <cell r="AL1823">
            <v>0</v>
          </cell>
        </row>
        <row r="1824">
          <cell r="AL1824">
            <v>0</v>
          </cell>
        </row>
        <row r="1825">
          <cell r="AL1825">
            <v>0</v>
          </cell>
        </row>
        <row r="1826">
          <cell r="AL1826">
            <v>0</v>
          </cell>
        </row>
        <row r="1827">
          <cell r="AL1827">
            <v>0</v>
          </cell>
        </row>
        <row r="1828">
          <cell r="AL1828">
            <v>0</v>
          </cell>
        </row>
        <row r="1829">
          <cell r="AL1829">
            <v>0</v>
          </cell>
        </row>
        <row r="1830">
          <cell r="AL1830">
            <v>0</v>
          </cell>
        </row>
        <row r="1831">
          <cell r="AL1831">
            <v>0</v>
          </cell>
        </row>
        <row r="1832">
          <cell r="AL1832">
            <v>0</v>
          </cell>
        </row>
        <row r="1833">
          <cell r="AL1833">
            <v>0</v>
          </cell>
        </row>
        <row r="1834">
          <cell r="AL1834">
            <v>0</v>
          </cell>
        </row>
        <row r="1835">
          <cell r="AL1835">
            <v>0</v>
          </cell>
        </row>
        <row r="1836">
          <cell r="AL1836">
            <v>0</v>
          </cell>
        </row>
        <row r="1837">
          <cell r="AL1837">
            <v>0</v>
          </cell>
        </row>
        <row r="1838">
          <cell r="AL1838">
            <v>0</v>
          </cell>
        </row>
        <row r="1839">
          <cell r="AL1839">
            <v>0</v>
          </cell>
        </row>
        <row r="1840">
          <cell r="AL1840">
            <v>0</v>
          </cell>
        </row>
        <row r="1841">
          <cell r="AL1841">
            <v>0</v>
          </cell>
        </row>
        <row r="1842">
          <cell r="AL1842">
            <v>0</v>
          </cell>
        </row>
        <row r="1843">
          <cell r="AL1843">
            <v>0</v>
          </cell>
        </row>
        <row r="1844">
          <cell r="AL1844">
            <v>0</v>
          </cell>
        </row>
        <row r="1845">
          <cell r="AL1845">
            <v>0</v>
          </cell>
        </row>
        <row r="1846">
          <cell r="AL1846">
            <v>0</v>
          </cell>
        </row>
        <row r="1847">
          <cell r="AL1847">
            <v>0</v>
          </cell>
        </row>
        <row r="1848">
          <cell r="AL1848">
            <v>0</v>
          </cell>
        </row>
        <row r="1849">
          <cell r="AL1849">
            <v>0</v>
          </cell>
        </row>
        <row r="1850">
          <cell r="AL1850">
            <v>0</v>
          </cell>
        </row>
        <row r="1851">
          <cell r="AL1851">
            <v>0</v>
          </cell>
        </row>
        <row r="1852">
          <cell r="AL1852">
            <v>0</v>
          </cell>
        </row>
        <row r="1853">
          <cell r="AL1853">
            <v>0</v>
          </cell>
        </row>
        <row r="1854">
          <cell r="AL1854">
            <v>0</v>
          </cell>
        </row>
        <row r="1855">
          <cell r="AL1855">
            <v>0</v>
          </cell>
        </row>
      </sheetData>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Moves"/>
      <sheetName val="Prsnt Rec"/>
      <sheetName val="Revisions"/>
      <sheetName val="Guidelines"/>
      <sheetName val="Assumptions"/>
      <sheetName val="Prstn"/>
      <sheetName val="Summ All BU's"/>
      <sheetName val="Prof Serv Summary"/>
      <sheetName val="Lab Alloc"/>
      <sheetName val="Cap-OT Rec"/>
      <sheetName val="Bgt-Bgt"/>
      <sheetName val="Proj-Bgt"/>
      <sheetName val="BU Summary"/>
      <sheetName val="Labour Changes"/>
      <sheetName val="Labour"/>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Misc Calc"/>
      <sheetName val="AvailLab"/>
      <sheetName val="DATA"/>
      <sheetName val="Audit"/>
      <sheetName val="Prsnt"/>
      <sheetName val="41"/>
      <sheetName val="41 lb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Units"/>
      <sheetName val="Dept. Discussions"/>
      <sheetName val="Accounting Practices"/>
      <sheetName val="Corp. Reorg Needs"/>
      <sheetName val="Balance Sheet"/>
      <sheetName val="Income Statement"/>
      <sheetName val="Oper - WOs"/>
      <sheetName val="G&amp;A -Ops"/>
      <sheetName val="Current Op Exp"/>
      <sheetName val="G&amp;A"/>
      <sheetName val="Capital vs Operating"/>
      <sheetName val="Capital Accounts"/>
      <sheetName val="FTE 2003"/>
      <sheetName val="Headcount Reconciliation 2003"/>
      <sheetName val="FTE 2002"/>
      <sheetName val="HCR 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refreshError="1"/>
      <sheetData sheetId="1" refreshError="1"/>
      <sheetData sheetId="2" refreshError="1">
        <row r="19">
          <cell r="B19" t="str">
            <v>RESIDENTIAL</v>
          </cell>
        </row>
        <row r="20">
          <cell r="B20" t="str">
            <v>GENERAL SERVICE LESS THAN 50 KW</v>
          </cell>
        </row>
        <row r="21">
          <cell r="B21" t="str">
            <v>GENERAL SERVICE 50 TO 4,999 KW</v>
          </cell>
        </row>
        <row r="22">
          <cell r="B22" t="str">
            <v>GENERAL SERVICE 1,000 TO 4,999 KW (CO-GENERATION)</v>
          </cell>
        </row>
        <row r="23">
          <cell r="B23" t="str">
            <v>STANDBY POWER - APPROVED ON AN INTERIM BASIS</v>
          </cell>
        </row>
        <row r="24">
          <cell r="B24" t="str">
            <v>LARGE USE</v>
          </cell>
        </row>
        <row r="25">
          <cell r="B25" t="str">
            <v>STREET LIGHTING</v>
          </cell>
        </row>
        <row r="26">
          <cell r="B26" t="str">
            <v>SENTINEL LIGHTING</v>
          </cell>
        </row>
        <row r="27">
          <cell r="B27" t="str">
            <v>UNMETERED SCATTERED LOAD</v>
          </cell>
        </row>
        <row r="28">
          <cell r="B28" t="str">
            <v>microFIT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Adjust"/>
      <sheetName val="Guidelines"/>
      <sheetName val="Assumptions"/>
      <sheetName val="Prstn"/>
      <sheetName val="Summ All BU's"/>
      <sheetName val="Prof Serv Summary"/>
      <sheetName val="Lab Alloc"/>
      <sheetName val="Cap-OT Rec"/>
      <sheetName val="Bgt-Bgt"/>
      <sheetName val="Proj-Bgt"/>
      <sheetName val="BU Summary"/>
      <sheetName val="Labour"/>
      <sheetName val="Labour Changes"/>
      <sheetName val="Bud to Bud changes"/>
      <sheetName val="16"/>
      <sheetName val="16 lbr"/>
      <sheetName val="17"/>
      <sheetName val="17 lbr"/>
      <sheetName val="18"/>
      <sheetName val="18 lbr"/>
      <sheetName val="19"/>
      <sheetName val="19 lbr"/>
      <sheetName val="20"/>
      <sheetName val="20 lbr"/>
      <sheetName val="21"/>
      <sheetName val="21 lbr"/>
      <sheetName val="22"/>
      <sheetName val="22 lbr"/>
      <sheetName val="23"/>
      <sheetName val="23 lbr"/>
      <sheetName val="24"/>
      <sheetName val="24 lbr"/>
      <sheetName val="25"/>
      <sheetName val="25 lbr"/>
      <sheetName val="27"/>
      <sheetName val="27 lbr"/>
      <sheetName val="28"/>
      <sheetName val="28 lbr"/>
      <sheetName val="29"/>
      <sheetName val="29 lbr"/>
      <sheetName val="38"/>
      <sheetName val="40"/>
      <sheetName val="40 lbr"/>
      <sheetName val="80"/>
      <sheetName val="80 lbr"/>
      <sheetName val="82"/>
      <sheetName val="82 lbr"/>
      <sheetName val="84"/>
      <sheetName val="84 lbr"/>
      <sheetName val="Lab Rec"/>
      <sheetName val="OM 8126"/>
      <sheetName val="Capital 8127"/>
      <sheetName val="Premiums"/>
      <sheetName val="Vehicles"/>
      <sheetName val="BUpload"/>
      <sheetName val="PUpload"/>
      <sheetName val="Pay Steps"/>
      <sheetName val="VacSteps"/>
      <sheetName val="Misc Calc"/>
      <sheetName val="AvailLab"/>
      <sheetName val="DATA"/>
      <sheetName val="Aud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Assumptions"/>
      <sheetName val="Variance Analysis"/>
      <sheetName val="Prsntn"/>
      <sheetName val="Summ All BU's"/>
      <sheetName val="Prof Services"/>
      <sheetName val="35"/>
      <sheetName val="36"/>
      <sheetName val="37"/>
      <sheetName val="Labour Changes"/>
      <sheetName val="Projections"/>
      <sheetName val="Labour"/>
      <sheetName val="BUS EQ"/>
      <sheetName val="Notes"/>
      <sheetName val="35 lbr"/>
      <sheetName val="37 lbr"/>
      <sheetName val="BUpload"/>
      <sheetName val="PUpload"/>
      <sheetName val="Audit"/>
      <sheetName val="Labour Rec"/>
      <sheetName val="DATA"/>
    </sheetNames>
    <sheetDataSet>
      <sheetData sheetId="0" refreshError="1"/>
      <sheetData sheetId="1" refreshError="1">
        <row r="48">
          <cell r="D48">
            <v>2006</v>
          </cell>
        </row>
        <row r="49">
          <cell r="D49" t="str">
            <v>YTD July 31</v>
          </cell>
        </row>
        <row r="50">
          <cell r="D50">
            <v>2005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workbookViewId="0">
      <pane ySplit="1" topLeftCell="A2" activePane="bottomLeft" state="frozen"/>
      <selection activeCell="A84" sqref="A84"/>
      <selection pane="bottomLeft" activeCell="A98" sqref="A98"/>
    </sheetView>
  </sheetViews>
  <sheetFormatPr defaultRowHeight="15" x14ac:dyDescent="0.25"/>
  <cols>
    <col min="1" max="1" width="59.5703125" style="2" customWidth="1"/>
    <col min="2" max="3" width="17.42578125" style="2" customWidth="1"/>
    <col min="4" max="4" width="15.85546875" style="2" customWidth="1"/>
    <col min="5" max="16384" width="9.140625" style="2"/>
  </cols>
  <sheetData>
    <row r="1" spans="1:14" ht="17.25" customHeight="1" x14ac:dyDescent="0.25">
      <c r="A1" s="1" t="s">
        <v>178</v>
      </c>
    </row>
    <row r="2" spans="1:14" ht="9" customHeight="1" x14ac:dyDescent="0.25"/>
    <row r="3" spans="1:14" x14ac:dyDescent="0.25">
      <c r="A3" s="2" t="s">
        <v>0</v>
      </c>
    </row>
    <row r="4" spans="1:14" ht="50.25" customHeight="1" x14ac:dyDescent="0.25">
      <c r="A4" s="228" t="s">
        <v>1</v>
      </c>
      <c r="B4" s="229"/>
      <c r="C4" s="229"/>
      <c r="D4" s="229"/>
      <c r="E4" s="229"/>
      <c r="F4" s="229"/>
      <c r="G4" s="229"/>
      <c r="H4" s="229"/>
      <c r="I4" s="229"/>
      <c r="J4" s="229"/>
      <c r="K4" s="229"/>
      <c r="L4" s="229"/>
      <c r="M4" s="229"/>
      <c r="N4" s="229"/>
    </row>
    <row r="6" spans="1:14" x14ac:dyDescent="0.25">
      <c r="A6" s="3" t="s">
        <v>2</v>
      </c>
    </row>
    <row r="7" spans="1:14" ht="33" customHeight="1" x14ac:dyDescent="0.25">
      <c r="A7" s="228" t="s">
        <v>3</v>
      </c>
      <c r="B7" s="229"/>
      <c r="C7" s="229"/>
      <c r="D7" s="229"/>
      <c r="E7" s="229"/>
      <c r="F7" s="229"/>
      <c r="G7" s="229"/>
      <c r="H7" s="229"/>
      <c r="I7" s="229"/>
      <c r="J7" s="229"/>
      <c r="K7" s="229"/>
      <c r="L7" s="229"/>
      <c r="M7" s="229"/>
      <c r="N7" s="229"/>
    </row>
    <row r="8" spans="1:14" x14ac:dyDescent="0.25">
      <c r="A8" s="2" t="s">
        <v>4</v>
      </c>
    </row>
    <row r="9" spans="1:14" x14ac:dyDescent="0.25">
      <c r="A9" s="2" t="s">
        <v>5</v>
      </c>
    </row>
    <row r="10" spans="1:14" ht="18.75" customHeight="1" x14ac:dyDescent="0.25">
      <c r="A10" s="2" t="s">
        <v>6</v>
      </c>
      <c r="B10" s="4">
        <v>-4097169.96</v>
      </c>
    </row>
    <row r="11" spans="1:14" x14ac:dyDescent="0.25">
      <c r="A11" s="2" t="s">
        <v>7</v>
      </c>
      <c r="B11" s="4">
        <v>153.12000000000126</v>
      </c>
    </row>
    <row r="12" spans="1:14" x14ac:dyDescent="0.25">
      <c r="A12" s="2" t="s">
        <v>8</v>
      </c>
      <c r="B12" s="4">
        <v>-49199.77</v>
      </c>
    </row>
    <row r="13" spans="1:14" x14ac:dyDescent="0.25">
      <c r="A13" s="2" t="s">
        <v>9</v>
      </c>
      <c r="B13" s="4">
        <v>-20205.250000000004</v>
      </c>
    </row>
    <row r="14" spans="1:14" ht="16.5" customHeight="1" x14ac:dyDescent="0.25">
      <c r="A14" s="2" t="s">
        <v>10</v>
      </c>
      <c r="B14" s="5">
        <f>SUM(B10:B13)</f>
        <v>-4166421.86</v>
      </c>
    </row>
    <row r="15" spans="1:14" ht="4.5" customHeight="1" x14ac:dyDescent="0.25"/>
    <row r="16" spans="1:14" x14ac:dyDescent="0.25">
      <c r="A16" s="2" t="s">
        <v>11</v>
      </c>
    </row>
    <row r="17" spans="1:14" ht="20.25" customHeight="1" x14ac:dyDescent="0.25"/>
    <row r="18" spans="1:14" x14ac:dyDescent="0.25">
      <c r="A18" s="3" t="s">
        <v>12</v>
      </c>
    </row>
    <row r="19" spans="1:14" ht="36" customHeight="1" x14ac:dyDescent="0.25">
      <c r="A19" s="228" t="s">
        <v>13</v>
      </c>
      <c r="B19" s="229"/>
      <c r="C19" s="229"/>
      <c r="D19" s="229"/>
      <c r="E19" s="229"/>
      <c r="F19" s="229"/>
      <c r="G19" s="229"/>
      <c r="H19" s="229"/>
      <c r="I19" s="229"/>
      <c r="J19" s="229"/>
      <c r="K19" s="229"/>
      <c r="L19" s="229"/>
      <c r="M19" s="229"/>
      <c r="N19" s="229"/>
    </row>
    <row r="20" spans="1:14" ht="36" customHeight="1" x14ac:dyDescent="0.25">
      <c r="A20" s="228" t="s">
        <v>14</v>
      </c>
      <c r="B20" s="229"/>
      <c r="C20" s="229"/>
      <c r="D20" s="229"/>
      <c r="E20" s="229"/>
      <c r="F20" s="229"/>
      <c r="G20" s="229"/>
      <c r="H20" s="229"/>
      <c r="I20" s="229"/>
      <c r="J20" s="229"/>
      <c r="K20" s="229"/>
      <c r="L20" s="229"/>
      <c r="M20" s="229"/>
      <c r="N20" s="229"/>
    </row>
    <row r="21" spans="1:14" ht="20.25" customHeight="1" x14ac:dyDescent="0.25">
      <c r="A21" s="228" t="s">
        <v>15</v>
      </c>
      <c r="B21" s="229"/>
      <c r="C21" s="229"/>
      <c r="D21" s="229"/>
      <c r="E21" s="229"/>
      <c r="F21" s="229"/>
      <c r="G21" s="229"/>
      <c r="H21" s="229"/>
      <c r="I21" s="229"/>
      <c r="J21" s="229"/>
      <c r="K21" s="229"/>
      <c r="L21" s="229"/>
      <c r="M21" s="229"/>
      <c r="N21" s="229"/>
    </row>
    <row r="22" spans="1:14" ht="36" customHeight="1" x14ac:dyDescent="0.25">
      <c r="A22" s="228" t="s">
        <v>16</v>
      </c>
      <c r="B22" s="229"/>
      <c r="C22" s="229"/>
      <c r="D22" s="229"/>
      <c r="E22" s="229"/>
      <c r="F22" s="229"/>
      <c r="G22" s="229"/>
      <c r="H22" s="229"/>
      <c r="I22" s="229"/>
      <c r="J22" s="229"/>
      <c r="K22" s="229"/>
      <c r="L22" s="229"/>
      <c r="M22" s="229"/>
      <c r="N22" s="229"/>
    </row>
    <row r="23" spans="1:14" ht="6" customHeight="1" x14ac:dyDescent="0.25"/>
    <row r="24" spans="1:14" ht="18.75" customHeight="1" x14ac:dyDescent="0.25">
      <c r="A24" s="2" t="s">
        <v>6</v>
      </c>
      <c r="B24" s="4">
        <v>-4097169.96</v>
      </c>
    </row>
    <row r="25" spans="1:14" x14ac:dyDescent="0.25">
      <c r="A25" s="2" t="s">
        <v>7</v>
      </c>
      <c r="B25" s="4">
        <v>153.12000000000126</v>
      </c>
    </row>
    <row r="26" spans="1:14" x14ac:dyDescent="0.25">
      <c r="A26" s="2" t="s">
        <v>8</v>
      </c>
      <c r="B26" s="4">
        <v>-49199.77</v>
      </c>
    </row>
    <row r="27" spans="1:14" ht="30" x14ac:dyDescent="0.25">
      <c r="A27" s="6" t="s">
        <v>17</v>
      </c>
      <c r="B27" s="4"/>
    </row>
    <row r="28" spans="1:14" ht="16.5" customHeight="1" x14ac:dyDescent="0.25">
      <c r="A28" s="2" t="s">
        <v>18</v>
      </c>
      <c r="B28" s="5">
        <f>SUM(B24:B27)</f>
        <v>-4146216.61</v>
      </c>
    </row>
    <row r="29" spans="1:14" x14ac:dyDescent="0.25">
      <c r="A29" s="2" t="s">
        <v>10</v>
      </c>
      <c r="B29" s="7">
        <v>-4166421.86</v>
      </c>
    </row>
    <row r="30" spans="1:14" x14ac:dyDescent="0.25">
      <c r="A30" s="2" t="s">
        <v>19</v>
      </c>
      <c r="B30" s="4">
        <f>+B28-B29</f>
        <v>20205.25</v>
      </c>
    </row>
    <row r="31" spans="1:14" ht="5.25" customHeight="1" x14ac:dyDescent="0.25"/>
    <row r="32" spans="1:14" ht="52.5" customHeight="1" x14ac:dyDescent="0.25">
      <c r="A32" s="228" t="s">
        <v>20</v>
      </c>
      <c r="B32" s="229"/>
      <c r="C32" s="229"/>
      <c r="D32" s="229"/>
      <c r="E32" s="229"/>
      <c r="F32" s="229"/>
      <c r="G32" s="229"/>
      <c r="H32" s="229"/>
      <c r="I32" s="229"/>
      <c r="J32" s="229"/>
      <c r="K32" s="229"/>
      <c r="L32" s="229"/>
      <c r="M32" s="229"/>
      <c r="N32" s="229"/>
    </row>
    <row r="33" spans="1:2" x14ac:dyDescent="0.25">
      <c r="A33" s="2" t="s">
        <v>21</v>
      </c>
    </row>
    <row r="34" spans="1:2" ht="21" customHeight="1" x14ac:dyDescent="0.25"/>
    <row r="35" spans="1:2" x14ac:dyDescent="0.25">
      <c r="A35" s="3" t="s">
        <v>22</v>
      </c>
    </row>
    <row r="36" spans="1:2" x14ac:dyDescent="0.25">
      <c r="A36" s="2" t="s">
        <v>23</v>
      </c>
    </row>
    <row r="37" spans="1:2" ht="18.75" customHeight="1" x14ac:dyDescent="0.25">
      <c r="A37" s="2" t="s">
        <v>24</v>
      </c>
      <c r="B37" s="4">
        <v>-966332.52000000014</v>
      </c>
    </row>
    <row r="38" spans="1:2" x14ac:dyDescent="0.25">
      <c r="A38" s="2" t="s">
        <v>8</v>
      </c>
      <c r="B38" s="4">
        <v>38956.51</v>
      </c>
    </row>
    <row r="39" spans="1:2" x14ac:dyDescent="0.25">
      <c r="A39" s="2" t="s">
        <v>25</v>
      </c>
      <c r="B39" s="4">
        <v>-18016.400000000001</v>
      </c>
    </row>
    <row r="40" spans="1:2" x14ac:dyDescent="0.25">
      <c r="A40" s="2" t="s">
        <v>26</v>
      </c>
      <c r="B40" s="4">
        <v>-6894.0600000000059</v>
      </c>
    </row>
    <row r="41" spans="1:2" ht="16.5" customHeight="1" x14ac:dyDescent="0.25">
      <c r="A41" s="2" t="s">
        <v>27</v>
      </c>
      <c r="B41" s="5">
        <f>SUM(B37:B40)</f>
        <v>-952286.4700000002</v>
      </c>
    </row>
    <row r="42" spans="1:2" ht="30" x14ac:dyDescent="0.25">
      <c r="A42" s="6" t="s">
        <v>28</v>
      </c>
      <c r="B42" s="7">
        <v>-932081.19874802267</v>
      </c>
    </row>
    <row r="43" spans="1:2" x14ac:dyDescent="0.25">
      <c r="A43" s="2" t="s">
        <v>29</v>
      </c>
      <c r="B43" s="4">
        <f>+B41-B42</f>
        <v>-20205.271251977538</v>
      </c>
    </row>
    <row r="44" spans="1:2" ht="4.5" customHeight="1" x14ac:dyDescent="0.25"/>
    <row r="45" spans="1:2" x14ac:dyDescent="0.25">
      <c r="A45" s="2" t="s">
        <v>30</v>
      </c>
    </row>
    <row r="46" spans="1:2" x14ac:dyDescent="0.25">
      <c r="A46" s="2" t="s">
        <v>31</v>
      </c>
    </row>
    <row r="47" spans="1:2" x14ac:dyDescent="0.25">
      <c r="A47" s="2" t="s">
        <v>32</v>
      </c>
    </row>
    <row r="48" spans="1:2" x14ac:dyDescent="0.25">
      <c r="A48" s="2" t="s">
        <v>33</v>
      </c>
    </row>
    <row r="49" spans="1:4" ht="19.5" customHeight="1" x14ac:dyDescent="0.25"/>
    <row r="50" spans="1:4" x14ac:dyDescent="0.25">
      <c r="A50" s="3" t="s">
        <v>34</v>
      </c>
    </row>
    <row r="51" spans="1:4" ht="45" x14ac:dyDescent="0.25">
      <c r="B51" s="8" t="s">
        <v>35</v>
      </c>
      <c r="C51" s="8" t="s">
        <v>36</v>
      </c>
      <c r="D51" s="8" t="s">
        <v>29</v>
      </c>
    </row>
    <row r="52" spans="1:4" ht="18.75" customHeight="1" x14ac:dyDescent="0.25">
      <c r="A52" s="2" t="s">
        <v>6</v>
      </c>
      <c r="B52" s="4">
        <v>-4097169.96</v>
      </c>
      <c r="C52" s="4">
        <v>-4097169.96</v>
      </c>
      <c r="D52" s="4">
        <f>+C52-B52</f>
        <v>0</v>
      </c>
    </row>
    <row r="53" spans="1:4" x14ac:dyDescent="0.25">
      <c r="A53" s="2" t="s">
        <v>7</v>
      </c>
      <c r="B53" s="4">
        <v>153.12000000000126</v>
      </c>
      <c r="C53" s="4">
        <v>153.12000000000126</v>
      </c>
      <c r="D53" s="4">
        <f t="shared" ref="D53:D55" si="0">+C53-B53</f>
        <v>0</v>
      </c>
    </row>
    <row r="54" spans="1:4" x14ac:dyDescent="0.25">
      <c r="A54" s="2" t="s">
        <v>8</v>
      </c>
      <c r="B54" s="4">
        <v>-49199.77</v>
      </c>
      <c r="C54" s="4">
        <v>-49199.77</v>
      </c>
      <c r="D54" s="4">
        <f t="shared" si="0"/>
        <v>0</v>
      </c>
    </row>
    <row r="55" spans="1:4" x14ac:dyDescent="0.25">
      <c r="A55" s="2" t="s">
        <v>9</v>
      </c>
      <c r="B55" s="4">
        <v>-20205.250000000004</v>
      </c>
      <c r="C55" s="4">
        <v>-21518.589999999986</v>
      </c>
      <c r="D55" s="4">
        <f t="shared" si="0"/>
        <v>-1313.339999999982</v>
      </c>
    </row>
    <row r="56" spans="1:4" ht="16.5" customHeight="1" x14ac:dyDescent="0.25">
      <c r="A56" s="2" t="s">
        <v>10</v>
      </c>
      <c r="B56" s="5">
        <f>SUM(B52:B55)</f>
        <v>-4166421.86</v>
      </c>
      <c r="C56" s="5">
        <f>SUM(C52:C55)</f>
        <v>-4167735.1999999997</v>
      </c>
      <c r="D56" s="5">
        <f>SUM(D52:D55)</f>
        <v>-1313.339999999982</v>
      </c>
    </row>
    <row r="57" spans="1:4" ht="6" customHeight="1" x14ac:dyDescent="0.25"/>
    <row r="58" spans="1:4" x14ac:dyDescent="0.25">
      <c r="A58" s="2" t="s">
        <v>37</v>
      </c>
    </row>
    <row r="59" spans="1:4" x14ac:dyDescent="0.25">
      <c r="A59" s="2" t="s">
        <v>38</v>
      </c>
    </row>
  </sheetData>
  <mergeCells count="7">
    <mergeCell ref="A32:N32"/>
    <mergeCell ref="A4:N4"/>
    <mergeCell ref="A7:N7"/>
    <mergeCell ref="A19:N19"/>
    <mergeCell ref="A20:N20"/>
    <mergeCell ref="A21:N21"/>
    <mergeCell ref="A22:N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SQ2640"/>
  <sheetViews>
    <sheetView zoomScale="95" zoomScaleNormal="95" workbookViewId="0">
      <pane ySplit="14" topLeftCell="A15" activePane="bottomLeft" state="frozen"/>
      <selection activeCell="A84" sqref="A84"/>
      <selection pane="bottomLeft" activeCell="AA1" sqref="AA1"/>
    </sheetView>
  </sheetViews>
  <sheetFormatPr defaultRowHeight="15" x14ac:dyDescent="0.25"/>
  <cols>
    <col min="1" max="1" width="10.42578125" style="208" customWidth="1"/>
    <col min="2" max="2" width="13.140625" style="208" customWidth="1"/>
    <col min="3" max="3" width="13.28515625" style="208" customWidth="1"/>
    <col min="4" max="4" width="13.5703125" style="208" customWidth="1"/>
    <col min="5" max="5" width="13.140625" style="208" customWidth="1"/>
    <col min="6" max="6" width="13.42578125" style="208" customWidth="1"/>
    <col min="7" max="7" width="5" style="208" customWidth="1"/>
    <col min="8" max="8" width="8.42578125" style="208" customWidth="1"/>
    <col min="9" max="10" width="11.140625" style="208" customWidth="1"/>
    <col min="11" max="11" width="11.7109375" style="208" customWidth="1"/>
    <col min="12" max="12" width="14.5703125" style="209" customWidth="1"/>
    <col min="13" max="13" width="1.85546875" style="139" customWidth="1"/>
    <col min="14" max="14" width="10.42578125" style="227" customWidth="1"/>
    <col min="15" max="15" width="13.7109375" style="208" customWidth="1"/>
    <col min="16" max="17" width="13.28515625" style="208" customWidth="1"/>
    <col min="18" max="18" width="13.140625" style="208" customWidth="1"/>
    <col min="19" max="19" width="13.42578125" style="208" customWidth="1"/>
    <col min="20" max="20" width="5" style="208" customWidth="1"/>
    <col min="21" max="21" width="8" style="208" customWidth="1"/>
    <col min="22" max="22" width="8.28515625" style="208" customWidth="1"/>
    <col min="23" max="23" width="10.5703125" style="208" customWidth="1"/>
    <col min="24" max="24" width="10.7109375" style="208" customWidth="1"/>
    <col min="25" max="25" width="14" style="209" customWidth="1"/>
    <col min="26" max="509" width="9.140625" style="2"/>
  </cols>
  <sheetData>
    <row r="1" spans="1:511" s="2" customFormat="1" ht="23.25" customHeight="1" x14ac:dyDescent="0.25">
      <c r="A1" s="135" t="s">
        <v>171</v>
      </c>
      <c r="B1" s="136"/>
      <c r="C1" s="136"/>
      <c r="D1" s="136"/>
      <c r="F1" s="137" t="s">
        <v>172</v>
      </c>
      <c r="G1" s="136"/>
      <c r="H1" s="136"/>
      <c r="I1" s="136"/>
      <c r="J1" s="136"/>
      <c r="K1" s="136"/>
      <c r="L1" s="138"/>
      <c r="M1" s="139"/>
      <c r="N1" s="210" t="s">
        <v>173</v>
      </c>
      <c r="O1" s="136"/>
      <c r="P1" s="136"/>
      <c r="Q1" s="136"/>
      <c r="R1" s="136"/>
      <c r="S1" s="136"/>
      <c r="T1" s="136"/>
      <c r="U1" s="136"/>
      <c r="V1" s="136"/>
      <c r="W1" s="136"/>
      <c r="X1" s="136"/>
      <c r="Y1" s="138"/>
    </row>
    <row r="2" spans="1:511" s="2" customFormat="1" ht="3" customHeight="1" x14ac:dyDescent="0.25">
      <c r="A2" s="136"/>
      <c r="B2" s="136"/>
      <c r="C2" s="136"/>
      <c r="D2" s="136"/>
      <c r="E2" s="136"/>
      <c r="F2" s="136"/>
      <c r="G2" s="136"/>
      <c r="H2" s="136"/>
      <c r="I2" s="136"/>
      <c r="J2" s="136"/>
      <c r="K2" s="136"/>
      <c r="L2" s="138"/>
      <c r="M2" s="139"/>
      <c r="N2" s="211"/>
      <c r="O2" s="136"/>
      <c r="P2" s="136"/>
      <c r="Q2" s="136"/>
      <c r="R2" s="136"/>
      <c r="S2" s="136"/>
      <c r="T2" s="136"/>
      <c r="U2" s="136"/>
      <c r="V2" s="136"/>
      <c r="W2" s="136"/>
      <c r="X2" s="136"/>
      <c r="Y2" s="138"/>
    </row>
    <row r="3" spans="1:511" ht="36.75" customHeight="1" thickBot="1" x14ac:dyDescent="0.3">
      <c r="A3" s="140" t="s">
        <v>140</v>
      </c>
      <c r="B3" s="141"/>
      <c r="C3" s="141" t="s">
        <v>141</v>
      </c>
      <c r="D3" s="141" t="s">
        <v>142</v>
      </c>
      <c r="E3" s="141" t="s">
        <v>143</v>
      </c>
      <c r="F3" s="141" t="s">
        <v>144</v>
      </c>
      <c r="G3" s="243" t="s">
        <v>145</v>
      </c>
      <c r="H3" s="244"/>
      <c r="I3" s="142" t="s">
        <v>146</v>
      </c>
      <c r="J3" s="141" t="s">
        <v>147</v>
      </c>
      <c r="K3" s="141" t="s">
        <v>148</v>
      </c>
      <c r="L3" s="143" t="s">
        <v>149</v>
      </c>
      <c r="N3" s="140" t="s">
        <v>140</v>
      </c>
      <c r="O3" s="141"/>
      <c r="P3" s="141" t="s">
        <v>141</v>
      </c>
      <c r="Q3" s="141" t="str">
        <f>+D3</f>
        <v>Interest 
Year 2016
12 mths</v>
      </c>
      <c r="R3" s="141" t="str">
        <f t="shared" ref="R3:S3" si="0">+E3</f>
        <v>Interest 
Year 2017
12 mths</v>
      </c>
      <c r="S3" s="141" t="str">
        <f t="shared" si="0"/>
        <v>Interest 
Year 2018
Jan 1 - Apr 30</v>
      </c>
      <c r="T3" s="243" t="s">
        <v>174</v>
      </c>
      <c r="U3" s="245"/>
      <c r="V3" s="243" t="s">
        <v>10</v>
      </c>
      <c r="W3" s="244"/>
      <c r="X3" s="141" t="s">
        <v>175</v>
      </c>
      <c r="Y3" s="136"/>
      <c r="Z3" s="136"/>
      <c r="AA3" s="138"/>
      <c r="SP3" s="2"/>
      <c r="SQ3" s="2"/>
    </row>
    <row r="4" spans="1:511" s="2" customFormat="1" x14ac:dyDescent="0.25">
      <c r="A4" s="144" t="s">
        <v>150</v>
      </c>
      <c r="C4" s="145">
        <f>+F28</f>
        <v>292663.18</v>
      </c>
      <c r="D4" s="145">
        <f>+K28</f>
        <v>1219.98</v>
      </c>
      <c r="E4" s="145">
        <f>+K40-K28</f>
        <v>3514.36</v>
      </c>
      <c r="F4" s="145">
        <f>+K44-K40</f>
        <v>1443.2600000000002</v>
      </c>
      <c r="G4" s="233">
        <f>SUM(C4:F4)</f>
        <v>298840.77999999997</v>
      </c>
      <c r="H4" s="229"/>
      <c r="I4" s="146">
        <v>292663.17999999603</v>
      </c>
      <c r="J4" s="147">
        <v>6177.6200000000008</v>
      </c>
      <c r="K4" s="147">
        <f>SUM(I4:J4)</f>
        <v>298840.79999999603</v>
      </c>
      <c r="L4" s="148">
        <f>+L45</f>
        <v>-2.0000000000436557E-2</v>
      </c>
      <c r="M4" s="139"/>
      <c r="N4" s="144" t="s">
        <v>150</v>
      </c>
      <c r="P4" s="145">
        <f>+S28</f>
        <v>292663.18</v>
      </c>
      <c r="Q4" s="145">
        <f>+X28</f>
        <v>1219.98</v>
      </c>
      <c r="R4" s="145">
        <f>+X40-X28</f>
        <v>3514.36</v>
      </c>
      <c r="S4" s="145">
        <f>+X44-X40</f>
        <v>1537.0700000000006</v>
      </c>
      <c r="T4" s="246">
        <f t="shared" ref="T4:T10" si="1">SUM(P4:S4)</f>
        <v>298934.58999999997</v>
      </c>
      <c r="U4" s="247"/>
      <c r="V4" s="248">
        <f>+R45+W45</f>
        <v>-298840.8</v>
      </c>
      <c r="W4" s="249"/>
      <c r="X4" s="212">
        <f t="shared" ref="X4" si="2">+X45</f>
        <v>93.790000000000873</v>
      </c>
      <c r="Y4" s="207"/>
      <c r="Z4" s="136"/>
      <c r="AA4" s="138"/>
    </row>
    <row r="5" spans="1:511" s="2" customFormat="1" x14ac:dyDescent="0.25">
      <c r="A5" s="144" t="s">
        <v>151</v>
      </c>
      <c r="C5" s="145">
        <f>+F69</f>
        <v>-1365672.68</v>
      </c>
      <c r="D5" s="145">
        <f>+K69</f>
        <v>14658.880000000001</v>
      </c>
      <c r="E5" s="145">
        <f>+K81-K69</f>
        <v>-16399.330000000002</v>
      </c>
      <c r="F5" s="145">
        <f>+K85-K81</f>
        <v>-6734.829999999999</v>
      </c>
      <c r="G5" s="233">
        <f t="shared" ref="G5:G10" si="3">SUM(C5:F5)</f>
        <v>-1374147.9600000002</v>
      </c>
      <c r="H5" s="229"/>
      <c r="I5" s="146">
        <f>(-1352575.14-13097.54)</f>
        <v>-1365672.68</v>
      </c>
      <c r="J5" s="147">
        <f>(-8393.94-81.28)</f>
        <v>-8475.2200000000012</v>
      </c>
      <c r="K5" s="147">
        <f t="shared" ref="K5:K9" si="4">SUM(I5:J5)</f>
        <v>-1374147.9</v>
      </c>
      <c r="L5" s="148">
        <f>+L86</f>
        <v>-5.9999999997671694E-2</v>
      </c>
      <c r="M5" s="139"/>
      <c r="N5" s="144" t="s">
        <v>151</v>
      </c>
      <c r="P5" s="145">
        <f>+S69</f>
        <v>-1365672.68</v>
      </c>
      <c r="Q5" s="145">
        <f>+X69</f>
        <v>14658.880000000001</v>
      </c>
      <c r="R5" s="145">
        <f>+X81-X69</f>
        <v>-16399.330000000002</v>
      </c>
      <c r="S5" s="145">
        <f>+X85-X81</f>
        <v>-7172.5899999999992</v>
      </c>
      <c r="T5" s="234">
        <f t="shared" si="1"/>
        <v>-1374585.7200000002</v>
      </c>
      <c r="U5" s="235"/>
      <c r="V5" s="242">
        <f>+R86+W86</f>
        <v>1374147.9</v>
      </c>
      <c r="W5" s="242"/>
      <c r="X5" s="213">
        <f t="shared" ref="X5" si="5">+X86</f>
        <v>-437.81999999999789</v>
      </c>
      <c r="Y5" s="207"/>
      <c r="Z5" s="136"/>
      <c r="AA5" s="138"/>
    </row>
    <row r="6" spans="1:511" s="2" customFormat="1" x14ac:dyDescent="0.25">
      <c r="A6" s="144" t="s">
        <v>152</v>
      </c>
      <c r="C6" s="145">
        <f>+F110</f>
        <v>-2979756.38</v>
      </c>
      <c r="D6" s="145">
        <f>+K110</f>
        <v>-17437.89</v>
      </c>
      <c r="E6" s="145">
        <f>+K122-K110</f>
        <v>-35781.589999999997</v>
      </c>
      <c r="F6" s="145">
        <f>+K126-K122</f>
        <v>-14694.690000000002</v>
      </c>
      <c r="G6" s="233">
        <f t="shared" si="3"/>
        <v>-3047670.55</v>
      </c>
      <c r="H6" s="229"/>
      <c r="I6" s="146">
        <v>-2979756.3800000018</v>
      </c>
      <c r="J6" s="147">
        <v>-67914.150000000067</v>
      </c>
      <c r="K6" s="147">
        <f t="shared" si="4"/>
        <v>-3047670.5300000017</v>
      </c>
      <c r="L6" s="148">
        <f>+L127</f>
        <v>-1.999999993131496E-2</v>
      </c>
      <c r="M6" s="139"/>
      <c r="N6" s="144" t="s">
        <v>152</v>
      </c>
      <c r="P6" s="145">
        <f>+S110</f>
        <v>-2979756.38</v>
      </c>
      <c r="Q6" s="145">
        <f>+X110</f>
        <v>-17437.89</v>
      </c>
      <c r="R6" s="145">
        <f>+X122-X110</f>
        <v>-35781.589999999997</v>
      </c>
      <c r="S6" s="145">
        <f>+X126-X122</f>
        <v>-15649.849999999991</v>
      </c>
      <c r="T6" s="234">
        <f t="shared" si="1"/>
        <v>-3048625.71</v>
      </c>
      <c r="U6" s="235"/>
      <c r="V6" s="242">
        <f>+R127+W127</f>
        <v>3047670.53</v>
      </c>
      <c r="W6" s="242"/>
      <c r="X6" s="213">
        <f t="shared" ref="X6" si="6">+X127</f>
        <v>-955.17999999999302</v>
      </c>
      <c r="Y6" s="207"/>
      <c r="Z6" s="136"/>
      <c r="AA6" s="138"/>
    </row>
    <row r="7" spans="1:511" s="2" customFormat="1" x14ac:dyDescent="0.25">
      <c r="A7" s="144" t="s">
        <v>153</v>
      </c>
      <c r="C7" s="145">
        <f>+F151</f>
        <v>-130012.21</v>
      </c>
      <c r="D7" s="145">
        <f>+K151</f>
        <v>-1199.7099999999998</v>
      </c>
      <c r="E7" s="145">
        <f>+K163-K151</f>
        <v>-1561.2100000000003</v>
      </c>
      <c r="F7" s="145">
        <f>+K167-K163</f>
        <v>-641.15000000000009</v>
      </c>
      <c r="G7" s="233">
        <f t="shared" si="3"/>
        <v>-133414.28</v>
      </c>
      <c r="H7" s="229"/>
      <c r="I7" s="146">
        <f>(-1246.89-128765.32)</f>
        <v>-130012.21</v>
      </c>
      <c r="J7" s="147">
        <f>(-32.63-3369.41)</f>
        <v>-3402.04</v>
      </c>
      <c r="K7" s="147">
        <f t="shared" si="4"/>
        <v>-133414.25</v>
      </c>
      <c r="L7" s="148">
        <f>+L168</f>
        <v>-3.0000000000200089E-2</v>
      </c>
      <c r="M7" s="139"/>
      <c r="N7" s="144" t="s">
        <v>153</v>
      </c>
      <c r="P7" s="145">
        <f>+S151</f>
        <v>-130012.21</v>
      </c>
      <c r="Q7" s="145">
        <f>+X151</f>
        <v>-1199.7099999999998</v>
      </c>
      <c r="R7" s="145">
        <f>+X163-X151</f>
        <v>-1561.2100000000003</v>
      </c>
      <c r="S7" s="145">
        <f>+X167-X163</f>
        <v>-682.82000000000016</v>
      </c>
      <c r="T7" s="234">
        <f t="shared" si="1"/>
        <v>-133455.95000000001</v>
      </c>
      <c r="U7" s="235"/>
      <c r="V7" s="242">
        <f>+R168+W168</f>
        <v>133414.25</v>
      </c>
      <c r="W7" s="242"/>
      <c r="X7" s="213">
        <f t="shared" ref="X7" si="7">+X168</f>
        <v>-41.700000000000273</v>
      </c>
      <c r="Y7" s="207"/>
      <c r="Z7" s="136"/>
      <c r="AA7" s="138"/>
    </row>
    <row r="8" spans="1:511" s="2" customFormat="1" x14ac:dyDescent="0.25">
      <c r="A8" s="144" t="s">
        <v>154</v>
      </c>
      <c r="C8" s="145">
        <f>+F192</f>
        <v>240007.77</v>
      </c>
      <c r="D8" s="145">
        <f>+K192</f>
        <v>1385.7800000000002</v>
      </c>
      <c r="E8" s="145">
        <f>+K204-K192</f>
        <v>2882.07</v>
      </c>
      <c r="F8" s="145">
        <f>+K208-K204</f>
        <v>1183.5900000000001</v>
      </c>
      <c r="G8" s="233">
        <f t="shared" si="3"/>
        <v>245459.21</v>
      </c>
      <c r="H8" s="229"/>
      <c r="I8" s="146">
        <v>240007.7699999999</v>
      </c>
      <c r="J8" s="147">
        <v>5451.4499999999953</v>
      </c>
      <c r="K8" s="147">
        <f t="shared" si="4"/>
        <v>245459.21999999988</v>
      </c>
      <c r="L8" s="148">
        <f>+L209</f>
        <v>-9.9999999947613105E-3</v>
      </c>
      <c r="M8" s="139"/>
      <c r="N8" s="144" t="s">
        <v>154</v>
      </c>
      <c r="P8" s="145">
        <f>+S192</f>
        <v>240007.77</v>
      </c>
      <c r="Q8" s="145">
        <f>+X192</f>
        <v>1385.7800000000002</v>
      </c>
      <c r="R8" s="145">
        <f>+X204-X192</f>
        <v>2882.07</v>
      </c>
      <c r="S8" s="145">
        <f>+X208-X204</f>
        <v>1260.5200000000004</v>
      </c>
      <c r="T8" s="234">
        <f t="shared" si="1"/>
        <v>245536.13999999998</v>
      </c>
      <c r="U8" s="235"/>
      <c r="V8" s="242">
        <f>+R209+W209</f>
        <v>-245459.22</v>
      </c>
      <c r="W8" s="242"/>
      <c r="X8" s="213">
        <f t="shared" ref="X8" si="8">+X209</f>
        <v>76.920000000000982</v>
      </c>
      <c r="Y8" s="207"/>
      <c r="Z8" s="136"/>
      <c r="AA8" s="138"/>
    </row>
    <row r="9" spans="1:511" s="2" customFormat="1" x14ac:dyDescent="0.25">
      <c r="A9" s="144" t="s">
        <v>155</v>
      </c>
      <c r="C9" s="145">
        <f>+F233</f>
        <v>-154399.64000000001</v>
      </c>
      <c r="D9" s="145">
        <f>+K233</f>
        <v>1526.08</v>
      </c>
      <c r="E9" s="145">
        <f>+K245-K233</f>
        <v>-1854.07</v>
      </c>
      <c r="F9" s="145">
        <f>+K249-K245</f>
        <v>-761.43000000000006</v>
      </c>
      <c r="G9" s="233">
        <f t="shared" si="3"/>
        <v>-155489.06000000003</v>
      </c>
      <c r="H9" s="229"/>
      <c r="I9" s="146">
        <v>-154399.63874800084</v>
      </c>
      <c r="J9" s="147">
        <v>-1089.4000000000015</v>
      </c>
      <c r="K9" s="147">
        <f t="shared" si="4"/>
        <v>-155489.03874800084</v>
      </c>
      <c r="L9" s="148">
        <f>+L250</f>
        <v>-1.9999999998617568E-2</v>
      </c>
      <c r="M9" s="139"/>
      <c r="N9" s="144" t="s">
        <v>155</v>
      </c>
      <c r="P9" s="145">
        <f>+S233</f>
        <v>-154399.64000000001</v>
      </c>
      <c r="Q9" s="145">
        <f>+X233</f>
        <v>1526.08</v>
      </c>
      <c r="R9" s="145">
        <f>+X245-X233</f>
        <v>-1854.07</v>
      </c>
      <c r="S9" s="145">
        <f>+X249-X245</f>
        <v>-810.91999999999985</v>
      </c>
      <c r="T9" s="234">
        <f t="shared" si="1"/>
        <v>-155538.55000000005</v>
      </c>
      <c r="U9" s="235"/>
      <c r="V9" s="236">
        <f>+R250+W250</f>
        <v>155489.04</v>
      </c>
      <c r="W9" s="236"/>
      <c r="X9" s="213">
        <f t="shared" ref="X9" si="9">+X250</f>
        <v>-49.509999999999764</v>
      </c>
      <c r="Y9" s="207"/>
      <c r="Z9" s="136"/>
      <c r="AA9" s="138"/>
    </row>
    <row r="10" spans="1:511" s="1" customFormat="1" x14ac:dyDescent="0.25">
      <c r="A10" s="149" t="s">
        <v>156</v>
      </c>
      <c r="B10" s="150"/>
      <c r="C10" s="151">
        <f>SUM(C4:C9)</f>
        <v>-4097169.96</v>
      </c>
      <c r="D10" s="151">
        <f t="shared" ref="D10:F10" si="10">SUM(D4:D9)</f>
        <v>153.12000000000126</v>
      </c>
      <c r="E10" s="151">
        <f t="shared" si="10"/>
        <v>-49199.77</v>
      </c>
      <c r="F10" s="151">
        <f t="shared" si="10"/>
        <v>-20205.250000000004</v>
      </c>
      <c r="G10" s="237">
        <f t="shared" si="3"/>
        <v>-4166421.86</v>
      </c>
      <c r="H10" s="238"/>
      <c r="I10" s="152">
        <f t="shared" ref="I10:L10" si="11">SUM(I4:I9)</f>
        <v>-4097169.9587480063</v>
      </c>
      <c r="J10" s="153">
        <f t="shared" si="11"/>
        <v>-69251.740000000078</v>
      </c>
      <c r="K10" s="153">
        <f t="shared" si="11"/>
        <v>-4166421.6987480065</v>
      </c>
      <c r="L10" s="154">
        <f t="shared" si="11"/>
        <v>-0.15999999992300218</v>
      </c>
      <c r="M10" s="155"/>
      <c r="N10" s="149" t="s">
        <v>156</v>
      </c>
      <c r="O10" s="150"/>
      <c r="P10" s="151">
        <f>SUM(P4:P9)</f>
        <v>-4097169.96</v>
      </c>
      <c r="Q10" s="151">
        <f t="shared" ref="Q10:S10" si="12">SUM(Q4:Q9)</f>
        <v>153.12000000000126</v>
      </c>
      <c r="R10" s="151">
        <f t="shared" si="12"/>
        <v>-49199.77</v>
      </c>
      <c r="S10" s="151">
        <f t="shared" si="12"/>
        <v>-21518.589999999986</v>
      </c>
      <c r="T10" s="239">
        <f t="shared" si="1"/>
        <v>-4167735.1999999997</v>
      </c>
      <c r="U10" s="240"/>
      <c r="V10" s="239">
        <f>SUM(V4:W9)</f>
        <v>4166421.6999999997</v>
      </c>
      <c r="W10" s="241"/>
      <c r="X10" s="214">
        <f>SUM(X4:X9)</f>
        <v>-1313.4999999999891</v>
      </c>
      <c r="Y10" s="215"/>
      <c r="Z10" s="215"/>
      <c r="AA10" s="216"/>
    </row>
    <row r="11" spans="1:511" s="2" customFormat="1" ht="9" customHeight="1" x14ac:dyDescent="0.25">
      <c r="A11" s="144"/>
      <c r="B11" s="156"/>
      <c r="C11" s="156"/>
      <c r="D11" s="156"/>
      <c r="E11" s="156"/>
      <c r="F11" s="156"/>
      <c r="G11" s="136"/>
      <c r="H11" s="136"/>
      <c r="I11" s="136"/>
      <c r="J11" s="136"/>
      <c r="K11" s="136"/>
      <c r="L11" s="138"/>
      <c r="M11" s="139"/>
      <c r="N11" s="217"/>
      <c r="O11" s="156"/>
      <c r="P11" s="156"/>
      <c r="Q11" s="156"/>
      <c r="R11" s="156"/>
      <c r="S11" s="156"/>
      <c r="T11" s="136"/>
      <c r="U11" s="136"/>
      <c r="V11" s="136"/>
      <c r="W11" s="136"/>
      <c r="X11" s="136"/>
    </row>
    <row r="12" spans="1:511" s="162" customFormat="1" ht="16.5" customHeight="1" x14ac:dyDescent="0.25">
      <c r="A12" s="157" t="s">
        <v>157</v>
      </c>
      <c r="B12" s="158"/>
      <c r="C12" s="158"/>
      <c r="D12" s="158"/>
      <c r="E12" s="158"/>
      <c r="F12" s="158"/>
      <c r="G12" s="159"/>
      <c r="H12" s="159"/>
      <c r="I12" s="159"/>
      <c r="J12" s="159"/>
      <c r="K12" s="159"/>
      <c r="L12" s="160"/>
      <c r="M12" s="161"/>
      <c r="N12" s="218" t="s">
        <v>176</v>
      </c>
      <c r="O12" s="158"/>
      <c r="P12" s="158"/>
      <c r="Q12" s="158"/>
      <c r="R12" s="158"/>
      <c r="S12" s="158"/>
      <c r="T12" s="159"/>
      <c r="U12" s="159"/>
      <c r="V12" s="159"/>
      <c r="W12" s="159"/>
      <c r="X12" s="159"/>
    </row>
    <row r="13" spans="1:511" s="162" customFormat="1" ht="56.25" customHeight="1" x14ac:dyDescent="0.25">
      <c r="A13" s="230" t="s">
        <v>158</v>
      </c>
      <c r="B13" s="231"/>
      <c r="C13" s="231"/>
      <c r="D13" s="231"/>
      <c r="E13" s="231"/>
      <c r="F13" s="231"/>
      <c r="G13" s="231"/>
      <c r="H13" s="231"/>
      <c r="I13" s="231"/>
      <c r="J13" s="231"/>
      <c r="K13" s="231"/>
      <c r="L13" s="160"/>
      <c r="M13" s="161"/>
      <c r="N13" s="232" t="s">
        <v>177</v>
      </c>
      <c r="O13" s="231"/>
      <c r="P13" s="231"/>
      <c r="Q13" s="231"/>
      <c r="R13" s="231"/>
      <c r="S13" s="231"/>
      <c r="T13" s="231"/>
      <c r="U13" s="231"/>
      <c r="V13" s="231"/>
      <c r="W13" s="231"/>
      <c r="X13" s="231"/>
      <c r="Y13" s="160"/>
    </row>
    <row r="14" spans="1:511" s="168" customFormat="1" ht="3" customHeight="1" x14ac:dyDescent="0.25">
      <c r="A14" s="163"/>
      <c r="B14" s="164"/>
      <c r="C14" s="164"/>
      <c r="D14" s="164"/>
      <c r="E14" s="164"/>
      <c r="F14" s="164"/>
      <c r="G14" s="163"/>
      <c r="H14" s="163"/>
      <c r="I14" s="163"/>
      <c r="J14" s="163"/>
      <c r="K14" s="163"/>
      <c r="L14" s="165"/>
      <c r="M14" s="166"/>
      <c r="N14" s="219"/>
      <c r="O14" s="164"/>
      <c r="P14" s="164"/>
      <c r="Q14" s="164"/>
      <c r="R14" s="164"/>
      <c r="S14" s="164"/>
      <c r="T14" s="163"/>
      <c r="U14" s="163"/>
      <c r="V14" s="163"/>
      <c r="W14" s="163"/>
      <c r="X14" s="163"/>
      <c r="Y14" s="165"/>
    </row>
    <row r="15" spans="1:511" s="2" customFormat="1" ht="27.75" customHeight="1" x14ac:dyDescent="0.25">
      <c r="A15" s="135" t="str">
        <f>CONCATENATE("Account ",A4,F$1)</f>
        <v>Account 1588 RSVA Power- 2016 Principal plus Interest - Disposition in 2018</v>
      </c>
      <c r="B15" s="169"/>
      <c r="C15" s="170"/>
      <c r="D15" s="170"/>
      <c r="E15" s="171"/>
      <c r="F15" s="172"/>
      <c r="G15" s="173"/>
      <c r="H15" s="173"/>
      <c r="I15" s="174"/>
      <c r="J15" s="174"/>
      <c r="K15" s="174"/>
      <c r="L15" s="175"/>
      <c r="M15" s="139"/>
      <c r="N15" s="210" t="str">
        <f>+A15</f>
        <v>Account 1588 RSVA Power- 2016 Principal plus Interest - Disposition in 2018</v>
      </c>
      <c r="O15" s="169"/>
      <c r="P15" s="170"/>
      <c r="Q15" s="170"/>
      <c r="R15" s="171"/>
      <c r="S15" s="172"/>
      <c r="T15" s="173"/>
      <c r="U15" s="173"/>
      <c r="V15" s="174"/>
      <c r="W15" s="174"/>
      <c r="X15" s="174"/>
      <c r="Y15" s="175"/>
    </row>
    <row r="16" spans="1:511" ht="57.75" thickBot="1" x14ac:dyDescent="0.3">
      <c r="A16" s="220" t="s">
        <v>159</v>
      </c>
      <c r="B16" s="220" t="s">
        <v>160</v>
      </c>
      <c r="C16" s="220" t="s">
        <v>161</v>
      </c>
      <c r="D16" s="220" t="s">
        <v>162</v>
      </c>
      <c r="E16" s="220" t="s">
        <v>163</v>
      </c>
      <c r="F16" s="220" t="s">
        <v>164</v>
      </c>
      <c r="G16" s="220" t="s">
        <v>165</v>
      </c>
      <c r="H16" s="220" t="s">
        <v>166</v>
      </c>
      <c r="I16" s="220" t="s">
        <v>167</v>
      </c>
      <c r="J16" s="220" t="s">
        <v>168</v>
      </c>
      <c r="K16" s="220" t="s">
        <v>169</v>
      </c>
      <c r="L16" s="221" t="s">
        <v>170</v>
      </c>
      <c r="N16" s="142" t="s">
        <v>159</v>
      </c>
      <c r="O16" s="220" t="s">
        <v>160</v>
      </c>
      <c r="P16" s="220" t="s">
        <v>161</v>
      </c>
      <c r="Q16" s="220" t="s">
        <v>162</v>
      </c>
      <c r="R16" s="220" t="s">
        <v>163</v>
      </c>
      <c r="S16" s="220" t="s">
        <v>164</v>
      </c>
      <c r="T16" s="220" t="s">
        <v>165</v>
      </c>
      <c r="U16" s="220" t="s">
        <v>166</v>
      </c>
      <c r="V16" s="220" t="s">
        <v>167</v>
      </c>
      <c r="W16" s="220" t="s">
        <v>168</v>
      </c>
      <c r="X16" s="220" t="s">
        <v>169</v>
      </c>
      <c r="Y16" s="221" t="s">
        <v>170</v>
      </c>
    </row>
    <row r="17" spans="1:25" customFormat="1" x14ac:dyDescent="0.25">
      <c r="A17" s="177">
        <v>42400</v>
      </c>
      <c r="B17" s="178">
        <v>0</v>
      </c>
      <c r="C17" s="179">
        <v>-14658.769999999553</v>
      </c>
      <c r="D17" s="180">
        <f t="shared" ref="D17:D52" si="13">ROUND(SUM(B17:C17),2)</f>
        <v>-14658.77</v>
      </c>
      <c r="E17" s="181"/>
      <c r="F17" s="182">
        <f t="shared" ref="F17:F20" si="14">SUM(D17:E17)</f>
        <v>-14658.77</v>
      </c>
      <c r="G17" s="183">
        <v>31</v>
      </c>
      <c r="H17" s="184">
        <v>1.0999999999999999E-2</v>
      </c>
      <c r="I17" s="185">
        <f t="shared" ref="I17:I28" si="15">ROUND(SUM(G17/366)*H17*B17,2)</f>
        <v>0</v>
      </c>
      <c r="J17" s="181"/>
      <c r="K17" s="182">
        <f>0+I17+J17</f>
        <v>0</v>
      </c>
      <c r="L17" s="182">
        <f t="shared" ref="L17:L21" si="16">+K17+F17</f>
        <v>-14658.77</v>
      </c>
      <c r="M17" s="139"/>
      <c r="N17" s="222">
        <v>42400</v>
      </c>
      <c r="O17" s="178">
        <v>0</v>
      </c>
      <c r="P17" s="179">
        <f>+C17</f>
        <v>-14658.769999999553</v>
      </c>
      <c r="Q17" s="180">
        <f t="shared" ref="Q17:Q52" si="17">ROUND(SUM(O17:P17),2)</f>
        <v>-14658.77</v>
      </c>
      <c r="R17" s="181"/>
      <c r="S17" s="182">
        <f t="shared" ref="S17:S20" si="18">SUM(Q17:R17)</f>
        <v>-14658.77</v>
      </c>
      <c r="T17" s="183">
        <v>31</v>
      </c>
      <c r="U17" s="184">
        <v>1.0999999999999999E-2</v>
      </c>
      <c r="V17" s="185">
        <f t="shared" ref="V17:V28" si="19">ROUND(SUM(T17/366)*U17*O17,2)</f>
        <v>0</v>
      </c>
      <c r="W17" s="181"/>
      <c r="X17" s="182">
        <f>0+V17+W17</f>
        <v>0</v>
      </c>
      <c r="Y17" s="182">
        <f t="shared" ref="Y17:Y21" si="20">+X17+S17</f>
        <v>-14658.77</v>
      </c>
    </row>
    <row r="18" spans="1:25" customFormat="1" x14ac:dyDescent="0.25">
      <c r="A18" s="177">
        <f t="shared" ref="A18:A52" si="21">+A17+G18</f>
        <v>42429</v>
      </c>
      <c r="B18" s="181">
        <f>+F17</f>
        <v>-14658.77</v>
      </c>
      <c r="C18" s="179">
        <v>175938.24000000022</v>
      </c>
      <c r="D18" s="180">
        <f t="shared" si="13"/>
        <v>161279.47</v>
      </c>
      <c r="E18" s="181"/>
      <c r="F18" s="182">
        <f t="shared" si="14"/>
        <v>161279.47</v>
      </c>
      <c r="G18" s="183">
        <v>29</v>
      </c>
      <c r="H18" s="184">
        <v>1.0999999999999999E-2</v>
      </c>
      <c r="I18" s="185">
        <f t="shared" si="15"/>
        <v>-12.78</v>
      </c>
      <c r="J18" s="181"/>
      <c r="K18" s="182">
        <f t="shared" ref="K18:K32" si="22">+K17+I18+J18</f>
        <v>-12.78</v>
      </c>
      <c r="L18" s="182">
        <f t="shared" si="16"/>
        <v>161266.69</v>
      </c>
      <c r="M18" s="139"/>
      <c r="N18" s="222">
        <f t="shared" ref="N18:N52" si="23">+N17+T18</f>
        <v>42429</v>
      </c>
      <c r="O18" s="181">
        <f>+S17</f>
        <v>-14658.77</v>
      </c>
      <c r="P18" s="179">
        <f t="shared" ref="P18:P28" si="24">+C18</f>
        <v>175938.24000000022</v>
      </c>
      <c r="Q18" s="180">
        <f t="shared" si="17"/>
        <v>161279.47</v>
      </c>
      <c r="R18" s="181"/>
      <c r="S18" s="182">
        <f t="shared" si="18"/>
        <v>161279.47</v>
      </c>
      <c r="T18" s="183">
        <v>29</v>
      </c>
      <c r="U18" s="184">
        <v>1.0999999999999999E-2</v>
      </c>
      <c r="V18" s="185">
        <f t="shared" si="19"/>
        <v>-12.78</v>
      </c>
      <c r="W18" s="181"/>
      <c r="X18" s="182">
        <f t="shared" ref="X18:X20" si="25">+X17+V18+W18</f>
        <v>-12.78</v>
      </c>
      <c r="Y18" s="182">
        <f t="shared" si="20"/>
        <v>161266.69</v>
      </c>
    </row>
    <row r="19" spans="1:25" customFormat="1" x14ac:dyDescent="0.25">
      <c r="A19" s="177">
        <f t="shared" si="21"/>
        <v>42460</v>
      </c>
      <c r="B19" s="181">
        <f>+F18</f>
        <v>161279.47</v>
      </c>
      <c r="C19" s="179">
        <v>-131372.99999999814</v>
      </c>
      <c r="D19" s="180">
        <f t="shared" si="13"/>
        <v>29906.47</v>
      </c>
      <c r="E19" s="181"/>
      <c r="F19" s="182">
        <f t="shared" si="14"/>
        <v>29906.47</v>
      </c>
      <c r="G19" s="183">
        <v>31</v>
      </c>
      <c r="H19" s="184">
        <v>1.0999999999999999E-2</v>
      </c>
      <c r="I19" s="185">
        <f t="shared" si="15"/>
        <v>150.26</v>
      </c>
      <c r="J19" s="181"/>
      <c r="K19" s="182">
        <f t="shared" si="22"/>
        <v>137.47999999999999</v>
      </c>
      <c r="L19" s="186">
        <f t="shared" si="16"/>
        <v>30043.95</v>
      </c>
      <c r="M19" s="139"/>
      <c r="N19" s="222">
        <f t="shared" si="23"/>
        <v>42460</v>
      </c>
      <c r="O19" s="181">
        <f>+S18</f>
        <v>161279.47</v>
      </c>
      <c r="P19" s="179">
        <f t="shared" si="24"/>
        <v>-131372.99999999814</v>
      </c>
      <c r="Q19" s="180">
        <f t="shared" si="17"/>
        <v>29906.47</v>
      </c>
      <c r="R19" s="181"/>
      <c r="S19" s="182">
        <f t="shared" si="18"/>
        <v>29906.47</v>
      </c>
      <c r="T19" s="183">
        <v>31</v>
      </c>
      <c r="U19" s="184">
        <v>1.0999999999999999E-2</v>
      </c>
      <c r="V19" s="185">
        <f t="shared" si="19"/>
        <v>150.26</v>
      </c>
      <c r="W19" s="181"/>
      <c r="X19" s="182">
        <f t="shared" si="25"/>
        <v>137.47999999999999</v>
      </c>
      <c r="Y19" s="186">
        <f t="shared" si="20"/>
        <v>30043.95</v>
      </c>
    </row>
    <row r="20" spans="1:25" customFormat="1" x14ac:dyDescent="0.25">
      <c r="A20" s="177">
        <f t="shared" si="21"/>
        <v>42490</v>
      </c>
      <c r="B20" s="181">
        <f>+F19</f>
        <v>29906.47</v>
      </c>
      <c r="C20" s="179">
        <v>56146.690000001341</v>
      </c>
      <c r="D20" s="180">
        <f t="shared" si="13"/>
        <v>86053.16</v>
      </c>
      <c r="E20" s="181"/>
      <c r="F20" s="182">
        <f t="shared" si="14"/>
        <v>86053.16</v>
      </c>
      <c r="G20" s="183">
        <v>30</v>
      </c>
      <c r="H20" s="184">
        <v>1.0999999999999999E-2</v>
      </c>
      <c r="I20" s="185">
        <f t="shared" si="15"/>
        <v>26.96</v>
      </c>
      <c r="J20" s="181"/>
      <c r="K20" s="182">
        <f t="shared" si="22"/>
        <v>164.44</v>
      </c>
      <c r="L20" s="182">
        <f t="shared" si="16"/>
        <v>86217.600000000006</v>
      </c>
      <c r="M20" s="139"/>
      <c r="N20" s="222">
        <f t="shared" si="23"/>
        <v>42490</v>
      </c>
      <c r="O20" s="181">
        <f>+S19</f>
        <v>29906.47</v>
      </c>
      <c r="P20" s="179">
        <f t="shared" si="24"/>
        <v>56146.690000001341</v>
      </c>
      <c r="Q20" s="180">
        <f t="shared" si="17"/>
        <v>86053.16</v>
      </c>
      <c r="R20" s="181"/>
      <c r="S20" s="182">
        <f t="shared" si="18"/>
        <v>86053.16</v>
      </c>
      <c r="T20" s="183">
        <v>30</v>
      </c>
      <c r="U20" s="184">
        <v>1.0999999999999999E-2</v>
      </c>
      <c r="V20" s="185">
        <f t="shared" si="19"/>
        <v>26.96</v>
      </c>
      <c r="W20" s="181"/>
      <c r="X20" s="182">
        <f t="shared" si="25"/>
        <v>164.44</v>
      </c>
      <c r="Y20" s="182">
        <f t="shared" si="20"/>
        <v>86217.600000000006</v>
      </c>
    </row>
    <row r="21" spans="1:25" customFormat="1" x14ac:dyDescent="0.25">
      <c r="A21" s="177">
        <f t="shared" si="21"/>
        <v>42521</v>
      </c>
      <c r="B21" s="181">
        <f>+F20+E21</f>
        <v>86053.16</v>
      </c>
      <c r="C21" s="179">
        <v>-3933.6900000013411</v>
      </c>
      <c r="D21" s="180">
        <f t="shared" si="13"/>
        <v>82119.47</v>
      </c>
      <c r="E21" s="187"/>
      <c r="F21" s="182">
        <f>SUM(D21)</f>
        <v>82119.47</v>
      </c>
      <c r="G21" s="183">
        <v>31</v>
      </c>
      <c r="H21" s="184">
        <v>1.0999999999999999E-2</v>
      </c>
      <c r="I21" s="185">
        <f t="shared" si="15"/>
        <v>80.180000000000007</v>
      </c>
      <c r="J21" s="187"/>
      <c r="K21" s="182">
        <f>+K20+I21+J21</f>
        <v>244.62</v>
      </c>
      <c r="L21" s="182">
        <f t="shared" si="16"/>
        <v>82364.09</v>
      </c>
      <c r="M21" s="139"/>
      <c r="N21" s="222">
        <f t="shared" si="23"/>
        <v>42521</v>
      </c>
      <c r="O21" s="181">
        <f>+S20+R21</f>
        <v>86053.16</v>
      </c>
      <c r="P21" s="179">
        <f t="shared" si="24"/>
        <v>-3933.6900000013411</v>
      </c>
      <c r="Q21" s="180">
        <f t="shared" si="17"/>
        <v>82119.47</v>
      </c>
      <c r="R21" s="187"/>
      <c r="S21" s="182">
        <f>SUM(Q21)</f>
        <v>82119.47</v>
      </c>
      <c r="T21" s="183">
        <v>31</v>
      </c>
      <c r="U21" s="184">
        <v>1.0999999999999999E-2</v>
      </c>
      <c r="V21" s="185">
        <f t="shared" si="19"/>
        <v>80.180000000000007</v>
      </c>
      <c r="W21" s="187"/>
      <c r="X21" s="182">
        <f>+X20+V21+W21</f>
        <v>244.62</v>
      </c>
      <c r="Y21" s="182">
        <f t="shared" si="20"/>
        <v>82364.09</v>
      </c>
    </row>
    <row r="22" spans="1:25" customFormat="1" x14ac:dyDescent="0.25">
      <c r="A22" s="177">
        <f t="shared" si="21"/>
        <v>42551</v>
      </c>
      <c r="B22" s="181">
        <f t="shared" ref="B22:B28" si="26">+F21</f>
        <v>82119.47</v>
      </c>
      <c r="C22" s="179">
        <v>198349.4899999965</v>
      </c>
      <c r="D22" s="180">
        <f t="shared" si="13"/>
        <v>280468.96000000002</v>
      </c>
      <c r="E22" s="181"/>
      <c r="F22" s="182">
        <f t="shared" ref="F22:F32" si="27">SUM(D22:E22)</f>
        <v>280468.96000000002</v>
      </c>
      <c r="G22" s="183">
        <v>30</v>
      </c>
      <c r="H22" s="184">
        <v>1.0999999999999999E-2</v>
      </c>
      <c r="I22" s="185">
        <f t="shared" si="15"/>
        <v>74.040000000000006</v>
      </c>
      <c r="J22" s="181"/>
      <c r="K22" s="182">
        <f t="shared" si="22"/>
        <v>318.66000000000003</v>
      </c>
      <c r="L22" s="186">
        <f>ROUND(+K22+F22,2)</f>
        <v>280787.62</v>
      </c>
      <c r="M22" s="139"/>
      <c r="N22" s="222">
        <f t="shared" si="23"/>
        <v>42551</v>
      </c>
      <c r="O22" s="181">
        <f t="shared" ref="O22:O28" si="28">+S21</f>
        <v>82119.47</v>
      </c>
      <c r="P22" s="179">
        <f t="shared" si="24"/>
        <v>198349.4899999965</v>
      </c>
      <c r="Q22" s="180">
        <f t="shared" si="17"/>
        <v>280468.96000000002</v>
      </c>
      <c r="R22" s="181"/>
      <c r="S22" s="182">
        <f t="shared" ref="S22:S32" si="29">SUM(Q22:R22)</f>
        <v>280468.96000000002</v>
      </c>
      <c r="T22" s="183">
        <v>30</v>
      </c>
      <c r="U22" s="184">
        <v>1.0999999999999999E-2</v>
      </c>
      <c r="V22" s="185">
        <f t="shared" si="19"/>
        <v>74.040000000000006</v>
      </c>
      <c r="W22" s="181"/>
      <c r="X22" s="182">
        <f t="shared" ref="X22" si="30">+X21+V22+W22</f>
        <v>318.66000000000003</v>
      </c>
      <c r="Y22" s="186">
        <f>ROUND(+X22+S22,2)</f>
        <v>280787.62</v>
      </c>
    </row>
    <row r="23" spans="1:25" customFormat="1" x14ac:dyDescent="0.25">
      <c r="A23" s="177">
        <f t="shared" si="21"/>
        <v>42582</v>
      </c>
      <c r="B23" s="181">
        <f t="shared" si="26"/>
        <v>280468.96000000002</v>
      </c>
      <c r="C23" s="179">
        <v>-131569.1799999997</v>
      </c>
      <c r="D23" s="180">
        <f t="shared" si="13"/>
        <v>148899.78</v>
      </c>
      <c r="E23" s="181"/>
      <c r="F23" s="182">
        <f t="shared" si="27"/>
        <v>148899.78</v>
      </c>
      <c r="G23" s="183">
        <v>31</v>
      </c>
      <c r="H23" s="184">
        <v>1.0999999999999999E-2</v>
      </c>
      <c r="I23" s="185">
        <f t="shared" si="15"/>
        <v>261.31</v>
      </c>
      <c r="J23" s="181"/>
      <c r="K23" s="182">
        <f t="shared" si="22"/>
        <v>579.97</v>
      </c>
      <c r="L23" s="182">
        <f>ROUND(+K23+F23,2)</f>
        <v>149479.75</v>
      </c>
      <c r="M23" s="139"/>
      <c r="N23" s="222">
        <f t="shared" si="23"/>
        <v>42582</v>
      </c>
      <c r="O23" s="181">
        <f t="shared" si="28"/>
        <v>280468.96000000002</v>
      </c>
      <c r="P23" s="179">
        <f t="shared" si="24"/>
        <v>-131569.1799999997</v>
      </c>
      <c r="Q23" s="180">
        <f t="shared" si="17"/>
        <v>148899.78</v>
      </c>
      <c r="R23" s="181"/>
      <c r="S23" s="182">
        <f t="shared" si="29"/>
        <v>148899.78</v>
      </c>
      <c r="T23" s="183">
        <v>31</v>
      </c>
      <c r="U23" s="184">
        <v>1.0999999999999999E-2</v>
      </c>
      <c r="V23" s="185">
        <f t="shared" si="19"/>
        <v>261.31</v>
      </c>
      <c r="W23" s="181"/>
      <c r="X23" s="182">
        <f>ROUND(+X22+V23+W23,2)</f>
        <v>579.97</v>
      </c>
      <c r="Y23" s="182">
        <f>ROUND(+X23+S23,2)</f>
        <v>149479.75</v>
      </c>
    </row>
    <row r="24" spans="1:25" customFormat="1" x14ac:dyDescent="0.25">
      <c r="A24" s="177">
        <f t="shared" si="21"/>
        <v>42613</v>
      </c>
      <c r="B24" s="181">
        <f t="shared" si="26"/>
        <v>148899.78</v>
      </c>
      <c r="C24" s="179">
        <v>-390291.45000000671</v>
      </c>
      <c r="D24" s="180">
        <f t="shared" si="13"/>
        <v>-241391.67</v>
      </c>
      <c r="E24" s="181"/>
      <c r="F24" s="182">
        <f t="shared" si="27"/>
        <v>-241391.67</v>
      </c>
      <c r="G24" s="183">
        <v>31</v>
      </c>
      <c r="H24" s="184">
        <v>1.0999999999999999E-2</v>
      </c>
      <c r="I24" s="185">
        <f t="shared" si="15"/>
        <v>138.72999999999999</v>
      </c>
      <c r="J24" s="181"/>
      <c r="K24" s="182">
        <f t="shared" si="22"/>
        <v>718.7</v>
      </c>
      <c r="L24" s="182">
        <f t="shared" ref="L24:L33" si="31">+K24+F24</f>
        <v>-240672.97</v>
      </c>
      <c r="M24" s="139"/>
      <c r="N24" s="222">
        <f t="shared" si="23"/>
        <v>42613</v>
      </c>
      <c r="O24" s="181">
        <f t="shared" si="28"/>
        <v>148899.78</v>
      </c>
      <c r="P24" s="179">
        <f t="shared" si="24"/>
        <v>-390291.45000000671</v>
      </c>
      <c r="Q24" s="180">
        <f t="shared" si="17"/>
        <v>-241391.67</v>
      </c>
      <c r="R24" s="181"/>
      <c r="S24" s="182">
        <f t="shared" si="29"/>
        <v>-241391.67</v>
      </c>
      <c r="T24" s="183">
        <v>31</v>
      </c>
      <c r="U24" s="184">
        <v>1.0999999999999999E-2</v>
      </c>
      <c r="V24" s="185">
        <f t="shared" si="19"/>
        <v>138.72999999999999</v>
      </c>
      <c r="W24" s="181"/>
      <c r="X24" s="182">
        <f t="shared" ref="X24:X32" si="32">+X23+V24+W24</f>
        <v>718.7</v>
      </c>
      <c r="Y24" s="182">
        <f t="shared" ref="Y24:Y33" si="33">+X24+S24</f>
        <v>-240672.97</v>
      </c>
    </row>
    <row r="25" spans="1:25" customFormat="1" x14ac:dyDescent="0.25">
      <c r="A25" s="177">
        <f t="shared" si="21"/>
        <v>42643</v>
      </c>
      <c r="B25" s="181">
        <f t="shared" si="26"/>
        <v>-241391.67</v>
      </c>
      <c r="C25" s="179">
        <v>713738.31000000238</v>
      </c>
      <c r="D25" s="180">
        <f t="shared" si="13"/>
        <v>472346.64</v>
      </c>
      <c r="E25" s="181"/>
      <c r="F25" s="182">
        <f t="shared" si="27"/>
        <v>472346.64</v>
      </c>
      <c r="G25" s="183">
        <v>30</v>
      </c>
      <c r="H25" s="184">
        <v>1.0999999999999999E-2</v>
      </c>
      <c r="I25" s="185">
        <f t="shared" si="15"/>
        <v>-217.65</v>
      </c>
      <c r="J25" s="181"/>
      <c r="K25" s="182">
        <f t="shared" si="22"/>
        <v>501.05000000000007</v>
      </c>
      <c r="L25" s="186">
        <f t="shared" si="31"/>
        <v>472847.69</v>
      </c>
      <c r="M25" s="139"/>
      <c r="N25" s="222">
        <f t="shared" si="23"/>
        <v>42643</v>
      </c>
      <c r="O25" s="181">
        <f t="shared" si="28"/>
        <v>-241391.67</v>
      </c>
      <c r="P25" s="179">
        <f t="shared" si="24"/>
        <v>713738.31000000238</v>
      </c>
      <c r="Q25" s="180">
        <f t="shared" si="17"/>
        <v>472346.64</v>
      </c>
      <c r="R25" s="181"/>
      <c r="S25" s="182">
        <f t="shared" si="29"/>
        <v>472346.64</v>
      </c>
      <c r="T25" s="183">
        <v>30</v>
      </c>
      <c r="U25" s="184">
        <v>1.0999999999999999E-2</v>
      </c>
      <c r="V25" s="185">
        <f t="shared" si="19"/>
        <v>-217.65</v>
      </c>
      <c r="W25" s="181"/>
      <c r="X25" s="182">
        <f t="shared" si="32"/>
        <v>501.05000000000007</v>
      </c>
      <c r="Y25" s="186">
        <f t="shared" si="33"/>
        <v>472847.69</v>
      </c>
    </row>
    <row r="26" spans="1:25" customFormat="1" x14ac:dyDescent="0.25">
      <c r="A26" s="177">
        <f t="shared" si="21"/>
        <v>42674</v>
      </c>
      <c r="B26" s="181">
        <f t="shared" si="26"/>
        <v>472346.64</v>
      </c>
      <c r="C26" s="179">
        <v>-350394.1500000041</v>
      </c>
      <c r="D26" s="180">
        <f t="shared" si="13"/>
        <v>121952.49</v>
      </c>
      <c r="E26" s="181"/>
      <c r="F26" s="182">
        <f t="shared" si="27"/>
        <v>121952.49</v>
      </c>
      <c r="G26" s="183">
        <v>31</v>
      </c>
      <c r="H26" s="184">
        <v>1.0999999999999999E-2</v>
      </c>
      <c r="I26" s="185">
        <f t="shared" si="15"/>
        <v>440.08</v>
      </c>
      <c r="J26" s="181"/>
      <c r="K26" s="182">
        <f t="shared" si="22"/>
        <v>941.13000000000011</v>
      </c>
      <c r="L26" s="182">
        <f t="shared" si="31"/>
        <v>122893.62000000001</v>
      </c>
      <c r="M26" s="139"/>
      <c r="N26" s="222">
        <f t="shared" si="23"/>
        <v>42674</v>
      </c>
      <c r="O26" s="181">
        <f t="shared" si="28"/>
        <v>472346.64</v>
      </c>
      <c r="P26" s="179">
        <f t="shared" si="24"/>
        <v>-350394.1500000041</v>
      </c>
      <c r="Q26" s="180">
        <f t="shared" si="17"/>
        <v>121952.49</v>
      </c>
      <c r="R26" s="181"/>
      <c r="S26" s="182">
        <f t="shared" si="29"/>
        <v>121952.49</v>
      </c>
      <c r="T26" s="183">
        <v>31</v>
      </c>
      <c r="U26" s="184">
        <v>1.0999999999999999E-2</v>
      </c>
      <c r="V26" s="185">
        <f t="shared" si="19"/>
        <v>440.08</v>
      </c>
      <c r="W26" s="181"/>
      <c r="X26" s="182">
        <f t="shared" si="32"/>
        <v>941.13000000000011</v>
      </c>
      <c r="Y26" s="182">
        <f t="shared" si="33"/>
        <v>122893.62000000001</v>
      </c>
    </row>
    <row r="27" spans="1:25" customFormat="1" x14ac:dyDescent="0.25">
      <c r="A27" s="177">
        <f t="shared" si="21"/>
        <v>42704</v>
      </c>
      <c r="B27" s="181">
        <f t="shared" si="26"/>
        <v>121952.49</v>
      </c>
      <c r="C27" s="179">
        <v>59315.669999999925</v>
      </c>
      <c r="D27" s="180">
        <f t="shared" si="13"/>
        <v>181268.16</v>
      </c>
      <c r="E27" s="181"/>
      <c r="F27" s="182">
        <f t="shared" si="27"/>
        <v>181268.16</v>
      </c>
      <c r="G27" s="183">
        <v>30</v>
      </c>
      <c r="H27" s="184">
        <v>1.0999999999999999E-2</v>
      </c>
      <c r="I27" s="185">
        <f t="shared" si="15"/>
        <v>109.96</v>
      </c>
      <c r="J27" s="181"/>
      <c r="K27" s="182">
        <f t="shared" si="22"/>
        <v>1051.0900000000001</v>
      </c>
      <c r="L27" s="182">
        <f t="shared" si="31"/>
        <v>182319.25</v>
      </c>
      <c r="M27" s="139"/>
      <c r="N27" s="222">
        <f t="shared" si="23"/>
        <v>42704</v>
      </c>
      <c r="O27" s="181">
        <f t="shared" si="28"/>
        <v>121952.49</v>
      </c>
      <c r="P27" s="179">
        <f t="shared" si="24"/>
        <v>59315.669999999925</v>
      </c>
      <c r="Q27" s="180">
        <f t="shared" si="17"/>
        <v>181268.16</v>
      </c>
      <c r="R27" s="181"/>
      <c r="S27" s="182">
        <f t="shared" si="29"/>
        <v>181268.16</v>
      </c>
      <c r="T27" s="183">
        <v>30</v>
      </c>
      <c r="U27" s="184">
        <v>1.0999999999999999E-2</v>
      </c>
      <c r="V27" s="185">
        <f t="shared" si="19"/>
        <v>109.96</v>
      </c>
      <c r="W27" s="181"/>
      <c r="X27" s="182">
        <f t="shared" si="32"/>
        <v>1051.0900000000001</v>
      </c>
      <c r="Y27" s="182">
        <f t="shared" si="33"/>
        <v>182319.25</v>
      </c>
    </row>
    <row r="28" spans="1:25" customFormat="1" x14ac:dyDescent="0.25">
      <c r="A28" s="188">
        <f t="shared" si="21"/>
        <v>42735</v>
      </c>
      <c r="B28" s="189">
        <f t="shared" si="26"/>
        <v>181268.16</v>
      </c>
      <c r="C28" s="190">
        <v>111395.020000007</v>
      </c>
      <c r="D28" s="191">
        <f t="shared" si="13"/>
        <v>292663.18</v>
      </c>
      <c r="E28" s="189"/>
      <c r="F28" s="190">
        <f t="shared" si="27"/>
        <v>292663.18</v>
      </c>
      <c r="G28" s="189">
        <v>31</v>
      </c>
      <c r="H28" s="192">
        <v>1.0999999999999999E-2</v>
      </c>
      <c r="I28" s="193">
        <f t="shared" si="15"/>
        <v>168.89</v>
      </c>
      <c r="J28" s="189"/>
      <c r="K28" s="190">
        <f t="shared" si="22"/>
        <v>1219.98</v>
      </c>
      <c r="L28" s="194">
        <f t="shared" si="31"/>
        <v>293883.15999999997</v>
      </c>
      <c r="M28" s="139"/>
      <c r="N28" s="223">
        <f t="shared" si="23"/>
        <v>42735</v>
      </c>
      <c r="O28" s="189">
        <f t="shared" si="28"/>
        <v>181268.16</v>
      </c>
      <c r="P28" s="190">
        <f t="shared" si="24"/>
        <v>111395.020000007</v>
      </c>
      <c r="Q28" s="191">
        <f t="shared" si="17"/>
        <v>292663.18</v>
      </c>
      <c r="R28" s="189"/>
      <c r="S28" s="190">
        <f t="shared" si="29"/>
        <v>292663.18</v>
      </c>
      <c r="T28" s="189">
        <v>31</v>
      </c>
      <c r="U28" s="192">
        <v>1.0999999999999999E-2</v>
      </c>
      <c r="V28" s="193">
        <f t="shared" si="19"/>
        <v>168.89</v>
      </c>
      <c r="W28" s="189"/>
      <c r="X28" s="190">
        <f t="shared" si="32"/>
        <v>1219.98</v>
      </c>
      <c r="Y28" s="194">
        <f t="shared" si="33"/>
        <v>293883.15999999997</v>
      </c>
    </row>
    <row r="29" spans="1:25" customFormat="1" x14ac:dyDescent="0.25">
      <c r="A29" s="177">
        <f t="shared" si="21"/>
        <v>42766</v>
      </c>
      <c r="B29" s="195">
        <f>ROUND(+F28,2)</f>
        <v>292663.18</v>
      </c>
      <c r="C29" s="179"/>
      <c r="D29" s="180">
        <f t="shared" si="13"/>
        <v>292663.18</v>
      </c>
      <c r="E29" s="181"/>
      <c r="F29" s="182">
        <f t="shared" si="27"/>
        <v>292663.18</v>
      </c>
      <c r="G29" s="183">
        <v>31</v>
      </c>
      <c r="H29" s="184">
        <v>1.0999999999999999E-2</v>
      </c>
      <c r="I29" s="185">
        <f t="shared" ref="I29:I52" si="34">ROUND(SUM(G29/365)*H29*B29,2)</f>
        <v>273.42</v>
      </c>
      <c r="J29" s="181"/>
      <c r="K29" s="182">
        <f t="shared" si="22"/>
        <v>1493.4</v>
      </c>
      <c r="L29" s="182">
        <f t="shared" si="31"/>
        <v>294156.58</v>
      </c>
      <c r="M29" s="139"/>
      <c r="N29" s="222">
        <f t="shared" si="23"/>
        <v>42766</v>
      </c>
      <c r="O29" s="195">
        <f>ROUND(+S28,2)</f>
        <v>292663.18</v>
      </c>
      <c r="P29" s="179"/>
      <c r="Q29" s="180">
        <f t="shared" si="17"/>
        <v>292663.18</v>
      </c>
      <c r="R29" s="181"/>
      <c r="S29" s="182">
        <f t="shared" si="29"/>
        <v>292663.18</v>
      </c>
      <c r="T29" s="183">
        <v>31</v>
      </c>
      <c r="U29" s="184">
        <v>1.0999999999999999E-2</v>
      </c>
      <c r="V29" s="185">
        <f t="shared" ref="V29:V52" si="35">ROUND(SUM(T29/365)*U29*O29,2)</f>
        <v>273.42</v>
      </c>
      <c r="W29" s="181"/>
      <c r="X29" s="182">
        <f t="shared" si="32"/>
        <v>1493.4</v>
      </c>
      <c r="Y29" s="182">
        <f t="shared" si="33"/>
        <v>294156.58</v>
      </c>
    </row>
    <row r="30" spans="1:25" customFormat="1" x14ac:dyDescent="0.25">
      <c r="A30" s="177">
        <f t="shared" si="21"/>
        <v>42794</v>
      </c>
      <c r="B30" s="181">
        <f>+F29</f>
        <v>292663.18</v>
      </c>
      <c r="C30" s="179"/>
      <c r="D30" s="180">
        <f t="shared" si="13"/>
        <v>292663.18</v>
      </c>
      <c r="E30" s="181"/>
      <c r="F30" s="182">
        <f t="shared" si="27"/>
        <v>292663.18</v>
      </c>
      <c r="G30" s="183">
        <v>28</v>
      </c>
      <c r="H30" s="184">
        <v>1.0999999999999999E-2</v>
      </c>
      <c r="I30" s="185">
        <f t="shared" si="34"/>
        <v>246.96</v>
      </c>
      <c r="J30" s="181"/>
      <c r="K30" s="182">
        <f t="shared" si="22"/>
        <v>1740.3600000000001</v>
      </c>
      <c r="L30" s="182">
        <f t="shared" si="31"/>
        <v>294403.53999999998</v>
      </c>
      <c r="M30" s="139"/>
      <c r="N30" s="222">
        <f t="shared" si="23"/>
        <v>42794</v>
      </c>
      <c r="O30" s="181">
        <f>+S29</f>
        <v>292663.18</v>
      </c>
      <c r="P30" s="179"/>
      <c r="Q30" s="180">
        <f t="shared" si="17"/>
        <v>292663.18</v>
      </c>
      <c r="R30" s="181"/>
      <c r="S30" s="182">
        <f t="shared" si="29"/>
        <v>292663.18</v>
      </c>
      <c r="T30" s="183">
        <v>28</v>
      </c>
      <c r="U30" s="184">
        <v>1.0999999999999999E-2</v>
      </c>
      <c r="V30" s="185">
        <f t="shared" si="35"/>
        <v>246.96</v>
      </c>
      <c r="W30" s="181"/>
      <c r="X30" s="182">
        <f t="shared" si="32"/>
        <v>1740.3600000000001</v>
      </c>
      <c r="Y30" s="182">
        <f t="shared" si="33"/>
        <v>294403.53999999998</v>
      </c>
    </row>
    <row r="31" spans="1:25" customFormat="1" x14ac:dyDescent="0.25">
      <c r="A31" s="177">
        <f t="shared" si="21"/>
        <v>42825</v>
      </c>
      <c r="B31" s="181">
        <f>+F30</f>
        <v>292663.18</v>
      </c>
      <c r="C31" s="179"/>
      <c r="D31" s="180">
        <f t="shared" si="13"/>
        <v>292663.18</v>
      </c>
      <c r="E31" s="181"/>
      <c r="F31" s="182">
        <f t="shared" si="27"/>
        <v>292663.18</v>
      </c>
      <c r="G31" s="183">
        <v>31</v>
      </c>
      <c r="H31" s="184">
        <v>1.0999999999999999E-2</v>
      </c>
      <c r="I31" s="185">
        <f t="shared" si="34"/>
        <v>273.42</v>
      </c>
      <c r="J31" s="181"/>
      <c r="K31" s="182">
        <f t="shared" si="22"/>
        <v>2013.7800000000002</v>
      </c>
      <c r="L31" s="186">
        <f t="shared" si="31"/>
        <v>294676.96000000002</v>
      </c>
      <c r="M31" s="139"/>
      <c r="N31" s="222">
        <f t="shared" si="23"/>
        <v>42825</v>
      </c>
      <c r="O31" s="181">
        <f>+S30</f>
        <v>292663.18</v>
      </c>
      <c r="P31" s="179"/>
      <c r="Q31" s="180">
        <f t="shared" si="17"/>
        <v>292663.18</v>
      </c>
      <c r="R31" s="181"/>
      <c r="S31" s="182">
        <f t="shared" si="29"/>
        <v>292663.18</v>
      </c>
      <c r="T31" s="183">
        <v>31</v>
      </c>
      <c r="U31" s="184">
        <v>1.0999999999999999E-2</v>
      </c>
      <c r="V31" s="185">
        <f t="shared" si="35"/>
        <v>273.42</v>
      </c>
      <c r="W31" s="181"/>
      <c r="X31" s="182">
        <f t="shared" si="32"/>
        <v>2013.7800000000002</v>
      </c>
      <c r="Y31" s="186">
        <f t="shared" si="33"/>
        <v>294676.96000000002</v>
      </c>
    </row>
    <row r="32" spans="1:25" customFormat="1" x14ac:dyDescent="0.25">
      <c r="A32" s="177">
        <f t="shared" si="21"/>
        <v>42855</v>
      </c>
      <c r="B32" s="181">
        <f>+F31</f>
        <v>292663.18</v>
      </c>
      <c r="C32" s="179"/>
      <c r="D32" s="180">
        <f t="shared" si="13"/>
        <v>292663.18</v>
      </c>
      <c r="E32" s="181"/>
      <c r="F32" s="182">
        <f t="shared" si="27"/>
        <v>292663.18</v>
      </c>
      <c r="G32" s="183">
        <v>30</v>
      </c>
      <c r="H32" s="184">
        <v>1.0999999999999999E-2</v>
      </c>
      <c r="I32" s="185">
        <f t="shared" si="34"/>
        <v>264.60000000000002</v>
      </c>
      <c r="J32" s="181"/>
      <c r="K32" s="182">
        <f t="shared" si="22"/>
        <v>2278.38</v>
      </c>
      <c r="L32" s="182">
        <f t="shared" si="31"/>
        <v>294941.56</v>
      </c>
      <c r="M32" s="139"/>
      <c r="N32" s="222">
        <f t="shared" si="23"/>
        <v>42855</v>
      </c>
      <c r="O32" s="181">
        <f>+S31</f>
        <v>292663.18</v>
      </c>
      <c r="P32" s="179"/>
      <c r="Q32" s="180">
        <f t="shared" si="17"/>
        <v>292663.18</v>
      </c>
      <c r="R32" s="181"/>
      <c r="S32" s="182">
        <f t="shared" si="29"/>
        <v>292663.18</v>
      </c>
      <c r="T32" s="183">
        <v>30</v>
      </c>
      <c r="U32" s="184">
        <v>1.0999999999999999E-2</v>
      </c>
      <c r="V32" s="185">
        <f t="shared" si="35"/>
        <v>264.60000000000002</v>
      </c>
      <c r="W32" s="181"/>
      <c r="X32" s="182">
        <f t="shared" si="32"/>
        <v>2278.38</v>
      </c>
      <c r="Y32" s="182">
        <f t="shared" si="33"/>
        <v>294941.56</v>
      </c>
    </row>
    <row r="33" spans="1:25" customFormat="1" x14ac:dyDescent="0.25">
      <c r="A33" s="177">
        <f t="shared" si="21"/>
        <v>42886</v>
      </c>
      <c r="B33" s="181">
        <f>+F32+E33</f>
        <v>292663.18</v>
      </c>
      <c r="C33" s="179"/>
      <c r="D33" s="180">
        <f t="shared" si="13"/>
        <v>292663.18</v>
      </c>
      <c r="E33" s="187"/>
      <c r="F33" s="182">
        <f>SUM(D33)</f>
        <v>292663.18</v>
      </c>
      <c r="G33" s="183">
        <v>31</v>
      </c>
      <c r="H33" s="184">
        <v>1.0999999999999999E-2</v>
      </c>
      <c r="I33" s="185">
        <f t="shared" si="34"/>
        <v>273.42</v>
      </c>
      <c r="J33" s="187"/>
      <c r="K33" s="182">
        <f>+K32+I33+J33</f>
        <v>2551.8000000000002</v>
      </c>
      <c r="L33" s="182">
        <f t="shared" si="31"/>
        <v>295214.98</v>
      </c>
      <c r="M33" s="139"/>
      <c r="N33" s="222">
        <f t="shared" si="23"/>
        <v>42886</v>
      </c>
      <c r="O33" s="181">
        <f>+S32+R33</f>
        <v>292663.18</v>
      </c>
      <c r="P33" s="179"/>
      <c r="Q33" s="180">
        <f t="shared" si="17"/>
        <v>292663.18</v>
      </c>
      <c r="R33" s="187"/>
      <c r="S33" s="182">
        <f>SUM(Q33)</f>
        <v>292663.18</v>
      </c>
      <c r="T33" s="183">
        <v>31</v>
      </c>
      <c r="U33" s="184">
        <v>1.0999999999999999E-2</v>
      </c>
      <c r="V33" s="185">
        <f t="shared" si="35"/>
        <v>273.42</v>
      </c>
      <c r="W33" s="187"/>
      <c r="X33" s="182">
        <f>+X32+V33+W33</f>
        <v>2551.8000000000002</v>
      </c>
      <c r="Y33" s="182">
        <f t="shared" si="33"/>
        <v>295214.98</v>
      </c>
    </row>
    <row r="34" spans="1:25" customFormat="1" x14ac:dyDescent="0.25">
      <c r="A34" s="177">
        <f t="shared" si="21"/>
        <v>42916</v>
      </c>
      <c r="B34" s="181">
        <f t="shared" ref="B34:B40" si="36">+F33</f>
        <v>292663.18</v>
      </c>
      <c r="C34" s="179"/>
      <c r="D34" s="180">
        <f t="shared" si="13"/>
        <v>292663.18</v>
      </c>
      <c r="E34" s="181"/>
      <c r="F34" s="182">
        <f t="shared" ref="F34:F44" si="37">SUM(D34:E34)</f>
        <v>292663.18</v>
      </c>
      <c r="G34" s="183">
        <v>30</v>
      </c>
      <c r="H34" s="184">
        <v>1.0999999999999999E-2</v>
      </c>
      <c r="I34" s="185">
        <f t="shared" si="34"/>
        <v>264.60000000000002</v>
      </c>
      <c r="J34" s="181"/>
      <c r="K34" s="182">
        <f>+K33+I34+J34</f>
        <v>2816.4</v>
      </c>
      <c r="L34" s="186">
        <f>ROUND(+K34+F34,2)</f>
        <v>295479.58</v>
      </c>
      <c r="M34" s="139"/>
      <c r="N34" s="222">
        <f t="shared" si="23"/>
        <v>42916</v>
      </c>
      <c r="O34" s="181">
        <f t="shared" ref="O34:O40" si="38">+S33</f>
        <v>292663.18</v>
      </c>
      <c r="P34" s="179"/>
      <c r="Q34" s="180">
        <f t="shared" si="17"/>
        <v>292663.18</v>
      </c>
      <c r="R34" s="181"/>
      <c r="S34" s="182">
        <f t="shared" ref="S34:S44" si="39">SUM(Q34:R34)</f>
        <v>292663.18</v>
      </c>
      <c r="T34" s="183">
        <v>30</v>
      </c>
      <c r="U34" s="184">
        <v>1.0999999999999999E-2</v>
      </c>
      <c r="V34" s="185">
        <f t="shared" si="35"/>
        <v>264.60000000000002</v>
      </c>
      <c r="W34" s="181"/>
      <c r="X34" s="182">
        <f>+X33+V34+W34</f>
        <v>2816.4</v>
      </c>
      <c r="Y34" s="186">
        <f>ROUND(+X34+S34,2)</f>
        <v>295479.58</v>
      </c>
    </row>
    <row r="35" spans="1:25" customFormat="1" x14ac:dyDescent="0.25">
      <c r="A35" s="177">
        <f t="shared" si="21"/>
        <v>42947</v>
      </c>
      <c r="B35" s="181">
        <f t="shared" si="36"/>
        <v>292663.18</v>
      </c>
      <c r="C35" s="179"/>
      <c r="D35" s="180">
        <f t="shared" si="13"/>
        <v>292663.18</v>
      </c>
      <c r="E35" s="181"/>
      <c r="F35" s="182">
        <f t="shared" si="37"/>
        <v>292663.18</v>
      </c>
      <c r="G35" s="183">
        <v>31</v>
      </c>
      <c r="H35" s="184">
        <v>1.0999999999999999E-2</v>
      </c>
      <c r="I35" s="185">
        <f t="shared" si="34"/>
        <v>273.42</v>
      </c>
      <c r="J35" s="181"/>
      <c r="K35" s="182">
        <f>ROUND(+K34+I35+J35,2)</f>
        <v>3089.82</v>
      </c>
      <c r="L35" s="182">
        <f>ROUND(+K35+F35,2)</f>
        <v>295753</v>
      </c>
      <c r="M35" s="139"/>
      <c r="N35" s="222">
        <f t="shared" si="23"/>
        <v>42947</v>
      </c>
      <c r="O35" s="181">
        <f t="shared" si="38"/>
        <v>292663.18</v>
      </c>
      <c r="P35" s="179"/>
      <c r="Q35" s="180">
        <f t="shared" si="17"/>
        <v>292663.18</v>
      </c>
      <c r="R35" s="181"/>
      <c r="S35" s="182">
        <f t="shared" si="39"/>
        <v>292663.18</v>
      </c>
      <c r="T35" s="183">
        <v>31</v>
      </c>
      <c r="U35" s="184">
        <v>1.0999999999999999E-2</v>
      </c>
      <c r="V35" s="185">
        <f t="shared" si="35"/>
        <v>273.42</v>
      </c>
      <c r="W35" s="181"/>
      <c r="X35" s="182">
        <f>ROUND(+X34+V35+W35,2)</f>
        <v>3089.82</v>
      </c>
      <c r="Y35" s="182">
        <f>ROUND(+X35+S35,2)</f>
        <v>295753</v>
      </c>
    </row>
    <row r="36" spans="1:25" customFormat="1" x14ac:dyDescent="0.25">
      <c r="A36" s="177">
        <f t="shared" si="21"/>
        <v>42978</v>
      </c>
      <c r="B36" s="181">
        <f t="shared" si="36"/>
        <v>292663.18</v>
      </c>
      <c r="C36" s="179"/>
      <c r="D36" s="180">
        <f t="shared" si="13"/>
        <v>292663.18</v>
      </c>
      <c r="E36" s="181"/>
      <c r="F36" s="182">
        <f t="shared" si="37"/>
        <v>292663.18</v>
      </c>
      <c r="G36" s="183">
        <v>31</v>
      </c>
      <c r="H36" s="184">
        <v>1.0999999999999999E-2</v>
      </c>
      <c r="I36" s="185">
        <f t="shared" si="34"/>
        <v>273.42</v>
      </c>
      <c r="J36" s="181"/>
      <c r="K36" s="182">
        <f>+K35+I36+J36</f>
        <v>3363.2400000000002</v>
      </c>
      <c r="L36" s="182">
        <f>+K36+F36</f>
        <v>296026.42</v>
      </c>
      <c r="M36" s="139"/>
      <c r="N36" s="222">
        <f t="shared" si="23"/>
        <v>42978</v>
      </c>
      <c r="O36" s="181">
        <f t="shared" si="38"/>
        <v>292663.18</v>
      </c>
      <c r="P36" s="179"/>
      <c r="Q36" s="180">
        <f t="shared" si="17"/>
        <v>292663.18</v>
      </c>
      <c r="R36" s="181"/>
      <c r="S36" s="182">
        <f t="shared" si="39"/>
        <v>292663.18</v>
      </c>
      <c r="T36" s="183">
        <v>31</v>
      </c>
      <c r="U36" s="184">
        <v>1.0999999999999999E-2</v>
      </c>
      <c r="V36" s="185">
        <f t="shared" si="35"/>
        <v>273.42</v>
      </c>
      <c r="W36" s="181"/>
      <c r="X36" s="182">
        <f>+X35+V36+W36</f>
        <v>3363.2400000000002</v>
      </c>
      <c r="Y36" s="182">
        <f>+X36+S36</f>
        <v>296026.42</v>
      </c>
    </row>
    <row r="37" spans="1:25" customFormat="1" x14ac:dyDescent="0.25">
      <c r="A37" s="177">
        <f t="shared" si="21"/>
        <v>43008</v>
      </c>
      <c r="B37" s="181">
        <f t="shared" si="36"/>
        <v>292663.18</v>
      </c>
      <c r="C37" s="179"/>
      <c r="D37" s="180">
        <f t="shared" si="13"/>
        <v>292663.18</v>
      </c>
      <c r="E37" s="181"/>
      <c r="F37" s="182">
        <f t="shared" si="37"/>
        <v>292663.18</v>
      </c>
      <c r="G37" s="183">
        <v>30</v>
      </c>
      <c r="H37" s="184">
        <v>1.0999999999999999E-2</v>
      </c>
      <c r="I37" s="185">
        <f t="shared" si="34"/>
        <v>264.60000000000002</v>
      </c>
      <c r="J37" s="181"/>
      <c r="K37" s="182">
        <f>+K36+I37+J37</f>
        <v>3627.84</v>
      </c>
      <c r="L37" s="186">
        <f>+K37+F37</f>
        <v>296291.02</v>
      </c>
      <c r="M37" s="139"/>
      <c r="N37" s="222">
        <f t="shared" si="23"/>
        <v>43008</v>
      </c>
      <c r="O37" s="181">
        <f t="shared" si="38"/>
        <v>292663.18</v>
      </c>
      <c r="P37" s="179"/>
      <c r="Q37" s="180">
        <f t="shared" si="17"/>
        <v>292663.18</v>
      </c>
      <c r="R37" s="181"/>
      <c r="S37" s="182">
        <f t="shared" si="39"/>
        <v>292663.18</v>
      </c>
      <c r="T37" s="183">
        <v>30</v>
      </c>
      <c r="U37" s="184">
        <v>1.0999999999999999E-2</v>
      </c>
      <c r="V37" s="185">
        <f t="shared" si="35"/>
        <v>264.60000000000002</v>
      </c>
      <c r="W37" s="181"/>
      <c r="X37" s="182">
        <f>+X36+V37+W37</f>
        <v>3627.84</v>
      </c>
      <c r="Y37" s="186">
        <f>+X37+S37</f>
        <v>296291.02</v>
      </c>
    </row>
    <row r="38" spans="1:25" customFormat="1" x14ac:dyDescent="0.25">
      <c r="A38" s="177">
        <f t="shared" si="21"/>
        <v>43039</v>
      </c>
      <c r="B38" s="181">
        <f t="shared" si="36"/>
        <v>292663.18</v>
      </c>
      <c r="C38" s="179"/>
      <c r="D38" s="180">
        <f t="shared" si="13"/>
        <v>292663.18</v>
      </c>
      <c r="E38" s="181"/>
      <c r="F38" s="182">
        <f t="shared" si="37"/>
        <v>292663.18</v>
      </c>
      <c r="G38" s="183">
        <v>31</v>
      </c>
      <c r="H38" s="184">
        <v>1.4999999999999999E-2</v>
      </c>
      <c r="I38" s="185">
        <f t="shared" si="34"/>
        <v>372.84</v>
      </c>
      <c r="J38" s="181"/>
      <c r="K38" s="182">
        <f>+K37+I38+J38</f>
        <v>4000.6800000000003</v>
      </c>
      <c r="L38" s="182">
        <f>+K38+F38</f>
        <v>296663.86</v>
      </c>
      <c r="M38" s="139"/>
      <c r="N38" s="222">
        <f t="shared" si="23"/>
        <v>43039</v>
      </c>
      <c r="O38" s="181">
        <f t="shared" si="38"/>
        <v>292663.18</v>
      </c>
      <c r="P38" s="179"/>
      <c r="Q38" s="180">
        <f t="shared" si="17"/>
        <v>292663.18</v>
      </c>
      <c r="R38" s="181"/>
      <c r="S38" s="182">
        <f t="shared" si="39"/>
        <v>292663.18</v>
      </c>
      <c r="T38" s="183">
        <v>31</v>
      </c>
      <c r="U38" s="184">
        <v>1.4999999999999999E-2</v>
      </c>
      <c r="V38" s="185">
        <f t="shared" si="35"/>
        <v>372.84</v>
      </c>
      <c r="W38" s="181"/>
      <c r="X38" s="182">
        <f>+X37+V38+W38</f>
        <v>4000.6800000000003</v>
      </c>
      <c r="Y38" s="182">
        <f>+X38+S38</f>
        <v>296663.86</v>
      </c>
    </row>
    <row r="39" spans="1:25" customFormat="1" x14ac:dyDescent="0.25">
      <c r="A39" s="177">
        <f t="shared" si="21"/>
        <v>43069</v>
      </c>
      <c r="B39" s="181">
        <f t="shared" si="36"/>
        <v>292663.18</v>
      </c>
      <c r="C39" s="179"/>
      <c r="D39" s="180">
        <f t="shared" si="13"/>
        <v>292663.18</v>
      </c>
      <c r="E39" s="181"/>
      <c r="F39" s="182">
        <f t="shared" si="37"/>
        <v>292663.18</v>
      </c>
      <c r="G39" s="183">
        <v>30</v>
      </c>
      <c r="H39" s="184">
        <f>+H38</f>
        <v>1.4999999999999999E-2</v>
      </c>
      <c r="I39" s="185">
        <f t="shared" si="34"/>
        <v>360.82</v>
      </c>
      <c r="J39" s="181"/>
      <c r="K39" s="182">
        <f>+K38+I39+J39</f>
        <v>4361.5</v>
      </c>
      <c r="L39" s="182">
        <f>+K39+F39</f>
        <v>297024.68</v>
      </c>
      <c r="M39" s="139"/>
      <c r="N39" s="222">
        <f t="shared" si="23"/>
        <v>43069</v>
      </c>
      <c r="O39" s="181">
        <f t="shared" si="38"/>
        <v>292663.18</v>
      </c>
      <c r="P39" s="179"/>
      <c r="Q39" s="180">
        <f t="shared" si="17"/>
        <v>292663.18</v>
      </c>
      <c r="R39" s="181"/>
      <c r="S39" s="182">
        <f t="shared" si="39"/>
        <v>292663.18</v>
      </c>
      <c r="T39" s="183">
        <v>30</v>
      </c>
      <c r="U39" s="184">
        <f>+U38</f>
        <v>1.4999999999999999E-2</v>
      </c>
      <c r="V39" s="185">
        <f t="shared" si="35"/>
        <v>360.82</v>
      </c>
      <c r="W39" s="181"/>
      <c r="X39" s="182">
        <f>+X38+V39+W39</f>
        <v>4361.5</v>
      </c>
      <c r="Y39" s="182">
        <f>+X39+S39</f>
        <v>297024.68</v>
      </c>
    </row>
    <row r="40" spans="1:25" customFormat="1" x14ac:dyDescent="0.25">
      <c r="A40" s="188">
        <f t="shared" si="21"/>
        <v>43100</v>
      </c>
      <c r="B40" s="189">
        <f t="shared" si="36"/>
        <v>292663.18</v>
      </c>
      <c r="C40" s="190"/>
      <c r="D40" s="191">
        <f t="shared" si="13"/>
        <v>292663.18</v>
      </c>
      <c r="E40" s="189"/>
      <c r="F40" s="190">
        <f t="shared" si="37"/>
        <v>292663.18</v>
      </c>
      <c r="G40" s="189">
        <v>31</v>
      </c>
      <c r="H40" s="192">
        <f>+H39</f>
        <v>1.4999999999999999E-2</v>
      </c>
      <c r="I40" s="193">
        <f t="shared" si="34"/>
        <v>372.84</v>
      </c>
      <c r="J40" s="189"/>
      <c r="K40" s="190">
        <f>+K39+I40+J40</f>
        <v>4734.34</v>
      </c>
      <c r="L40" s="194">
        <f>+K40+F40</f>
        <v>297397.52</v>
      </c>
      <c r="M40" s="139"/>
      <c r="N40" s="223">
        <f t="shared" si="23"/>
        <v>43100</v>
      </c>
      <c r="O40" s="189">
        <f t="shared" si="38"/>
        <v>292663.18</v>
      </c>
      <c r="P40" s="190"/>
      <c r="Q40" s="191">
        <f t="shared" si="17"/>
        <v>292663.18</v>
      </c>
      <c r="R40" s="189"/>
      <c r="S40" s="190">
        <f t="shared" si="39"/>
        <v>292663.18</v>
      </c>
      <c r="T40" s="189">
        <v>31</v>
      </c>
      <c r="U40" s="192">
        <f>+U39</f>
        <v>1.4999999999999999E-2</v>
      </c>
      <c r="V40" s="193">
        <f t="shared" si="35"/>
        <v>372.84</v>
      </c>
      <c r="W40" s="189"/>
      <c r="X40" s="190">
        <f>+X39+V40+W40</f>
        <v>4734.34</v>
      </c>
      <c r="Y40" s="194">
        <f>+X40+S40</f>
        <v>297397.52</v>
      </c>
    </row>
    <row r="41" spans="1:25" customFormat="1" x14ac:dyDescent="0.25">
      <c r="A41" s="177">
        <f t="shared" si="21"/>
        <v>43131</v>
      </c>
      <c r="B41" s="195">
        <f>ROUND(+F40,2)</f>
        <v>292663.18</v>
      </c>
      <c r="C41" s="179"/>
      <c r="D41" s="180">
        <f t="shared" si="13"/>
        <v>292663.18</v>
      </c>
      <c r="E41" s="181"/>
      <c r="F41" s="182">
        <f t="shared" si="37"/>
        <v>292663.18</v>
      </c>
      <c r="G41" s="183">
        <v>31</v>
      </c>
      <c r="H41" s="196">
        <f>+H40</f>
        <v>1.4999999999999999E-2</v>
      </c>
      <c r="I41" s="185">
        <f t="shared" si="34"/>
        <v>372.84</v>
      </c>
      <c r="J41" s="181"/>
      <c r="K41" s="182">
        <f t="shared" ref="K41:K44" si="40">+K40+I41+J41</f>
        <v>5107.18</v>
      </c>
      <c r="L41" s="182">
        <f t="shared" ref="L41:L45" si="41">+K41+F41</f>
        <v>297770.36</v>
      </c>
      <c r="M41" s="139"/>
      <c r="N41" s="222">
        <f t="shared" si="23"/>
        <v>43131</v>
      </c>
      <c r="O41" s="195">
        <f>ROUND(+S40,2)</f>
        <v>292663.18</v>
      </c>
      <c r="P41" s="179"/>
      <c r="Q41" s="180">
        <f t="shared" si="17"/>
        <v>292663.18</v>
      </c>
      <c r="R41" s="181"/>
      <c r="S41" s="182">
        <f t="shared" si="39"/>
        <v>292663.18</v>
      </c>
      <c r="T41" s="183">
        <v>31</v>
      </c>
      <c r="U41" s="184">
        <f>+U40</f>
        <v>1.4999999999999999E-2</v>
      </c>
      <c r="V41" s="185">
        <f t="shared" si="35"/>
        <v>372.84</v>
      </c>
      <c r="W41" s="181"/>
      <c r="X41" s="182">
        <f t="shared" ref="X41:X44" si="42">+X40+V41+W41</f>
        <v>5107.18</v>
      </c>
      <c r="Y41" s="182">
        <f t="shared" ref="Y41:Y45" si="43">+X41+S41</f>
        <v>297770.36</v>
      </c>
    </row>
    <row r="42" spans="1:25" customFormat="1" x14ac:dyDescent="0.25">
      <c r="A42" s="177">
        <f t="shared" si="21"/>
        <v>43159</v>
      </c>
      <c r="B42" s="181">
        <f>+F41</f>
        <v>292663.18</v>
      </c>
      <c r="C42" s="179"/>
      <c r="D42" s="180">
        <f t="shared" si="13"/>
        <v>292663.18</v>
      </c>
      <c r="E42" s="181"/>
      <c r="F42" s="182">
        <f t="shared" si="37"/>
        <v>292663.18</v>
      </c>
      <c r="G42" s="183">
        <v>28</v>
      </c>
      <c r="H42" s="196">
        <f>+H41</f>
        <v>1.4999999999999999E-2</v>
      </c>
      <c r="I42" s="185">
        <f t="shared" si="34"/>
        <v>336.76</v>
      </c>
      <c r="J42" s="181"/>
      <c r="K42" s="182">
        <f t="shared" si="40"/>
        <v>5443.9400000000005</v>
      </c>
      <c r="L42" s="182">
        <f t="shared" si="41"/>
        <v>298107.12</v>
      </c>
      <c r="M42" s="139"/>
      <c r="N42" s="222">
        <f t="shared" si="23"/>
        <v>43159</v>
      </c>
      <c r="O42" s="195">
        <f>+S41</f>
        <v>292663.18</v>
      </c>
      <c r="P42" s="179"/>
      <c r="Q42" s="180">
        <f t="shared" si="17"/>
        <v>292663.18</v>
      </c>
      <c r="R42" s="181"/>
      <c r="S42" s="182">
        <f t="shared" si="39"/>
        <v>292663.18</v>
      </c>
      <c r="T42" s="183">
        <v>28</v>
      </c>
      <c r="U42" s="184">
        <f>+U41</f>
        <v>1.4999999999999999E-2</v>
      </c>
      <c r="V42" s="185">
        <f t="shared" si="35"/>
        <v>336.76</v>
      </c>
      <c r="W42" s="181"/>
      <c r="X42" s="182">
        <f t="shared" si="42"/>
        <v>5443.9400000000005</v>
      </c>
      <c r="Y42" s="182">
        <f t="shared" si="43"/>
        <v>298107.12</v>
      </c>
    </row>
    <row r="43" spans="1:25" customFormat="1" x14ac:dyDescent="0.25">
      <c r="A43" s="177">
        <f t="shared" si="21"/>
        <v>43190</v>
      </c>
      <c r="B43" s="181">
        <f>+F42</f>
        <v>292663.18</v>
      </c>
      <c r="C43" s="179"/>
      <c r="D43" s="180">
        <f t="shared" si="13"/>
        <v>292663.18</v>
      </c>
      <c r="E43" s="181"/>
      <c r="F43" s="182">
        <f t="shared" si="37"/>
        <v>292663.18</v>
      </c>
      <c r="G43" s="183">
        <v>31</v>
      </c>
      <c r="H43" s="196">
        <f t="shared" ref="H43" si="44">+H42</f>
        <v>1.4999999999999999E-2</v>
      </c>
      <c r="I43" s="185">
        <f t="shared" si="34"/>
        <v>372.84</v>
      </c>
      <c r="J43" s="181"/>
      <c r="K43" s="182">
        <f t="shared" si="40"/>
        <v>5816.7800000000007</v>
      </c>
      <c r="L43" s="186">
        <f t="shared" si="41"/>
        <v>298479.96000000002</v>
      </c>
      <c r="M43" s="139"/>
      <c r="N43" s="222">
        <f t="shared" si="23"/>
        <v>43190</v>
      </c>
      <c r="O43" s="181">
        <f>+S42</f>
        <v>292663.18</v>
      </c>
      <c r="P43" s="179"/>
      <c r="Q43" s="180">
        <f t="shared" si="17"/>
        <v>292663.18</v>
      </c>
      <c r="R43" s="181"/>
      <c r="S43" s="182">
        <f t="shared" si="39"/>
        <v>292663.18</v>
      </c>
      <c r="T43" s="183">
        <v>31</v>
      </c>
      <c r="U43" s="184">
        <f t="shared" ref="U43:U52" si="45">+U42</f>
        <v>1.4999999999999999E-2</v>
      </c>
      <c r="V43" s="185">
        <f t="shared" si="35"/>
        <v>372.84</v>
      </c>
      <c r="W43" s="181"/>
      <c r="X43" s="182">
        <f t="shared" si="42"/>
        <v>5816.7800000000007</v>
      </c>
      <c r="Y43" s="186">
        <f t="shared" si="43"/>
        <v>298479.96000000002</v>
      </c>
    </row>
    <row r="44" spans="1:25" customFormat="1" x14ac:dyDescent="0.25">
      <c r="A44" s="177">
        <f t="shared" si="21"/>
        <v>43220</v>
      </c>
      <c r="B44" s="181">
        <f>+F43</f>
        <v>292663.18</v>
      </c>
      <c r="C44" s="179"/>
      <c r="D44" s="180">
        <f t="shared" si="13"/>
        <v>292663.18</v>
      </c>
      <c r="E44" s="181"/>
      <c r="F44" s="182">
        <f t="shared" si="37"/>
        <v>292663.18</v>
      </c>
      <c r="G44" s="183">
        <v>30</v>
      </c>
      <c r="H44" s="196">
        <f>+H43</f>
        <v>1.4999999999999999E-2</v>
      </c>
      <c r="I44" s="185">
        <f t="shared" si="34"/>
        <v>360.82</v>
      </c>
      <c r="J44" s="181"/>
      <c r="K44" s="182">
        <f t="shared" si="40"/>
        <v>6177.6</v>
      </c>
      <c r="L44" s="182">
        <f t="shared" si="41"/>
        <v>298840.77999999997</v>
      </c>
      <c r="M44" s="139"/>
      <c r="N44" s="222">
        <f t="shared" si="23"/>
        <v>43220</v>
      </c>
      <c r="O44" s="181">
        <f>+S43</f>
        <v>292663.18</v>
      </c>
      <c r="P44" s="179"/>
      <c r="Q44" s="180">
        <f t="shared" si="17"/>
        <v>292663.18</v>
      </c>
      <c r="R44" s="181"/>
      <c r="S44" s="182">
        <f t="shared" si="39"/>
        <v>292663.18</v>
      </c>
      <c r="T44" s="183">
        <v>30</v>
      </c>
      <c r="U44" s="184">
        <v>1.89E-2</v>
      </c>
      <c r="V44" s="185">
        <f t="shared" si="35"/>
        <v>454.63</v>
      </c>
      <c r="W44" s="181"/>
      <c r="X44" s="182">
        <f t="shared" si="42"/>
        <v>6271.4100000000008</v>
      </c>
      <c r="Y44" s="182">
        <f t="shared" si="43"/>
        <v>298934.58999999997</v>
      </c>
    </row>
    <row r="45" spans="1:25" customFormat="1" x14ac:dyDescent="0.25">
      <c r="A45" s="197">
        <f t="shared" si="21"/>
        <v>43251</v>
      </c>
      <c r="B45" s="198">
        <f>+F44+E45</f>
        <v>3.9581209421157837E-9</v>
      </c>
      <c r="C45" s="199"/>
      <c r="D45" s="200">
        <f t="shared" si="13"/>
        <v>0</v>
      </c>
      <c r="E45" s="201">
        <f>-I4</f>
        <v>-292663.17999999603</v>
      </c>
      <c r="F45" s="202">
        <f>SUM(D45)</f>
        <v>0</v>
      </c>
      <c r="G45" s="203">
        <v>31</v>
      </c>
      <c r="H45" s="204">
        <f t="shared" ref="H45:H52" si="46">+H44</f>
        <v>1.4999999999999999E-2</v>
      </c>
      <c r="I45" s="205">
        <f t="shared" si="34"/>
        <v>0</v>
      </c>
      <c r="J45" s="201">
        <f>-J4</f>
        <v>-6177.6200000000008</v>
      </c>
      <c r="K45" s="202">
        <f>+K44+I45+J45</f>
        <v>-2.0000000000436557E-2</v>
      </c>
      <c r="L45" s="202">
        <f t="shared" si="41"/>
        <v>-2.0000000000436557E-2</v>
      </c>
      <c r="M45" s="139"/>
      <c r="N45" s="224">
        <f t="shared" si="23"/>
        <v>43251</v>
      </c>
      <c r="O45" s="198">
        <f>+S44+R45</f>
        <v>0</v>
      </c>
      <c r="P45" s="199"/>
      <c r="Q45" s="200">
        <f t="shared" si="17"/>
        <v>0</v>
      </c>
      <c r="R45" s="201">
        <v>-292663.18</v>
      </c>
      <c r="S45" s="202">
        <f>SUM(Q45)</f>
        <v>0</v>
      </c>
      <c r="T45" s="203">
        <v>31</v>
      </c>
      <c r="U45" s="225">
        <f t="shared" si="45"/>
        <v>1.89E-2</v>
      </c>
      <c r="V45" s="205">
        <f t="shared" si="35"/>
        <v>0</v>
      </c>
      <c r="W45" s="201">
        <v>-6177.62</v>
      </c>
      <c r="X45" s="202">
        <f>+X44+V45+W45</f>
        <v>93.790000000000873</v>
      </c>
      <c r="Y45" s="202">
        <f t="shared" si="43"/>
        <v>93.790000000000873</v>
      </c>
    </row>
    <row r="46" spans="1:25" customFormat="1" x14ac:dyDescent="0.25">
      <c r="A46" s="177">
        <f t="shared" si="21"/>
        <v>43281</v>
      </c>
      <c r="B46" s="181">
        <f t="shared" ref="B46:B52" si="47">+F45</f>
        <v>0</v>
      </c>
      <c r="C46" s="179"/>
      <c r="D46" s="180">
        <f t="shared" si="13"/>
        <v>0</v>
      </c>
      <c r="E46" s="181"/>
      <c r="F46" s="182">
        <f t="shared" ref="F46:F52" si="48">SUM(D46:E46)</f>
        <v>0</v>
      </c>
      <c r="G46" s="183">
        <v>30</v>
      </c>
      <c r="H46" s="196">
        <f t="shared" si="46"/>
        <v>1.4999999999999999E-2</v>
      </c>
      <c r="I46" s="185">
        <f t="shared" si="34"/>
        <v>0</v>
      </c>
      <c r="J46" s="181"/>
      <c r="K46" s="182">
        <f>+K45+I46+J46</f>
        <v>-2.0000000000436557E-2</v>
      </c>
      <c r="L46" s="186">
        <f>ROUND(+K46+F46,2)</f>
        <v>-0.02</v>
      </c>
      <c r="M46" s="139"/>
      <c r="N46" s="222">
        <f t="shared" si="23"/>
        <v>43281</v>
      </c>
      <c r="O46" s="181">
        <f t="shared" ref="O46:O52" si="49">+S45</f>
        <v>0</v>
      </c>
      <c r="P46" s="179"/>
      <c r="Q46" s="180">
        <f t="shared" si="17"/>
        <v>0</v>
      </c>
      <c r="R46" s="181"/>
      <c r="S46" s="182">
        <f t="shared" ref="S46:S52" si="50">SUM(Q46:R46)</f>
        <v>0</v>
      </c>
      <c r="T46" s="183">
        <v>30</v>
      </c>
      <c r="U46" s="184">
        <f t="shared" si="45"/>
        <v>1.89E-2</v>
      </c>
      <c r="V46" s="185">
        <f t="shared" si="35"/>
        <v>0</v>
      </c>
      <c r="W46" s="181"/>
      <c r="X46" s="182">
        <f>+X45+V46+W46</f>
        <v>93.790000000000873</v>
      </c>
      <c r="Y46" s="186">
        <f>ROUND(+X46+S46,2)</f>
        <v>93.79</v>
      </c>
    </row>
    <row r="47" spans="1:25" customFormat="1" x14ac:dyDescent="0.25">
      <c r="A47" s="177">
        <f t="shared" si="21"/>
        <v>43312</v>
      </c>
      <c r="B47" s="181">
        <f t="shared" si="47"/>
        <v>0</v>
      </c>
      <c r="C47" s="179"/>
      <c r="D47" s="180">
        <f t="shared" si="13"/>
        <v>0</v>
      </c>
      <c r="E47" s="181"/>
      <c r="F47" s="182">
        <f t="shared" si="48"/>
        <v>0</v>
      </c>
      <c r="G47" s="183">
        <v>31</v>
      </c>
      <c r="H47" s="196">
        <f t="shared" si="46"/>
        <v>1.4999999999999999E-2</v>
      </c>
      <c r="I47" s="185">
        <f t="shared" si="34"/>
        <v>0</v>
      </c>
      <c r="J47" s="181"/>
      <c r="K47" s="182">
        <f>ROUND(+K46+I47+J47,2)</f>
        <v>-0.02</v>
      </c>
      <c r="L47" s="182">
        <f>ROUND(+K47+F47,2)</f>
        <v>-0.02</v>
      </c>
      <c r="M47" s="139"/>
      <c r="N47" s="222">
        <f t="shared" si="23"/>
        <v>43312</v>
      </c>
      <c r="O47" s="181">
        <f t="shared" si="49"/>
        <v>0</v>
      </c>
      <c r="P47" s="179"/>
      <c r="Q47" s="180">
        <f t="shared" si="17"/>
        <v>0</v>
      </c>
      <c r="R47" s="181"/>
      <c r="S47" s="182">
        <f t="shared" si="50"/>
        <v>0</v>
      </c>
      <c r="T47" s="183">
        <v>31</v>
      </c>
      <c r="U47" s="184">
        <f t="shared" si="45"/>
        <v>1.89E-2</v>
      </c>
      <c r="V47" s="185">
        <f t="shared" si="35"/>
        <v>0</v>
      </c>
      <c r="W47" s="181"/>
      <c r="X47" s="182">
        <f>ROUND(+X46+V47+W47,2)</f>
        <v>93.79</v>
      </c>
      <c r="Y47" s="182">
        <f>ROUND(+X47+S47,2)</f>
        <v>93.79</v>
      </c>
    </row>
    <row r="48" spans="1:25" customFormat="1" x14ac:dyDescent="0.25">
      <c r="A48" s="177">
        <f t="shared" si="21"/>
        <v>43343</v>
      </c>
      <c r="B48" s="181">
        <f t="shared" si="47"/>
        <v>0</v>
      </c>
      <c r="C48" s="179"/>
      <c r="D48" s="180">
        <f t="shared" si="13"/>
        <v>0</v>
      </c>
      <c r="E48" s="181"/>
      <c r="F48" s="182">
        <f t="shared" si="48"/>
        <v>0</v>
      </c>
      <c r="G48" s="183">
        <v>31</v>
      </c>
      <c r="H48" s="196">
        <f t="shared" si="46"/>
        <v>1.4999999999999999E-2</v>
      </c>
      <c r="I48" s="185">
        <f t="shared" si="34"/>
        <v>0</v>
      </c>
      <c r="J48" s="181"/>
      <c r="K48" s="182">
        <f>+K47+I48+J48</f>
        <v>-0.02</v>
      </c>
      <c r="L48" s="182">
        <f>+K48+F48</f>
        <v>-0.02</v>
      </c>
      <c r="M48" s="139"/>
      <c r="N48" s="222">
        <f t="shared" si="23"/>
        <v>43343</v>
      </c>
      <c r="O48" s="181">
        <f t="shared" si="49"/>
        <v>0</v>
      </c>
      <c r="P48" s="179"/>
      <c r="Q48" s="180">
        <f t="shared" si="17"/>
        <v>0</v>
      </c>
      <c r="R48" s="181"/>
      <c r="S48" s="182">
        <f t="shared" si="50"/>
        <v>0</v>
      </c>
      <c r="T48" s="183">
        <v>31</v>
      </c>
      <c r="U48" s="184">
        <f t="shared" si="45"/>
        <v>1.89E-2</v>
      </c>
      <c r="V48" s="185">
        <f t="shared" si="35"/>
        <v>0</v>
      </c>
      <c r="W48" s="181"/>
      <c r="X48" s="182">
        <f>+X47+V48+W48</f>
        <v>93.79</v>
      </c>
      <c r="Y48" s="182">
        <f>+X48+S48</f>
        <v>93.79</v>
      </c>
    </row>
    <row r="49" spans="1:25" customFormat="1" x14ac:dyDescent="0.25">
      <c r="A49" s="177">
        <f t="shared" si="21"/>
        <v>43373</v>
      </c>
      <c r="B49" s="181">
        <f t="shared" si="47"/>
        <v>0</v>
      </c>
      <c r="C49" s="179"/>
      <c r="D49" s="180">
        <f t="shared" si="13"/>
        <v>0</v>
      </c>
      <c r="E49" s="181"/>
      <c r="F49" s="182">
        <f t="shared" si="48"/>
        <v>0</v>
      </c>
      <c r="G49" s="183">
        <v>30</v>
      </c>
      <c r="H49" s="196">
        <f t="shared" si="46"/>
        <v>1.4999999999999999E-2</v>
      </c>
      <c r="I49" s="185">
        <f t="shared" si="34"/>
        <v>0</v>
      </c>
      <c r="J49" s="181"/>
      <c r="K49" s="182">
        <f>+K48+I49+J49</f>
        <v>-0.02</v>
      </c>
      <c r="L49" s="186">
        <f>+K49+F49</f>
        <v>-0.02</v>
      </c>
      <c r="M49" s="139"/>
      <c r="N49" s="222">
        <f t="shared" si="23"/>
        <v>43373</v>
      </c>
      <c r="O49" s="181">
        <f t="shared" si="49"/>
        <v>0</v>
      </c>
      <c r="P49" s="179"/>
      <c r="Q49" s="180">
        <f t="shared" si="17"/>
        <v>0</v>
      </c>
      <c r="R49" s="181"/>
      <c r="S49" s="182">
        <f t="shared" si="50"/>
        <v>0</v>
      </c>
      <c r="T49" s="183">
        <v>30</v>
      </c>
      <c r="U49" s="184">
        <f t="shared" si="45"/>
        <v>1.89E-2</v>
      </c>
      <c r="V49" s="185">
        <f t="shared" si="35"/>
        <v>0</v>
      </c>
      <c r="W49" s="181"/>
      <c r="X49" s="182">
        <f>+X48+V49+W49</f>
        <v>93.79</v>
      </c>
      <c r="Y49" s="186">
        <f>+X49+S49</f>
        <v>93.79</v>
      </c>
    </row>
    <row r="50" spans="1:25" customFormat="1" x14ac:dyDescent="0.25">
      <c r="A50" s="177">
        <f t="shared" si="21"/>
        <v>43404</v>
      </c>
      <c r="B50" s="181">
        <f t="shared" si="47"/>
        <v>0</v>
      </c>
      <c r="C50" s="179"/>
      <c r="D50" s="180">
        <f t="shared" si="13"/>
        <v>0</v>
      </c>
      <c r="E50" s="181"/>
      <c r="F50" s="182">
        <f t="shared" si="48"/>
        <v>0</v>
      </c>
      <c r="G50" s="183">
        <v>31</v>
      </c>
      <c r="H50" s="196">
        <f t="shared" si="46"/>
        <v>1.4999999999999999E-2</v>
      </c>
      <c r="I50" s="185">
        <f t="shared" si="34"/>
        <v>0</v>
      </c>
      <c r="J50" s="181"/>
      <c r="K50" s="182">
        <f>+K49+I50+J50</f>
        <v>-0.02</v>
      </c>
      <c r="L50" s="182">
        <f>+K50+F50</f>
        <v>-0.02</v>
      </c>
      <c r="M50" s="139"/>
      <c r="N50" s="222">
        <f t="shared" si="23"/>
        <v>43404</v>
      </c>
      <c r="O50" s="181">
        <f t="shared" si="49"/>
        <v>0</v>
      </c>
      <c r="P50" s="179"/>
      <c r="Q50" s="180">
        <f t="shared" si="17"/>
        <v>0</v>
      </c>
      <c r="R50" s="181"/>
      <c r="S50" s="182">
        <f t="shared" si="50"/>
        <v>0</v>
      </c>
      <c r="T50" s="183">
        <v>31</v>
      </c>
      <c r="U50" s="184">
        <v>2.1700000000000001E-2</v>
      </c>
      <c r="V50" s="185">
        <f t="shared" si="35"/>
        <v>0</v>
      </c>
      <c r="W50" s="181"/>
      <c r="X50" s="182">
        <f>+X49+V50+W50</f>
        <v>93.79</v>
      </c>
      <c r="Y50" s="182">
        <f>+X50+S50</f>
        <v>93.79</v>
      </c>
    </row>
    <row r="51" spans="1:25" customFormat="1" x14ac:dyDescent="0.25">
      <c r="A51" s="177">
        <f t="shared" si="21"/>
        <v>43434</v>
      </c>
      <c r="B51" s="181">
        <f t="shared" si="47"/>
        <v>0</v>
      </c>
      <c r="C51" s="179"/>
      <c r="D51" s="180">
        <f t="shared" si="13"/>
        <v>0</v>
      </c>
      <c r="E51" s="181"/>
      <c r="F51" s="182">
        <f t="shared" si="48"/>
        <v>0</v>
      </c>
      <c r="G51" s="183">
        <v>30</v>
      </c>
      <c r="H51" s="196">
        <f t="shared" si="46"/>
        <v>1.4999999999999999E-2</v>
      </c>
      <c r="I51" s="185">
        <f t="shared" si="34"/>
        <v>0</v>
      </c>
      <c r="J51" s="181"/>
      <c r="K51" s="182">
        <f>+K50+I51+J51</f>
        <v>-0.02</v>
      </c>
      <c r="L51" s="182">
        <f>+K51+F51</f>
        <v>-0.02</v>
      </c>
      <c r="M51" s="139"/>
      <c r="N51" s="222">
        <f t="shared" si="23"/>
        <v>43434</v>
      </c>
      <c r="O51" s="181">
        <f t="shared" si="49"/>
        <v>0</v>
      </c>
      <c r="P51" s="179"/>
      <c r="Q51" s="180">
        <f t="shared" si="17"/>
        <v>0</v>
      </c>
      <c r="R51" s="181"/>
      <c r="S51" s="182">
        <f t="shared" si="50"/>
        <v>0</v>
      </c>
      <c r="T51" s="183">
        <v>30</v>
      </c>
      <c r="U51" s="184">
        <f t="shared" si="45"/>
        <v>2.1700000000000001E-2</v>
      </c>
      <c r="V51" s="185">
        <f t="shared" si="35"/>
        <v>0</v>
      </c>
      <c r="W51" s="181"/>
      <c r="X51" s="182">
        <f>+X50+V51+W51</f>
        <v>93.79</v>
      </c>
      <c r="Y51" s="182">
        <f>+X51+S51</f>
        <v>93.79</v>
      </c>
    </row>
    <row r="52" spans="1:25" customFormat="1" x14ac:dyDescent="0.25">
      <c r="A52" s="188">
        <f t="shared" si="21"/>
        <v>43465</v>
      </c>
      <c r="B52" s="189">
        <f t="shared" si="47"/>
        <v>0</v>
      </c>
      <c r="C52" s="190"/>
      <c r="D52" s="191">
        <f t="shared" si="13"/>
        <v>0</v>
      </c>
      <c r="E52" s="189"/>
      <c r="F52" s="190">
        <f t="shared" si="48"/>
        <v>0</v>
      </c>
      <c r="G52" s="189">
        <v>31</v>
      </c>
      <c r="H52" s="206">
        <f t="shared" si="46"/>
        <v>1.4999999999999999E-2</v>
      </c>
      <c r="I52" s="193">
        <f t="shared" si="34"/>
        <v>0</v>
      </c>
      <c r="J52" s="189"/>
      <c r="K52" s="190">
        <f>+K51+I52+J52</f>
        <v>-0.02</v>
      </c>
      <c r="L52" s="194">
        <f>+K52+F52</f>
        <v>-0.02</v>
      </c>
      <c r="M52" s="139"/>
      <c r="N52" s="223">
        <f t="shared" si="23"/>
        <v>43465</v>
      </c>
      <c r="O52" s="189">
        <f t="shared" si="49"/>
        <v>0</v>
      </c>
      <c r="P52" s="190"/>
      <c r="Q52" s="191">
        <f t="shared" si="17"/>
        <v>0</v>
      </c>
      <c r="R52" s="189"/>
      <c r="S52" s="190">
        <f t="shared" si="50"/>
        <v>0</v>
      </c>
      <c r="T52" s="189">
        <v>31</v>
      </c>
      <c r="U52" s="192">
        <f t="shared" si="45"/>
        <v>2.1700000000000001E-2</v>
      </c>
      <c r="V52" s="193">
        <f t="shared" si="35"/>
        <v>0</v>
      </c>
      <c r="W52" s="189"/>
      <c r="X52" s="190">
        <f>+X51+V52+W52</f>
        <v>93.79</v>
      </c>
      <c r="Y52" s="194">
        <f>+X52+S52</f>
        <v>93.79</v>
      </c>
    </row>
    <row r="53" spans="1:25" s="2" customFormat="1" x14ac:dyDescent="0.25">
      <c r="A53" s="136"/>
      <c r="B53" s="136"/>
      <c r="C53" s="136"/>
      <c r="D53" s="136"/>
      <c r="E53" s="136"/>
      <c r="F53" s="136"/>
      <c r="G53" s="136"/>
      <c r="H53" s="136"/>
      <c r="I53" s="136"/>
      <c r="J53" s="136"/>
      <c r="K53" s="136"/>
      <c r="L53" s="138"/>
      <c r="M53" s="139"/>
      <c r="N53" s="211"/>
      <c r="O53" s="136"/>
      <c r="P53" s="136"/>
      <c r="Q53" s="136"/>
      <c r="R53" s="136"/>
      <c r="S53" s="136"/>
      <c r="T53" s="136"/>
      <c r="U53" s="136"/>
      <c r="V53" s="136"/>
      <c r="W53" s="136"/>
      <c r="X53" s="136"/>
      <c r="Y53" s="138"/>
    </row>
    <row r="54" spans="1:25" s="2" customFormat="1" x14ac:dyDescent="0.25">
      <c r="A54" s="136"/>
      <c r="B54" s="136"/>
      <c r="C54" s="182"/>
      <c r="D54" s="136"/>
      <c r="E54" s="136"/>
      <c r="F54" s="136"/>
      <c r="G54" s="136"/>
      <c r="H54" s="136"/>
      <c r="I54" s="136"/>
      <c r="J54" s="136"/>
      <c r="K54" s="136"/>
      <c r="L54" s="138"/>
      <c r="M54" s="139"/>
      <c r="N54" s="211"/>
      <c r="O54" s="136"/>
      <c r="P54" s="182"/>
      <c r="Q54" s="136"/>
      <c r="R54" s="136"/>
      <c r="S54" s="136"/>
      <c r="T54" s="136"/>
      <c r="U54" s="136"/>
      <c r="V54" s="136"/>
      <c r="W54" s="136"/>
      <c r="X54" s="136"/>
      <c r="Y54" s="138"/>
    </row>
    <row r="55" spans="1:25" s="2" customFormat="1" x14ac:dyDescent="0.25">
      <c r="A55" s="136"/>
      <c r="B55" s="136"/>
      <c r="C55" s="136"/>
      <c r="D55" s="207"/>
      <c r="E55" s="136"/>
      <c r="F55" s="136"/>
      <c r="G55" s="136"/>
      <c r="H55" s="136"/>
      <c r="I55" s="136"/>
      <c r="J55" s="136"/>
      <c r="K55" s="136"/>
      <c r="L55" s="138"/>
      <c r="M55" s="139"/>
      <c r="N55" s="211"/>
      <c r="O55" s="136"/>
      <c r="P55" s="136"/>
      <c r="Q55" s="207"/>
      <c r="R55" s="136"/>
      <c r="S55" s="136"/>
      <c r="T55" s="136"/>
      <c r="U55" s="136"/>
      <c r="V55" s="136"/>
      <c r="W55" s="136"/>
      <c r="X55" s="136"/>
      <c r="Y55" s="138"/>
    </row>
    <row r="56" spans="1:25" s="2" customFormat="1" ht="27.75" customHeight="1" x14ac:dyDescent="0.25">
      <c r="A56" s="135" t="str">
        <f>CONCATENATE("Account ",A5,F$1)</f>
        <v>Account 1589 RSVA GA Class B- 2016 Principal plus Interest - Disposition in 2018</v>
      </c>
      <c r="B56" s="169"/>
      <c r="C56" s="170"/>
      <c r="D56" s="170"/>
      <c r="E56" s="171"/>
      <c r="F56" s="172"/>
      <c r="G56" s="173"/>
      <c r="H56" s="173"/>
      <c r="I56" s="174"/>
      <c r="J56" s="174"/>
      <c r="K56" s="174"/>
      <c r="L56" s="175"/>
      <c r="M56" s="139"/>
      <c r="N56" s="210" t="str">
        <f>+A56</f>
        <v>Account 1589 RSVA GA Class B- 2016 Principal plus Interest - Disposition in 2018</v>
      </c>
      <c r="O56" s="169"/>
      <c r="P56" s="170"/>
      <c r="Q56" s="170"/>
      <c r="R56" s="171"/>
      <c r="S56" s="172"/>
      <c r="T56" s="173"/>
      <c r="U56" s="173"/>
      <c r="V56" s="174"/>
      <c r="W56" s="174"/>
      <c r="X56" s="174"/>
      <c r="Y56" s="175"/>
    </row>
    <row r="57" spans="1:25" customFormat="1" ht="57.75" thickBot="1" x14ac:dyDescent="0.3">
      <c r="A57" s="220" t="str">
        <f>+A$16</f>
        <v>Date</v>
      </c>
      <c r="B57" s="220" t="str">
        <f t="shared" ref="B57:L57" si="51">+B$16</f>
        <v>Principal Opening Balance</v>
      </c>
      <c r="C57" s="220" t="str">
        <f t="shared" si="51"/>
        <v>Monthly Variance Allocated to RSVA Acct</v>
      </c>
      <c r="D57" s="220" t="str">
        <f t="shared" si="51"/>
        <v>Total Balance before transfer</v>
      </c>
      <c r="E57" s="220" t="str">
        <f t="shared" si="51"/>
        <v>Board approved disposition transferred out to 1595</v>
      </c>
      <c r="F57" s="220" t="str">
        <f t="shared" si="51"/>
        <v>Closing Balance</v>
      </c>
      <c r="G57" s="220" t="str">
        <f t="shared" si="51"/>
        <v>Days</v>
      </c>
      <c r="H57" s="220" t="str">
        <f t="shared" si="51"/>
        <v>Interest Rate</v>
      </c>
      <c r="I57" s="220" t="str">
        <f t="shared" si="51"/>
        <v>Interest</v>
      </c>
      <c r="J57" s="220" t="str">
        <f t="shared" si="51"/>
        <v>Transferred to 1590 &amp; Recoveries</v>
      </c>
      <c r="K57" s="220" t="str">
        <f t="shared" si="51"/>
        <v>Cumulative Interest</v>
      </c>
      <c r="L57" s="221" t="str">
        <f t="shared" si="51"/>
        <v>Account Closing Balance</v>
      </c>
      <c r="M57" s="139"/>
      <c r="N57" s="142" t="str">
        <f>+N$16</f>
        <v>Date</v>
      </c>
      <c r="O57" s="220" t="str">
        <f t="shared" ref="O57:Y57" si="52">+O$16</f>
        <v>Principal Opening Balance</v>
      </c>
      <c r="P57" s="220" t="str">
        <f t="shared" si="52"/>
        <v>Monthly Variance Allocated to RSVA Acct</v>
      </c>
      <c r="Q57" s="220" t="str">
        <f t="shared" si="52"/>
        <v>Total Balance before transfer</v>
      </c>
      <c r="R57" s="220" t="str">
        <f t="shared" si="52"/>
        <v>Board approved disposition transferred out to 1595</v>
      </c>
      <c r="S57" s="220" t="str">
        <f t="shared" si="52"/>
        <v>Closing Balance</v>
      </c>
      <c r="T57" s="220" t="str">
        <f t="shared" si="52"/>
        <v>Days</v>
      </c>
      <c r="U57" s="220" t="str">
        <f t="shared" si="52"/>
        <v>Interest Rate</v>
      </c>
      <c r="V57" s="220" t="str">
        <f t="shared" si="52"/>
        <v>Interest</v>
      </c>
      <c r="W57" s="220" t="str">
        <f t="shared" si="52"/>
        <v>Transferred to 1590 &amp; Recoveries</v>
      </c>
      <c r="X57" s="220" t="str">
        <f t="shared" si="52"/>
        <v>Cumulative Interest</v>
      </c>
      <c r="Y57" s="221" t="str">
        <f t="shared" si="52"/>
        <v>Account Closing Balance</v>
      </c>
    </row>
    <row r="58" spans="1:25" customFormat="1" x14ac:dyDescent="0.25">
      <c r="A58" s="177">
        <f>+A$17</f>
        <v>42400</v>
      </c>
      <c r="B58" s="178">
        <v>0</v>
      </c>
      <c r="C58" s="179">
        <v>-81632.80999999636</v>
      </c>
      <c r="D58" s="180">
        <f t="shared" ref="D58:D93" si="53">ROUND(SUM(B58:C58),2)</f>
        <v>-81632.81</v>
      </c>
      <c r="E58" s="181"/>
      <c r="F58" s="182">
        <f t="shared" ref="F58:F61" si="54">SUM(D58:E58)</f>
        <v>-81632.81</v>
      </c>
      <c r="G58" s="183">
        <f t="shared" ref="G58:H73" si="55">+G17</f>
        <v>31</v>
      </c>
      <c r="H58" s="184">
        <f>+H17</f>
        <v>1.0999999999999999E-2</v>
      </c>
      <c r="I58" s="185">
        <f t="shared" ref="I58:I69" si="56">ROUND(SUM(G58/366)*H58*B58,2)</f>
        <v>0</v>
      </c>
      <c r="J58" s="181"/>
      <c r="K58" s="182">
        <f>0+I58+J58</f>
        <v>0</v>
      </c>
      <c r="L58" s="182">
        <f t="shared" ref="L58:L62" si="57">+K58+F58</f>
        <v>-81632.81</v>
      </c>
      <c r="M58" s="139"/>
      <c r="N58" s="222">
        <f>+N$17</f>
        <v>42400</v>
      </c>
      <c r="O58" s="178">
        <v>0</v>
      </c>
      <c r="P58" s="179">
        <f t="shared" ref="P58:P69" si="58">+C58</f>
        <v>-81632.80999999636</v>
      </c>
      <c r="Q58" s="180">
        <f t="shared" ref="Q58:Q93" si="59">ROUND(SUM(O58:P58),2)</f>
        <v>-81632.81</v>
      </c>
      <c r="R58" s="181"/>
      <c r="S58" s="182">
        <f t="shared" ref="S58:S61" si="60">SUM(Q58:R58)</f>
        <v>-81632.81</v>
      </c>
      <c r="T58" s="183">
        <f t="shared" ref="T58:U73" si="61">+T17</f>
        <v>31</v>
      </c>
      <c r="U58" s="184">
        <f>+U17</f>
        <v>1.0999999999999999E-2</v>
      </c>
      <c r="V58" s="185">
        <f t="shared" ref="V58:V69" si="62">ROUND(SUM(T58/366)*U58*O58,2)</f>
        <v>0</v>
      </c>
      <c r="W58" s="181"/>
      <c r="X58" s="182">
        <f>0+V58+W58</f>
        <v>0</v>
      </c>
      <c r="Y58" s="182">
        <f t="shared" ref="Y58:Y62" si="63">+X58+S58</f>
        <v>-81632.81</v>
      </c>
    </row>
    <row r="59" spans="1:25" customFormat="1" x14ac:dyDescent="0.25">
      <c r="A59" s="177">
        <f t="shared" ref="A59:A93" si="64">+A58+G59</f>
        <v>42429</v>
      </c>
      <c r="B59" s="181">
        <f>+F58</f>
        <v>-81632.81</v>
      </c>
      <c r="C59" s="179">
        <v>121843.34000000334</v>
      </c>
      <c r="D59" s="180">
        <f t="shared" si="53"/>
        <v>40210.53</v>
      </c>
      <c r="E59" s="181"/>
      <c r="F59" s="182">
        <f t="shared" si="54"/>
        <v>40210.53</v>
      </c>
      <c r="G59" s="183">
        <f t="shared" si="55"/>
        <v>29</v>
      </c>
      <c r="H59" s="184">
        <f t="shared" si="55"/>
        <v>1.0999999999999999E-2</v>
      </c>
      <c r="I59" s="185">
        <f t="shared" si="56"/>
        <v>-71.150000000000006</v>
      </c>
      <c r="J59" s="181"/>
      <c r="K59" s="182">
        <f t="shared" ref="K59:K61" si="65">+K58+I59+J59</f>
        <v>-71.150000000000006</v>
      </c>
      <c r="L59" s="182">
        <f t="shared" si="57"/>
        <v>40139.379999999997</v>
      </c>
      <c r="M59" s="139"/>
      <c r="N59" s="222">
        <f t="shared" ref="N59:N93" si="66">+N58+T59</f>
        <v>42429</v>
      </c>
      <c r="O59" s="181">
        <f>+S58</f>
        <v>-81632.81</v>
      </c>
      <c r="P59" s="179">
        <f t="shared" si="58"/>
        <v>121843.34000000334</v>
      </c>
      <c r="Q59" s="180">
        <f t="shared" si="59"/>
        <v>40210.53</v>
      </c>
      <c r="R59" s="181"/>
      <c r="S59" s="182">
        <f t="shared" si="60"/>
        <v>40210.53</v>
      </c>
      <c r="T59" s="183">
        <f t="shared" si="61"/>
        <v>29</v>
      </c>
      <c r="U59" s="184">
        <f t="shared" si="61"/>
        <v>1.0999999999999999E-2</v>
      </c>
      <c r="V59" s="185">
        <f t="shared" si="62"/>
        <v>-71.150000000000006</v>
      </c>
      <c r="W59" s="181"/>
      <c r="X59" s="182">
        <f t="shared" ref="X59:X61" si="67">+X58+V59+W59</f>
        <v>-71.150000000000006</v>
      </c>
      <c r="Y59" s="182">
        <f t="shared" si="63"/>
        <v>40139.379999999997</v>
      </c>
    </row>
    <row r="60" spans="1:25" customFormat="1" x14ac:dyDescent="0.25">
      <c r="A60" s="177">
        <f t="shared" si="64"/>
        <v>42460</v>
      </c>
      <c r="B60" s="181">
        <f>+F59</f>
        <v>40210.53</v>
      </c>
      <c r="C60" s="179">
        <v>1277108.8499999992</v>
      </c>
      <c r="D60" s="180">
        <f t="shared" si="53"/>
        <v>1317319.3799999999</v>
      </c>
      <c r="E60" s="181"/>
      <c r="F60" s="182">
        <f t="shared" si="54"/>
        <v>1317319.3799999999</v>
      </c>
      <c r="G60" s="183">
        <f t="shared" si="55"/>
        <v>31</v>
      </c>
      <c r="H60" s="184">
        <f t="shared" si="55"/>
        <v>1.0999999999999999E-2</v>
      </c>
      <c r="I60" s="185">
        <f t="shared" si="56"/>
        <v>37.46</v>
      </c>
      <c r="J60" s="181"/>
      <c r="K60" s="182">
        <f t="shared" si="65"/>
        <v>-33.690000000000005</v>
      </c>
      <c r="L60" s="186">
        <f t="shared" si="57"/>
        <v>1317285.69</v>
      </c>
      <c r="M60" s="139"/>
      <c r="N60" s="222">
        <f t="shared" si="66"/>
        <v>42460</v>
      </c>
      <c r="O60" s="181">
        <f>+S59</f>
        <v>40210.53</v>
      </c>
      <c r="P60" s="179">
        <f t="shared" si="58"/>
        <v>1277108.8499999992</v>
      </c>
      <c r="Q60" s="180">
        <f t="shared" si="59"/>
        <v>1317319.3799999999</v>
      </c>
      <c r="R60" s="181"/>
      <c r="S60" s="182">
        <f t="shared" si="60"/>
        <v>1317319.3799999999</v>
      </c>
      <c r="T60" s="183">
        <f t="shared" si="61"/>
        <v>31</v>
      </c>
      <c r="U60" s="184">
        <f t="shared" si="61"/>
        <v>1.0999999999999999E-2</v>
      </c>
      <c r="V60" s="185">
        <f t="shared" si="62"/>
        <v>37.46</v>
      </c>
      <c r="W60" s="181"/>
      <c r="X60" s="182">
        <f t="shared" si="67"/>
        <v>-33.690000000000005</v>
      </c>
      <c r="Y60" s="186">
        <f t="shared" si="63"/>
        <v>1317285.69</v>
      </c>
    </row>
    <row r="61" spans="1:25" customFormat="1" x14ac:dyDescent="0.25">
      <c r="A61" s="177">
        <f t="shared" si="64"/>
        <v>42490</v>
      </c>
      <c r="B61" s="181">
        <f>+F60</f>
        <v>1317319.3799999999</v>
      </c>
      <c r="C61" s="179">
        <v>-242407.4100000019</v>
      </c>
      <c r="D61" s="180">
        <f t="shared" si="53"/>
        <v>1074911.97</v>
      </c>
      <c r="E61" s="181"/>
      <c r="F61" s="182">
        <f t="shared" si="54"/>
        <v>1074911.97</v>
      </c>
      <c r="G61" s="183">
        <f t="shared" si="55"/>
        <v>30</v>
      </c>
      <c r="H61" s="184">
        <f t="shared" si="55"/>
        <v>1.0999999999999999E-2</v>
      </c>
      <c r="I61" s="185">
        <f t="shared" si="56"/>
        <v>1187.75</v>
      </c>
      <c r="J61" s="181"/>
      <c r="K61" s="182">
        <f t="shared" si="65"/>
        <v>1154.06</v>
      </c>
      <c r="L61" s="182">
        <f t="shared" si="57"/>
        <v>1076066.03</v>
      </c>
      <c r="M61" s="139"/>
      <c r="N61" s="222">
        <f t="shared" si="66"/>
        <v>42490</v>
      </c>
      <c r="O61" s="181">
        <f>+S60</f>
        <v>1317319.3799999999</v>
      </c>
      <c r="P61" s="179">
        <f t="shared" si="58"/>
        <v>-242407.4100000019</v>
      </c>
      <c r="Q61" s="180">
        <f t="shared" si="59"/>
        <v>1074911.97</v>
      </c>
      <c r="R61" s="181"/>
      <c r="S61" s="182">
        <f t="shared" si="60"/>
        <v>1074911.97</v>
      </c>
      <c r="T61" s="183">
        <f t="shared" si="61"/>
        <v>30</v>
      </c>
      <c r="U61" s="184">
        <f t="shared" si="61"/>
        <v>1.0999999999999999E-2</v>
      </c>
      <c r="V61" s="185">
        <f t="shared" si="62"/>
        <v>1187.75</v>
      </c>
      <c r="W61" s="181"/>
      <c r="X61" s="182">
        <f t="shared" si="67"/>
        <v>1154.06</v>
      </c>
      <c r="Y61" s="182">
        <f t="shared" si="63"/>
        <v>1076066.03</v>
      </c>
    </row>
    <row r="62" spans="1:25" customFormat="1" x14ac:dyDescent="0.25">
      <c r="A62" s="177">
        <f t="shared" si="64"/>
        <v>42521</v>
      </c>
      <c r="B62" s="181">
        <f>+F61+E62</f>
        <v>1074911.97</v>
      </c>
      <c r="C62" s="179">
        <v>1305739.8900000029</v>
      </c>
      <c r="D62" s="180">
        <f t="shared" si="53"/>
        <v>2380651.86</v>
      </c>
      <c r="E62" s="187"/>
      <c r="F62" s="182">
        <f>SUM(D62)</f>
        <v>2380651.86</v>
      </c>
      <c r="G62" s="183">
        <f t="shared" si="55"/>
        <v>31</v>
      </c>
      <c r="H62" s="184">
        <f t="shared" si="55"/>
        <v>1.0999999999999999E-2</v>
      </c>
      <c r="I62" s="185">
        <f t="shared" si="56"/>
        <v>1001.49</v>
      </c>
      <c r="J62" s="187"/>
      <c r="K62" s="182">
        <f>+K61+I62+J62</f>
        <v>2155.5500000000002</v>
      </c>
      <c r="L62" s="182">
        <f t="shared" si="57"/>
        <v>2382807.4099999997</v>
      </c>
      <c r="M62" s="139"/>
      <c r="N62" s="222">
        <f t="shared" si="66"/>
        <v>42521</v>
      </c>
      <c r="O62" s="181">
        <f>+S61+R62</f>
        <v>1074911.97</v>
      </c>
      <c r="P62" s="179">
        <f t="shared" si="58"/>
        <v>1305739.8900000029</v>
      </c>
      <c r="Q62" s="180">
        <f t="shared" si="59"/>
        <v>2380651.86</v>
      </c>
      <c r="R62" s="187"/>
      <c r="S62" s="182">
        <f>SUM(Q62)</f>
        <v>2380651.86</v>
      </c>
      <c r="T62" s="183">
        <f t="shared" si="61"/>
        <v>31</v>
      </c>
      <c r="U62" s="184">
        <f t="shared" si="61"/>
        <v>1.0999999999999999E-2</v>
      </c>
      <c r="V62" s="185">
        <f t="shared" si="62"/>
        <v>1001.49</v>
      </c>
      <c r="W62" s="187"/>
      <c r="X62" s="182">
        <f>+X61+V62+W62</f>
        <v>2155.5500000000002</v>
      </c>
      <c r="Y62" s="182">
        <f t="shared" si="63"/>
        <v>2382807.4099999997</v>
      </c>
    </row>
    <row r="63" spans="1:25" customFormat="1" x14ac:dyDescent="0.25">
      <c r="A63" s="177">
        <f t="shared" si="64"/>
        <v>42551</v>
      </c>
      <c r="B63" s="181">
        <f t="shared" ref="B63:B69" si="68">+F62</f>
        <v>2380651.86</v>
      </c>
      <c r="C63" s="179">
        <v>-2581292</v>
      </c>
      <c r="D63" s="180">
        <f t="shared" si="53"/>
        <v>-200640.14</v>
      </c>
      <c r="E63" s="181"/>
      <c r="F63" s="182">
        <f t="shared" ref="F63:F73" si="69">SUM(D63:E63)</f>
        <v>-200640.14</v>
      </c>
      <c r="G63" s="183">
        <f t="shared" si="55"/>
        <v>30</v>
      </c>
      <c r="H63" s="184">
        <f t="shared" si="55"/>
        <v>1.0999999999999999E-2</v>
      </c>
      <c r="I63" s="185">
        <f t="shared" si="56"/>
        <v>2146.4899999999998</v>
      </c>
      <c r="J63" s="181"/>
      <c r="K63" s="182">
        <f t="shared" ref="K63" si="70">+K62+I63+J63</f>
        <v>4302.04</v>
      </c>
      <c r="L63" s="186">
        <f>ROUND(+K63+F63,2)</f>
        <v>-196338.1</v>
      </c>
      <c r="M63" s="139"/>
      <c r="N63" s="222">
        <f t="shared" si="66"/>
        <v>42551</v>
      </c>
      <c r="O63" s="181">
        <f t="shared" ref="O63:O69" si="71">+S62</f>
        <v>2380651.86</v>
      </c>
      <c r="P63" s="179">
        <f t="shared" si="58"/>
        <v>-2581292</v>
      </c>
      <c r="Q63" s="180">
        <f t="shared" si="59"/>
        <v>-200640.14</v>
      </c>
      <c r="R63" s="181"/>
      <c r="S63" s="182">
        <f t="shared" ref="S63:S73" si="72">SUM(Q63:R63)</f>
        <v>-200640.14</v>
      </c>
      <c r="T63" s="183">
        <f t="shared" si="61"/>
        <v>30</v>
      </c>
      <c r="U63" s="184">
        <f t="shared" si="61"/>
        <v>1.0999999999999999E-2</v>
      </c>
      <c r="V63" s="185">
        <f t="shared" si="62"/>
        <v>2146.4899999999998</v>
      </c>
      <c r="W63" s="181"/>
      <c r="X63" s="182">
        <f t="shared" ref="X63" si="73">+X62+V63+W63</f>
        <v>4302.04</v>
      </c>
      <c r="Y63" s="186">
        <f>ROUND(+X63+S63,2)</f>
        <v>-196338.1</v>
      </c>
    </row>
    <row r="64" spans="1:25" customFormat="1" x14ac:dyDescent="0.25">
      <c r="A64" s="177">
        <f t="shared" si="64"/>
        <v>42582</v>
      </c>
      <c r="B64" s="181">
        <f t="shared" si="68"/>
        <v>-200640.14</v>
      </c>
      <c r="C64" s="179">
        <v>1781835.0699999998</v>
      </c>
      <c r="D64" s="180">
        <f t="shared" si="53"/>
        <v>1581194.93</v>
      </c>
      <c r="E64" s="181"/>
      <c r="F64" s="182">
        <f t="shared" si="69"/>
        <v>1581194.93</v>
      </c>
      <c r="G64" s="183">
        <f t="shared" si="55"/>
        <v>31</v>
      </c>
      <c r="H64" s="184">
        <f t="shared" si="55"/>
        <v>1.0999999999999999E-2</v>
      </c>
      <c r="I64" s="185">
        <f t="shared" si="56"/>
        <v>-186.94</v>
      </c>
      <c r="J64" s="181"/>
      <c r="K64" s="182">
        <f>ROUND(+K63+I64+J64,2)</f>
        <v>4115.1000000000004</v>
      </c>
      <c r="L64" s="182">
        <f>ROUND(+K64+F64,2)</f>
        <v>1585310.03</v>
      </c>
      <c r="M64" s="139"/>
      <c r="N64" s="222">
        <f t="shared" si="66"/>
        <v>42582</v>
      </c>
      <c r="O64" s="181">
        <f t="shared" si="71"/>
        <v>-200640.14</v>
      </c>
      <c r="P64" s="179">
        <f t="shared" si="58"/>
        <v>1781835.0699999998</v>
      </c>
      <c r="Q64" s="180">
        <f t="shared" si="59"/>
        <v>1581194.93</v>
      </c>
      <c r="R64" s="181"/>
      <c r="S64" s="182">
        <f t="shared" si="72"/>
        <v>1581194.93</v>
      </c>
      <c r="T64" s="183">
        <f t="shared" si="61"/>
        <v>31</v>
      </c>
      <c r="U64" s="184">
        <f t="shared" si="61"/>
        <v>1.0999999999999999E-2</v>
      </c>
      <c r="V64" s="185">
        <f t="shared" si="62"/>
        <v>-186.94</v>
      </c>
      <c r="W64" s="181"/>
      <c r="X64" s="182">
        <f>ROUND(+X63+V64+W64,2)</f>
        <v>4115.1000000000004</v>
      </c>
      <c r="Y64" s="182">
        <f>ROUND(+X64+S64,2)</f>
        <v>1585310.03</v>
      </c>
    </row>
    <row r="65" spans="1:25" customFormat="1" x14ac:dyDescent="0.25">
      <c r="A65" s="177">
        <f t="shared" si="64"/>
        <v>42613</v>
      </c>
      <c r="B65" s="181">
        <f t="shared" si="68"/>
        <v>1581194.93</v>
      </c>
      <c r="C65" s="179">
        <v>-532198.47000000044</v>
      </c>
      <c r="D65" s="180">
        <f t="shared" si="53"/>
        <v>1048996.46</v>
      </c>
      <c r="E65" s="181"/>
      <c r="F65" s="182">
        <f t="shared" si="69"/>
        <v>1048996.46</v>
      </c>
      <c r="G65" s="183">
        <f t="shared" si="55"/>
        <v>31</v>
      </c>
      <c r="H65" s="184">
        <f t="shared" si="55"/>
        <v>1.0999999999999999E-2</v>
      </c>
      <c r="I65" s="185">
        <f t="shared" si="56"/>
        <v>1473.19</v>
      </c>
      <c r="J65" s="181"/>
      <c r="K65" s="182">
        <f t="shared" ref="K65:K73" si="74">+K64+I65+J65</f>
        <v>5588.2900000000009</v>
      </c>
      <c r="L65" s="182">
        <f t="shared" ref="L65:L74" si="75">+K65+F65</f>
        <v>1054584.75</v>
      </c>
      <c r="M65" s="139"/>
      <c r="N65" s="222">
        <f t="shared" si="66"/>
        <v>42613</v>
      </c>
      <c r="O65" s="181">
        <f t="shared" si="71"/>
        <v>1581194.93</v>
      </c>
      <c r="P65" s="179">
        <f t="shared" si="58"/>
        <v>-532198.47000000044</v>
      </c>
      <c r="Q65" s="180">
        <f t="shared" si="59"/>
        <v>1048996.46</v>
      </c>
      <c r="R65" s="181"/>
      <c r="S65" s="182">
        <f t="shared" si="72"/>
        <v>1048996.46</v>
      </c>
      <c r="T65" s="183">
        <f t="shared" si="61"/>
        <v>31</v>
      </c>
      <c r="U65" s="184">
        <f t="shared" si="61"/>
        <v>1.0999999999999999E-2</v>
      </c>
      <c r="V65" s="185">
        <f t="shared" si="62"/>
        <v>1473.19</v>
      </c>
      <c r="W65" s="181"/>
      <c r="X65" s="182">
        <f t="shared" ref="X65:X73" si="76">+X64+V65+W65</f>
        <v>5588.2900000000009</v>
      </c>
      <c r="Y65" s="182">
        <f t="shared" ref="Y65:Y74" si="77">+X65+S65</f>
        <v>1054584.75</v>
      </c>
    </row>
    <row r="66" spans="1:25" customFormat="1" x14ac:dyDescent="0.25">
      <c r="A66" s="177">
        <f t="shared" si="64"/>
        <v>42643</v>
      </c>
      <c r="B66" s="181">
        <f t="shared" si="68"/>
        <v>1048996.46</v>
      </c>
      <c r="C66" s="179">
        <v>2204237.2000000002</v>
      </c>
      <c r="D66" s="180">
        <f t="shared" si="53"/>
        <v>3253233.66</v>
      </c>
      <c r="E66" s="181"/>
      <c r="F66" s="182">
        <f t="shared" si="69"/>
        <v>3253233.66</v>
      </c>
      <c r="G66" s="183">
        <f t="shared" si="55"/>
        <v>30</v>
      </c>
      <c r="H66" s="184">
        <f t="shared" si="55"/>
        <v>1.0999999999999999E-2</v>
      </c>
      <c r="I66" s="185">
        <f t="shared" si="56"/>
        <v>945.82</v>
      </c>
      <c r="J66" s="181"/>
      <c r="K66" s="182">
        <f t="shared" si="74"/>
        <v>6534.1100000000006</v>
      </c>
      <c r="L66" s="186">
        <f t="shared" si="75"/>
        <v>3259767.77</v>
      </c>
      <c r="M66" s="139"/>
      <c r="N66" s="222">
        <f t="shared" si="66"/>
        <v>42643</v>
      </c>
      <c r="O66" s="181">
        <f t="shared" si="71"/>
        <v>1048996.46</v>
      </c>
      <c r="P66" s="179">
        <f t="shared" si="58"/>
        <v>2204237.2000000002</v>
      </c>
      <c r="Q66" s="180">
        <f t="shared" si="59"/>
        <v>3253233.66</v>
      </c>
      <c r="R66" s="181"/>
      <c r="S66" s="182">
        <f t="shared" si="72"/>
        <v>3253233.66</v>
      </c>
      <c r="T66" s="183">
        <f t="shared" si="61"/>
        <v>30</v>
      </c>
      <c r="U66" s="184">
        <f t="shared" si="61"/>
        <v>1.0999999999999999E-2</v>
      </c>
      <c r="V66" s="185">
        <f t="shared" si="62"/>
        <v>945.82</v>
      </c>
      <c r="W66" s="181"/>
      <c r="X66" s="182">
        <f t="shared" si="76"/>
        <v>6534.1100000000006</v>
      </c>
      <c r="Y66" s="186">
        <f t="shared" si="77"/>
        <v>3259767.77</v>
      </c>
    </row>
    <row r="67" spans="1:25" customFormat="1" x14ac:dyDescent="0.25">
      <c r="A67" s="177">
        <f t="shared" si="64"/>
        <v>42674</v>
      </c>
      <c r="B67" s="181">
        <f t="shared" si="68"/>
        <v>3253233.66</v>
      </c>
      <c r="C67" s="179">
        <v>364664.6400000006</v>
      </c>
      <c r="D67" s="180">
        <f t="shared" si="53"/>
        <v>3617898.3</v>
      </c>
      <c r="E67" s="181"/>
      <c r="F67" s="182">
        <f t="shared" si="69"/>
        <v>3617898.3</v>
      </c>
      <c r="G67" s="183">
        <f t="shared" si="55"/>
        <v>31</v>
      </c>
      <c r="H67" s="184">
        <f t="shared" si="55"/>
        <v>1.0999999999999999E-2</v>
      </c>
      <c r="I67" s="185">
        <f t="shared" si="56"/>
        <v>3031.02</v>
      </c>
      <c r="J67" s="181"/>
      <c r="K67" s="182">
        <f t="shared" si="74"/>
        <v>9565.130000000001</v>
      </c>
      <c r="L67" s="182">
        <f t="shared" si="75"/>
        <v>3627463.4299999997</v>
      </c>
      <c r="M67" s="139"/>
      <c r="N67" s="222">
        <f t="shared" si="66"/>
        <v>42674</v>
      </c>
      <c r="O67" s="181">
        <f t="shared" si="71"/>
        <v>3253233.66</v>
      </c>
      <c r="P67" s="179">
        <f t="shared" si="58"/>
        <v>364664.6400000006</v>
      </c>
      <c r="Q67" s="180">
        <f t="shared" si="59"/>
        <v>3617898.3</v>
      </c>
      <c r="R67" s="181"/>
      <c r="S67" s="182">
        <f t="shared" si="72"/>
        <v>3617898.3</v>
      </c>
      <c r="T67" s="183">
        <f t="shared" si="61"/>
        <v>31</v>
      </c>
      <c r="U67" s="184">
        <f t="shared" si="61"/>
        <v>1.0999999999999999E-2</v>
      </c>
      <c r="V67" s="185">
        <f t="shared" si="62"/>
        <v>3031.02</v>
      </c>
      <c r="W67" s="181"/>
      <c r="X67" s="182">
        <f t="shared" si="76"/>
        <v>9565.130000000001</v>
      </c>
      <c r="Y67" s="182">
        <f t="shared" si="77"/>
        <v>3627463.4299999997</v>
      </c>
    </row>
    <row r="68" spans="1:25" customFormat="1" x14ac:dyDescent="0.25">
      <c r="A68" s="177">
        <f t="shared" si="64"/>
        <v>42704</v>
      </c>
      <c r="B68" s="181">
        <f t="shared" si="68"/>
        <v>3617898.3</v>
      </c>
      <c r="C68" s="179">
        <v>-1651903.1000000017</v>
      </c>
      <c r="D68" s="180">
        <f t="shared" si="53"/>
        <v>1965995.2</v>
      </c>
      <c r="E68" s="181"/>
      <c r="F68" s="182">
        <f t="shared" si="69"/>
        <v>1965995.2</v>
      </c>
      <c r="G68" s="183">
        <f t="shared" si="55"/>
        <v>30</v>
      </c>
      <c r="H68" s="184">
        <f t="shared" si="55"/>
        <v>1.0999999999999999E-2</v>
      </c>
      <c r="I68" s="185">
        <f t="shared" si="56"/>
        <v>3262.04</v>
      </c>
      <c r="J68" s="181"/>
      <c r="K68" s="182">
        <f t="shared" si="74"/>
        <v>12827.170000000002</v>
      </c>
      <c r="L68" s="182">
        <f t="shared" si="75"/>
        <v>1978822.3699999999</v>
      </c>
      <c r="M68" s="139"/>
      <c r="N68" s="222">
        <f t="shared" si="66"/>
        <v>42704</v>
      </c>
      <c r="O68" s="181">
        <f t="shared" si="71"/>
        <v>3617898.3</v>
      </c>
      <c r="P68" s="179">
        <f t="shared" si="58"/>
        <v>-1651903.1000000017</v>
      </c>
      <c r="Q68" s="180">
        <f t="shared" si="59"/>
        <v>1965995.2</v>
      </c>
      <c r="R68" s="181"/>
      <c r="S68" s="182">
        <f t="shared" si="72"/>
        <v>1965995.2</v>
      </c>
      <c r="T68" s="183">
        <f t="shared" si="61"/>
        <v>30</v>
      </c>
      <c r="U68" s="184">
        <f t="shared" si="61"/>
        <v>1.0999999999999999E-2</v>
      </c>
      <c r="V68" s="185">
        <f t="shared" si="62"/>
        <v>3262.04</v>
      </c>
      <c r="W68" s="181"/>
      <c r="X68" s="182">
        <f t="shared" si="76"/>
        <v>12827.170000000002</v>
      </c>
      <c r="Y68" s="182">
        <f t="shared" si="77"/>
        <v>1978822.3699999999</v>
      </c>
    </row>
    <row r="69" spans="1:25" customFormat="1" x14ac:dyDescent="0.25">
      <c r="A69" s="188">
        <f t="shared" si="64"/>
        <v>42735</v>
      </c>
      <c r="B69" s="189">
        <f t="shared" si="68"/>
        <v>1965995.2</v>
      </c>
      <c r="C69" s="190">
        <v>-3331667.88</v>
      </c>
      <c r="D69" s="191">
        <f t="shared" si="53"/>
        <v>-1365672.68</v>
      </c>
      <c r="E69" s="189"/>
      <c r="F69" s="190">
        <f t="shared" si="69"/>
        <v>-1365672.68</v>
      </c>
      <c r="G69" s="189">
        <f t="shared" si="55"/>
        <v>31</v>
      </c>
      <c r="H69" s="192">
        <f t="shared" si="55"/>
        <v>1.0999999999999999E-2</v>
      </c>
      <c r="I69" s="193">
        <f t="shared" si="56"/>
        <v>1831.71</v>
      </c>
      <c r="J69" s="189"/>
      <c r="K69" s="190">
        <f t="shared" si="74"/>
        <v>14658.880000000001</v>
      </c>
      <c r="L69" s="194">
        <f t="shared" si="75"/>
        <v>-1351013.8</v>
      </c>
      <c r="M69" s="139"/>
      <c r="N69" s="223">
        <f t="shared" si="66"/>
        <v>42735</v>
      </c>
      <c r="O69" s="189">
        <f t="shared" si="71"/>
        <v>1965995.2</v>
      </c>
      <c r="P69" s="190">
        <f t="shared" si="58"/>
        <v>-3331667.88</v>
      </c>
      <c r="Q69" s="191">
        <f t="shared" si="59"/>
        <v>-1365672.68</v>
      </c>
      <c r="R69" s="189"/>
      <c r="S69" s="190">
        <f t="shared" si="72"/>
        <v>-1365672.68</v>
      </c>
      <c r="T69" s="189">
        <f t="shared" si="61"/>
        <v>31</v>
      </c>
      <c r="U69" s="192">
        <f t="shared" si="61"/>
        <v>1.0999999999999999E-2</v>
      </c>
      <c r="V69" s="193">
        <f t="shared" si="62"/>
        <v>1831.71</v>
      </c>
      <c r="W69" s="189"/>
      <c r="X69" s="190">
        <f t="shared" si="76"/>
        <v>14658.880000000001</v>
      </c>
      <c r="Y69" s="194">
        <f t="shared" si="77"/>
        <v>-1351013.8</v>
      </c>
    </row>
    <row r="70" spans="1:25" customFormat="1" x14ac:dyDescent="0.25">
      <c r="A70" s="177">
        <f t="shared" si="64"/>
        <v>42766</v>
      </c>
      <c r="B70" s="195">
        <f>ROUND(+F69,2)</f>
        <v>-1365672.68</v>
      </c>
      <c r="C70" s="179"/>
      <c r="D70" s="180">
        <f t="shared" si="53"/>
        <v>-1365672.68</v>
      </c>
      <c r="E70" s="181"/>
      <c r="F70" s="182">
        <f t="shared" si="69"/>
        <v>-1365672.68</v>
      </c>
      <c r="G70" s="183">
        <f t="shared" si="55"/>
        <v>31</v>
      </c>
      <c r="H70" s="184">
        <f t="shared" si="55"/>
        <v>1.0999999999999999E-2</v>
      </c>
      <c r="I70" s="185">
        <f t="shared" ref="I70:I93" si="78">ROUND(SUM(G70/365)*H70*B70,2)</f>
        <v>-1275.8800000000001</v>
      </c>
      <c r="J70" s="181"/>
      <c r="K70" s="182">
        <f t="shared" si="74"/>
        <v>13383</v>
      </c>
      <c r="L70" s="182">
        <f t="shared" si="75"/>
        <v>-1352289.68</v>
      </c>
      <c r="M70" s="139"/>
      <c r="N70" s="222">
        <f t="shared" si="66"/>
        <v>42766</v>
      </c>
      <c r="O70" s="195">
        <f>ROUND(+S69,2)</f>
        <v>-1365672.68</v>
      </c>
      <c r="P70" s="179"/>
      <c r="Q70" s="180">
        <f t="shared" si="59"/>
        <v>-1365672.68</v>
      </c>
      <c r="R70" s="181"/>
      <c r="S70" s="182">
        <f t="shared" si="72"/>
        <v>-1365672.68</v>
      </c>
      <c r="T70" s="183">
        <f t="shared" si="61"/>
        <v>31</v>
      </c>
      <c r="U70" s="184">
        <f t="shared" si="61"/>
        <v>1.0999999999999999E-2</v>
      </c>
      <c r="V70" s="185">
        <f t="shared" ref="V70:V93" si="79">ROUND(SUM(T70/365)*U70*O70,2)</f>
        <v>-1275.8800000000001</v>
      </c>
      <c r="W70" s="181"/>
      <c r="X70" s="182">
        <f t="shared" si="76"/>
        <v>13383</v>
      </c>
      <c r="Y70" s="182">
        <f t="shared" si="77"/>
        <v>-1352289.68</v>
      </c>
    </row>
    <row r="71" spans="1:25" customFormat="1" x14ac:dyDescent="0.25">
      <c r="A71" s="177">
        <f t="shared" si="64"/>
        <v>42794</v>
      </c>
      <c r="B71" s="181">
        <f>+F70</f>
        <v>-1365672.68</v>
      </c>
      <c r="C71" s="179"/>
      <c r="D71" s="180">
        <f t="shared" si="53"/>
        <v>-1365672.68</v>
      </c>
      <c r="E71" s="181"/>
      <c r="F71" s="182">
        <f t="shared" si="69"/>
        <v>-1365672.68</v>
      </c>
      <c r="G71" s="183">
        <f t="shared" si="55"/>
        <v>28</v>
      </c>
      <c r="H71" s="184">
        <f t="shared" si="55"/>
        <v>1.0999999999999999E-2</v>
      </c>
      <c r="I71" s="185">
        <f t="shared" si="78"/>
        <v>-1152.4000000000001</v>
      </c>
      <c r="J71" s="181"/>
      <c r="K71" s="182">
        <f t="shared" si="74"/>
        <v>12230.6</v>
      </c>
      <c r="L71" s="182">
        <f t="shared" si="75"/>
        <v>-1353442.0799999998</v>
      </c>
      <c r="M71" s="139"/>
      <c r="N71" s="222">
        <f t="shared" si="66"/>
        <v>42794</v>
      </c>
      <c r="O71" s="181">
        <f>+S70</f>
        <v>-1365672.68</v>
      </c>
      <c r="P71" s="179"/>
      <c r="Q71" s="180">
        <f t="shared" si="59"/>
        <v>-1365672.68</v>
      </c>
      <c r="R71" s="181"/>
      <c r="S71" s="182">
        <f t="shared" si="72"/>
        <v>-1365672.68</v>
      </c>
      <c r="T71" s="183">
        <f t="shared" si="61"/>
        <v>28</v>
      </c>
      <c r="U71" s="184">
        <f t="shared" si="61"/>
        <v>1.0999999999999999E-2</v>
      </c>
      <c r="V71" s="185">
        <f t="shared" si="79"/>
        <v>-1152.4000000000001</v>
      </c>
      <c r="W71" s="181"/>
      <c r="X71" s="182">
        <f t="shared" si="76"/>
        <v>12230.6</v>
      </c>
      <c r="Y71" s="182">
        <f t="shared" si="77"/>
        <v>-1353442.0799999998</v>
      </c>
    </row>
    <row r="72" spans="1:25" customFormat="1" x14ac:dyDescent="0.25">
      <c r="A72" s="177">
        <f t="shared" si="64"/>
        <v>42825</v>
      </c>
      <c r="B72" s="181">
        <f>+F71</f>
        <v>-1365672.68</v>
      </c>
      <c r="C72" s="179"/>
      <c r="D72" s="180">
        <f t="shared" si="53"/>
        <v>-1365672.68</v>
      </c>
      <c r="E72" s="181"/>
      <c r="F72" s="182">
        <f t="shared" si="69"/>
        <v>-1365672.68</v>
      </c>
      <c r="G72" s="183">
        <f t="shared" si="55"/>
        <v>31</v>
      </c>
      <c r="H72" s="184">
        <f t="shared" si="55"/>
        <v>1.0999999999999999E-2</v>
      </c>
      <c r="I72" s="185">
        <f t="shared" si="78"/>
        <v>-1275.8800000000001</v>
      </c>
      <c r="J72" s="181"/>
      <c r="K72" s="182">
        <f t="shared" si="74"/>
        <v>10954.720000000001</v>
      </c>
      <c r="L72" s="186">
        <f t="shared" si="75"/>
        <v>-1354717.96</v>
      </c>
      <c r="M72" s="139"/>
      <c r="N72" s="222">
        <f t="shared" si="66"/>
        <v>42825</v>
      </c>
      <c r="O72" s="181">
        <f>+S71</f>
        <v>-1365672.68</v>
      </c>
      <c r="P72" s="179"/>
      <c r="Q72" s="180">
        <f t="shared" si="59"/>
        <v>-1365672.68</v>
      </c>
      <c r="R72" s="181"/>
      <c r="S72" s="182">
        <f t="shared" si="72"/>
        <v>-1365672.68</v>
      </c>
      <c r="T72" s="183">
        <f t="shared" si="61"/>
        <v>31</v>
      </c>
      <c r="U72" s="184">
        <f t="shared" si="61"/>
        <v>1.0999999999999999E-2</v>
      </c>
      <c r="V72" s="185">
        <f t="shared" si="79"/>
        <v>-1275.8800000000001</v>
      </c>
      <c r="W72" s="181"/>
      <c r="X72" s="182">
        <f t="shared" si="76"/>
        <v>10954.720000000001</v>
      </c>
      <c r="Y72" s="186">
        <f t="shared" si="77"/>
        <v>-1354717.96</v>
      </c>
    </row>
    <row r="73" spans="1:25" customFormat="1" x14ac:dyDescent="0.25">
      <c r="A73" s="177">
        <f t="shared" si="64"/>
        <v>42855</v>
      </c>
      <c r="B73" s="181">
        <f>+F72</f>
        <v>-1365672.68</v>
      </c>
      <c r="C73" s="179"/>
      <c r="D73" s="180">
        <f t="shared" si="53"/>
        <v>-1365672.68</v>
      </c>
      <c r="E73" s="181"/>
      <c r="F73" s="182">
        <f t="shared" si="69"/>
        <v>-1365672.68</v>
      </c>
      <c r="G73" s="183">
        <f t="shared" si="55"/>
        <v>30</v>
      </c>
      <c r="H73" s="184">
        <f t="shared" si="55"/>
        <v>1.0999999999999999E-2</v>
      </c>
      <c r="I73" s="185">
        <f t="shared" si="78"/>
        <v>-1234.72</v>
      </c>
      <c r="J73" s="181"/>
      <c r="K73" s="182">
        <f t="shared" si="74"/>
        <v>9720.0000000000018</v>
      </c>
      <c r="L73" s="182">
        <f t="shared" si="75"/>
        <v>-1355952.68</v>
      </c>
      <c r="M73" s="139"/>
      <c r="N73" s="222">
        <f t="shared" si="66"/>
        <v>42855</v>
      </c>
      <c r="O73" s="181">
        <f>+S72</f>
        <v>-1365672.68</v>
      </c>
      <c r="P73" s="179"/>
      <c r="Q73" s="180">
        <f t="shared" si="59"/>
        <v>-1365672.68</v>
      </c>
      <c r="R73" s="181"/>
      <c r="S73" s="182">
        <f t="shared" si="72"/>
        <v>-1365672.68</v>
      </c>
      <c r="T73" s="183">
        <f t="shared" si="61"/>
        <v>30</v>
      </c>
      <c r="U73" s="184">
        <f t="shared" si="61"/>
        <v>1.0999999999999999E-2</v>
      </c>
      <c r="V73" s="185">
        <f t="shared" si="79"/>
        <v>-1234.72</v>
      </c>
      <c r="W73" s="181"/>
      <c r="X73" s="182">
        <f t="shared" si="76"/>
        <v>9720.0000000000018</v>
      </c>
      <c r="Y73" s="182">
        <f t="shared" si="77"/>
        <v>-1355952.68</v>
      </c>
    </row>
    <row r="74" spans="1:25" customFormat="1" x14ac:dyDescent="0.25">
      <c r="A74" s="177">
        <f t="shared" si="64"/>
        <v>42886</v>
      </c>
      <c r="B74" s="181">
        <f>+F73+E74</f>
        <v>-1365672.68</v>
      </c>
      <c r="C74" s="179"/>
      <c r="D74" s="180">
        <f t="shared" si="53"/>
        <v>-1365672.68</v>
      </c>
      <c r="E74" s="187"/>
      <c r="F74" s="182">
        <f>SUM(D74)</f>
        <v>-1365672.68</v>
      </c>
      <c r="G74" s="183">
        <f t="shared" ref="G74:H89" si="80">+G33</f>
        <v>31</v>
      </c>
      <c r="H74" s="184">
        <f t="shared" si="80"/>
        <v>1.0999999999999999E-2</v>
      </c>
      <c r="I74" s="185">
        <f t="shared" si="78"/>
        <v>-1275.8800000000001</v>
      </c>
      <c r="J74" s="187"/>
      <c r="K74" s="182">
        <f>+K73+I74+J74</f>
        <v>8444.1200000000026</v>
      </c>
      <c r="L74" s="182">
        <f t="shared" si="75"/>
        <v>-1357228.5599999998</v>
      </c>
      <c r="M74" s="139"/>
      <c r="N74" s="222">
        <f t="shared" si="66"/>
        <v>42886</v>
      </c>
      <c r="O74" s="181">
        <f>+S73+R74</f>
        <v>-1365672.68</v>
      </c>
      <c r="P74" s="179"/>
      <c r="Q74" s="180">
        <f t="shared" si="59"/>
        <v>-1365672.68</v>
      </c>
      <c r="R74" s="187"/>
      <c r="S74" s="182">
        <f>SUM(Q74)</f>
        <v>-1365672.68</v>
      </c>
      <c r="T74" s="183">
        <f t="shared" ref="T74:U89" si="81">+T33</f>
        <v>31</v>
      </c>
      <c r="U74" s="184">
        <f t="shared" si="81"/>
        <v>1.0999999999999999E-2</v>
      </c>
      <c r="V74" s="185">
        <f t="shared" si="79"/>
        <v>-1275.8800000000001</v>
      </c>
      <c r="W74" s="187"/>
      <c r="X74" s="182">
        <f>+X73+V74+W74</f>
        <v>8444.1200000000026</v>
      </c>
      <c r="Y74" s="182">
        <f t="shared" si="77"/>
        <v>-1357228.5599999998</v>
      </c>
    </row>
    <row r="75" spans="1:25" customFormat="1" x14ac:dyDescent="0.25">
      <c r="A75" s="177">
        <f t="shared" si="64"/>
        <v>42916</v>
      </c>
      <c r="B75" s="181">
        <f t="shared" ref="B75:B81" si="82">+F74</f>
        <v>-1365672.68</v>
      </c>
      <c r="C75" s="179"/>
      <c r="D75" s="180">
        <f t="shared" si="53"/>
        <v>-1365672.68</v>
      </c>
      <c r="E75" s="181"/>
      <c r="F75" s="182">
        <f t="shared" ref="F75:F85" si="83">SUM(D75:E75)</f>
        <v>-1365672.68</v>
      </c>
      <c r="G75" s="183">
        <f t="shared" si="80"/>
        <v>30</v>
      </c>
      <c r="H75" s="184">
        <f t="shared" si="80"/>
        <v>1.0999999999999999E-2</v>
      </c>
      <c r="I75" s="185">
        <f t="shared" si="78"/>
        <v>-1234.72</v>
      </c>
      <c r="J75" s="181"/>
      <c r="K75" s="182">
        <f>+K74+I75+J75</f>
        <v>7209.4000000000024</v>
      </c>
      <c r="L75" s="186">
        <f>ROUND(+K75+F75,2)</f>
        <v>-1358463.28</v>
      </c>
      <c r="M75" s="139"/>
      <c r="N75" s="222">
        <f t="shared" si="66"/>
        <v>42916</v>
      </c>
      <c r="O75" s="181">
        <f t="shared" ref="O75:O81" si="84">+S74</f>
        <v>-1365672.68</v>
      </c>
      <c r="P75" s="179"/>
      <c r="Q75" s="180">
        <f t="shared" si="59"/>
        <v>-1365672.68</v>
      </c>
      <c r="R75" s="181"/>
      <c r="S75" s="182">
        <f t="shared" ref="S75:S85" si="85">SUM(Q75:R75)</f>
        <v>-1365672.68</v>
      </c>
      <c r="T75" s="183">
        <f t="shared" si="81"/>
        <v>30</v>
      </c>
      <c r="U75" s="184">
        <f t="shared" si="81"/>
        <v>1.0999999999999999E-2</v>
      </c>
      <c r="V75" s="185">
        <f t="shared" si="79"/>
        <v>-1234.72</v>
      </c>
      <c r="W75" s="181"/>
      <c r="X75" s="182">
        <f>+X74+V75+W75</f>
        <v>7209.4000000000024</v>
      </c>
      <c r="Y75" s="186">
        <f>ROUND(+X75+S75,2)</f>
        <v>-1358463.28</v>
      </c>
    </row>
    <row r="76" spans="1:25" customFormat="1" x14ac:dyDescent="0.25">
      <c r="A76" s="177">
        <f t="shared" si="64"/>
        <v>42947</v>
      </c>
      <c r="B76" s="181">
        <f t="shared" si="82"/>
        <v>-1365672.68</v>
      </c>
      <c r="C76" s="179"/>
      <c r="D76" s="180">
        <f t="shared" si="53"/>
        <v>-1365672.68</v>
      </c>
      <c r="E76" s="181"/>
      <c r="F76" s="182">
        <f t="shared" si="83"/>
        <v>-1365672.68</v>
      </c>
      <c r="G76" s="183">
        <f t="shared" si="80"/>
        <v>31</v>
      </c>
      <c r="H76" s="184">
        <f t="shared" si="80"/>
        <v>1.0999999999999999E-2</v>
      </c>
      <c r="I76" s="185">
        <f t="shared" si="78"/>
        <v>-1275.8800000000001</v>
      </c>
      <c r="J76" s="181"/>
      <c r="K76" s="182">
        <f>ROUND(+K75+I76+J76,2)</f>
        <v>5933.52</v>
      </c>
      <c r="L76" s="182">
        <f>ROUND(+K76+F76,2)</f>
        <v>-1359739.16</v>
      </c>
      <c r="M76" s="139"/>
      <c r="N76" s="222">
        <f t="shared" si="66"/>
        <v>42947</v>
      </c>
      <c r="O76" s="181">
        <f t="shared" si="84"/>
        <v>-1365672.68</v>
      </c>
      <c r="P76" s="179"/>
      <c r="Q76" s="180">
        <f t="shared" si="59"/>
        <v>-1365672.68</v>
      </c>
      <c r="R76" s="181"/>
      <c r="S76" s="182">
        <f t="shared" si="85"/>
        <v>-1365672.68</v>
      </c>
      <c r="T76" s="183">
        <f t="shared" si="81"/>
        <v>31</v>
      </c>
      <c r="U76" s="184">
        <f t="shared" si="81"/>
        <v>1.0999999999999999E-2</v>
      </c>
      <c r="V76" s="185">
        <f t="shared" si="79"/>
        <v>-1275.8800000000001</v>
      </c>
      <c r="W76" s="181"/>
      <c r="X76" s="182">
        <f>ROUND(+X75+V76+W76,2)</f>
        <v>5933.52</v>
      </c>
      <c r="Y76" s="182">
        <f>ROUND(+X76+S76,2)</f>
        <v>-1359739.16</v>
      </c>
    </row>
    <row r="77" spans="1:25" customFormat="1" x14ac:dyDescent="0.25">
      <c r="A77" s="177">
        <f t="shared" si="64"/>
        <v>42978</v>
      </c>
      <c r="B77" s="181">
        <f t="shared" si="82"/>
        <v>-1365672.68</v>
      </c>
      <c r="C77" s="179"/>
      <c r="D77" s="180">
        <f t="shared" si="53"/>
        <v>-1365672.68</v>
      </c>
      <c r="E77" s="181"/>
      <c r="F77" s="182">
        <f t="shared" si="83"/>
        <v>-1365672.68</v>
      </c>
      <c r="G77" s="183">
        <f t="shared" si="80"/>
        <v>31</v>
      </c>
      <c r="H77" s="184">
        <f t="shared" si="80"/>
        <v>1.0999999999999999E-2</v>
      </c>
      <c r="I77" s="185">
        <f t="shared" si="78"/>
        <v>-1275.8800000000001</v>
      </c>
      <c r="J77" s="181"/>
      <c r="K77" s="182">
        <f>+K76+I77+J77</f>
        <v>4657.6400000000003</v>
      </c>
      <c r="L77" s="182">
        <f>+K77+F77</f>
        <v>-1361015.04</v>
      </c>
      <c r="M77" s="139"/>
      <c r="N77" s="222">
        <f t="shared" si="66"/>
        <v>42978</v>
      </c>
      <c r="O77" s="181">
        <f t="shared" si="84"/>
        <v>-1365672.68</v>
      </c>
      <c r="P77" s="179"/>
      <c r="Q77" s="180">
        <f t="shared" si="59"/>
        <v>-1365672.68</v>
      </c>
      <c r="R77" s="181"/>
      <c r="S77" s="182">
        <f t="shared" si="85"/>
        <v>-1365672.68</v>
      </c>
      <c r="T77" s="183">
        <f t="shared" si="81"/>
        <v>31</v>
      </c>
      <c r="U77" s="184">
        <f t="shared" si="81"/>
        <v>1.0999999999999999E-2</v>
      </c>
      <c r="V77" s="185">
        <f t="shared" si="79"/>
        <v>-1275.8800000000001</v>
      </c>
      <c r="W77" s="181"/>
      <c r="X77" s="182">
        <f>+X76+V77+W77</f>
        <v>4657.6400000000003</v>
      </c>
      <c r="Y77" s="182">
        <f>+X77+S77</f>
        <v>-1361015.04</v>
      </c>
    </row>
    <row r="78" spans="1:25" customFormat="1" x14ac:dyDescent="0.25">
      <c r="A78" s="177">
        <f t="shared" si="64"/>
        <v>43008</v>
      </c>
      <c r="B78" s="181">
        <f t="shared" si="82"/>
        <v>-1365672.68</v>
      </c>
      <c r="C78" s="179"/>
      <c r="D78" s="180">
        <f t="shared" si="53"/>
        <v>-1365672.68</v>
      </c>
      <c r="E78" s="181"/>
      <c r="F78" s="182">
        <f t="shared" si="83"/>
        <v>-1365672.68</v>
      </c>
      <c r="G78" s="183">
        <f t="shared" si="80"/>
        <v>30</v>
      </c>
      <c r="H78" s="184">
        <f t="shared" si="80"/>
        <v>1.0999999999999999E-2</v>
      </c>
      <c r="I78" s="185">
        <f t="shared" si="78"/>
        <v>-1234.72</v>
      </c>
      <c r="J78" s="181"/>
      <c r="K78" s="182">
        <f>+K77+I78+J78</f>
        <v>3422.92</v>
      </c>
      <c r="L78" s="186">
        <f>+K78+F78</f>
        <v>-1362249.76</v>
      </c>
      <c r="M78" s="139"/>
      <c r="N78" s="222">
        <f t="shared" si="66"/>
        <v>43008</v>
      </c>
      <c r="O78" s="181">
        <f t="shared" si="84"/>
        <v>-1365672.68</v>
      </c>
      <c r="P78" s="179"/>
      <c r="Q78" s="180">
        <f t="shared" si="59"/>
        <v>-1365672.68</v>
      </c>
      <c r="R78" s="181"/>
      <c r="S78" s="182">
        <f t="shared" si="85"/>
        <v>-1365672.68</v>
      </c>
      <c r="T78" s="183">
        <f t="shared" si="81"/>
        <v>30</v>
      </c>
      <c r="U78" s="184">
        <f t="shared" si="81"/>
        <v>1.0999999999999999E-2</v>
      </c>
      <c r="V78" s="185">
        <f t="shared" si="79"/>
        <v>-1234.72</v>
      </c>
      <c r="W78" s="181"/>
      <c r="X78" s="182">
        <f>+X77+V78+W78</f>
        <v>3422.92</v>
      </c>
      <c r="Y78" s="186">
        <f>+X78+S78</f>
        <v>-1362249.76</v>
      </c>
    </row>
    <row r="79" spans="1:25" customFormat="1" x14ac:dyDescent="0.25">
      <c r="A79" s="177">
        <f t="shared" si="64"/>
        <v>43039</v>
      </c>
      <c r="B79" s="181">
        <f t="shared" si="82"/>
        <v>-1365672.68</v>
      </c>
      <c r="C79" s="179"/>
      <c r="D79" s="180">
        <f t="shared" si="53"/>
        <v>-1365672.68</v>
      </c>
      <c r="E79" s="181"/>
      <c r="F79" s="182">
        <f t="shared" si="83"/>
        <v>-1365672.68</v>
      </c>
      <c r="G79" s="183">
        <f t="shared" si="80"/>
        <v>31</v>
      </c>
      <c r="H79" s="184">
        <f t="shared" si="80"/>
        <v>1.4999999999999999E-2</v>
      </c>
      <c r="I79" s="185">
        <f t="shared" si="78"/>
        <v>-1739.83</v>
      </c>
      <c r="J79" s="181"/>
      <c r="K79" s="182">
        <f>+K78+I79+J79</f>
        <v>1683.0900000000001</v>
      </c>
      <c r="L79" s="182">
        <f>+K79+F79</f>
        <v>-1363989.5899999999</v>
      </c>
      <c r="M79" s="139"/>
      <c r="N79" s="222">
        <f t="shared" si="66"/>
        <v>43039</v>
      </c>
      <c r="O79" s="181">
        <f t="shared" si="84"/>
        <v>-1365672.68</v>
      </c>
      <c r="P79" s="179"/>
      <c r="Q79" s="180">
        <f t="shared" si="59"/>
        <v>-1365672.68</v>
      </c>
      <c r="R79" s="181"/>
      <c r="S79" s="182">
        <f t="shared" si="85"/>
        <v>-1365672.68</v>
      </c>
      <c r="T79" s="183">
        <f t="shared" si="81"/>
        <v>31</v>
      </c>
      <c r="U79" s="184">
        <f t="shared" si="81"/>
        <v>1.4999999999999999E-2</v>
      </c>
      <c r="V79" s="185">
        <f t="shared" si="79"/>
        <v>-1739.83</v>
      </c>
      <c r="W79" s="181"/>
      <c r="X79" s="182">
        <f>+X78+V79+W79</f>
        <v>1683.0900000000001</v>
      </c>
      <c r="Y79" s="182">
        <f>+X79+S79</f>
        <v>-1363989.5899999999</v>
      </c>
    </row>
    <row r="80" spans="1:25" customFormat="1" x14ac:dyDescent="0.25">
      <c r="A80" s="177">
        <f t="shared" si="64"/>
        <v>43069</v>
      </c>
      <c r="B80" s="181">
        <f t="shared" si="82"/>
        <v>-1365672.68</v>
      </c>
      <c r="C80" s="179"/>
      <c r="D80" s="180">
        <f t="shared" si="53"/>
        <v>-1365672.68</v>
      </c>
      <c r="E80" s="181"/>
      <c r="F80" s="182">
        <f t="shared" si="83"/>
        <v>-1365672.68</v>
      </c>
      <c r="G80" s="183">
        <f t="shared" si="80"/>
        <v>30</v>
      </c>
      <c r="H80" s="184">
        <f t="shared" si="80"/>
        <v>1.4999999999999999E-2</v>
      </c>
      <c r="I80" s="185">
        <f t="shared" si="78"/>
        <v>-1683.71</v>
      </c>
      <c r="J80" s="181"/>
      <c r="K80" s="182">
        <f>+K79+I80+J80</f>
        <v>-0.61999999999989086</v>
      </c>
      <c r="L80" s="182">
        <f>+K80+F80</f>
        <v>-1365673.3</v>
      </c>
      <c r="M80" s="139"/>
      <c r="N80" s="222">
        <f t="shared" si="66"/>
        <v>43069</v>
      </c>
      <c r="O80" s="181">
        <f t="shared" si="84"/>
        <v>-1365672.68</v>
      </c>
      <c r="P80" s="179"/>
      <c r="Q80" s="180">
        <f t="shared" si="59"/>
        <v>-1365672.68</v>
      </c>
      <c r="R80" s="181"/>
      <c r="S80" s="182">
        <f t="shared" si="85"/>
        <v>-1365672.68</v>
      </c>
      <c r="T80" s="183">
        <f t="shared" si="81"/>
        <v>30</v>
      </c>
      <c r="U80" s="184">
        <f t="shared" si="81"/>
        <v>1.4999999999999999E-2</v>
      </c>
      <c r="V80" s="185">
        <f t="shared" si="79"/>
        <v>-1683.71</v>
      </c>
      <c r="W80" s="181"/>
      <c r="X80" s="182">
        <f>+X79+V80+W80</f>
        <v>-0.61999999999989086</v>
      </c>
      <c r="Y80" s="182">
        <f>+X80+S80</f>
        <v>-1365673.3</v>
      </c>
    </row>
    <row r="81" spans="1:25" customFormat="1" x14ac:dyDescent="0.25">
      <c r="A81" s="188">
        <f t="shared" si="64"/>
        <v>43100</v>
      </c>
      <c r="B81" s="189">
        <f t="shared" si="82"/>
        <v>-1365672.68</v>
      </c>
      <c r="C81" s="190"/>
      <c r="D81" s="191">
        <f t="shared" si="53"/>
        <v>-1365672.68</v>
      </c>
      <c r="E81" s="189"/>
      <c r="F81" s="190">
        <f t="shared" si="83"/>
        <v>-1365672.68</v>
      </c>
      <c r="G81" s="189">
        <f t="shared" si="80"/>
        <v>31</v>
      </c>
      <c r="H81" s="192">
        <f t="shared" si="80"/>
        <v>1.4999999999999999E-2</v>
      </c>
      <c r="I81" s="193">
        <f t="shared" si="78"/>
        <v>-1739.83</v>
      </c>
      <c r="J81" s="189"/>
      <c r="K81" s="190">
        <f>+K80+I81+J81</f>
        <v>-1740.4499999999998</v>
      </c>
      <c r="L81" s="194">
        <f>+K81+F81</f>
        <v>-1367413.13</v>
      </c>
      <c r="M81" s="139"/>
      <c r="N81" s="223">
        <f t="shared" si="66"/>
        <v>43100</v>
      </c>
      <c r="O81" s="189">
        <f t="shared" si="84"/>
        <v>-1365672.68</v>
      </c>
      <c r="P81" s="190"/>
      <c r="Q81" s="191">
        <f t="shared" si="59"/>
        <v>-1365672.68</v>
      </c>
      <c r="R81" s="189"/>
      <c r="S81" s="190">
        <f t="shared" si="85"/>
        <v>-1365672.68</v>
      </c>
      <c r="T81" s="189">
        <f t="shared" si="81"/>
        <v>31</v>
      </c>
      <c r="U81" s="192">
        <f t="shared" si="81"/>
        <v>1.4999999999999999E-2</v>
      </c>
      <c r="V81" s="193">
        <f t="shared" si="79"/>
        <v>-1739.83</v>
      </c>
      <c r="W81" s="189"/>
      <c r="X81" s="190">
        <f>+X80+V81+W81</f>
        <v>-1740.4499999999998</v>
      </c>
      <c r="Y81" s="194">
        <f>+X81+S81</f>
        <v>-1367413.13</v>
      </c>
    </row>
    <row r="82" spans="1:25" customFormat="1" x14ac:dyDescent="0.25">
      <c r="A82" s="177">
        <f t="shared" si="64"/>
        <v>43131</v>
      </c>
      <c r="B82" s="195">
        <f>ROUND(+F81,2)</f>
        <v>-1365672.68</v>
      </c>
      <c r="C82" s="179"/>
      <c r="D82" s="180">
        <f t="shared" si="53"/>
        <v>-1365672.68</v>
      </c>
      <c r="E82" s="181"/>
      <c r="F82" s="182">
        <f t="shared" si="83"/>
        <v>-1365672.68</v>
      </c>
      <c r="G82" s="183">
        <f t="shared" si="80"/>
        <v>31</v>
      </c>
      <c r="H82" s="196">
        <f>+H81</f>
        <v>1.4999999999999999E-2</v>
      </c>
      <c r="I82" s="185">
        <f t="shared" si="78"/>
        <v>-1739.83</v>
      </c>
      <c r="J82" s="181"/>
      <c r="K82" s="182">
        <f t="shared" ref="K82:K85" si="86">+K81+I82+J82</f>
        <v>-3480.2799999999997</v>
      </c>
      <c r="L82" s="182">
        <f t="shared" ref="L82:L86" si="87">+K82+F82</f>
        <v>-1369152.96</v>
      </c>
      <c r="M82" s="139"/>
      <c r="N82" s="222">
        <f t="shared" si="66"/>
        <v>43131</v>
      </c>
      <c r="O82" s="195">
        <f>ROUND(+S81,2)</f>
        <v>-1365672.68</v>
      </c>
      <c r="P82" s="179"/>
      <c r="Q82" s="180">
        <f t="shared" si="59"/>
        <v>-1365672.68</v>
      </c>
      <c r="R82" s="181"/>
      <c r="S82" s="182">
        <f t="shared" si="85"/>
        <v>-1365672.68</v>
      </c>
      <c r="T82" s="183">
        <f t="shared" si="81"/>
        <v>31</v>
      </c>
      <c r="U82" s="184">
        <f t="shared" si="81"/>
        <v>1.4999999999999999E-2</v>
      </c>
      <c r="V82" s="185">
        <f t="shared" si="79"/>
        <v>-1739.83</v>
      </c>
      <c r="W82" s="181"/>
      <c r="X82" s="182">
        <f t="shared" ref="X82:X85" si="88">+X81+V82+W82</f>
        <v>-3480.2799999999997</v>
      </c>
      <c r="Y82" s="182">
        <f t="shared" ref="Y82:Y86" si="89">+X82+S82</f>
        <v>-1369152.96</v>
      </c>
    </row>
    <row r="83" spans="1:25" customFormat="1" x14ac:dyDescent="0.25">
      <c r="A83" s="177">
        <f t="shared" si="64"/>
        <v>43159</v>
      </c>
      <c r="B83" s="181">
        <f>+F82</f>
        <v>-1365672.68</v>
      </c>
      <c r="C83" s="179"/>
      <c r="D83" s="180">
        <f t="shared" si="53"/>
        <v>-1365672.68</v>
      </c>
      <c r="E83" s="181"/>
      <c r="F83" s="182">
        <f t="shared" si="83"/>
        <v>-1365672.68</v>
      </c>
      <c r="G83" s="183">
        <f t="shared" si="80"/>
        <v>28</v>
      </c>
      <c r="H83" s="196">
        <f>+H82</f>
        <v>1.4999999999999999E-2</v>
      </c>
      <c r="I83" s="185">
        <f t="shared" si="78"/>
        <v>-1571.46</v>
      </c>
      <c r="J83" s="181"/>
      <c r="K83" s="182">
        <f t="shared" si="86"/>
        <v>-5051.74</v>
      </c>
      <c r="L83" s="182">
        <f t="shared" si="87"/>
        <v>-1370724.42</v>
      </c>
      <c r="M83" s="139"/>
      <c r="N83" s="222">
        <f t="shared" si="66"/>
        <v>43159</v>
      </c>
      <c r="O83" s="181">
        <f>+S82</f>
        <v>-1365672.68</v>
      </c>
      <c r="P83" s="179"/>
      <c r="Q83" s="180">
        <f t="shared" si="59"/>
        <v>-1365672.68</v>
      </c>
      <c r="R83" s="181"/>
      <c r="S83" s="182">
        <f t="shared" si="85"/>
        <v>-1365672.68</v>
      </c>
      <c r="T83" s="183">
        <f t="shared" si="81"/>
        <v>28</v>
      </c>
      <c r="U83" s="184">
        <f t="shared" si="81"/>
        <v>1.4999999999999999E-2</v>
      </c>
      <c r="V83" s="185">
        <f t="shared" si="79"/>
        <v>-1571.46</v>
      </c>
      <c r="W83" s="181"/>
      <c r="X83" s="182">
        <f t="shared" si="88"/>
        <v>-5051.74</v>
      </c>
      <c r="Y83" s="182">
        <f t="shared" si="89"/>
        <v>-1370724.42</v>
      </c>
    </row>
    <row r="84" spans="1:25" customFormat="1" x14ac:dyDescent="0.25">
      <c r="A84" s="177">
        <f t="shared" si="64"/>
        <v>43190</v>
      </c>
      <c r="B84" s="181">
        <f>+F83</f>
        <v>-1365672.68</v>
      </c>
      <c r="C84" s="179"/>
      <c r="D84" s="180">
        <f t="shared" si="53"/>
        <v>-1365672.68</v>
      </c>
      <c r="E84" s="181"/>
      <c r="F84" s="182">
        <f t="shared" si="83"/>
        <v>-1365672.68</v>
      </c>
      <c r="G84" s="183">
        <f t="shared" si="80"/>
        <v>31</v>
      </c>
      <c r="H84" s="196">
        <f t="shared" ref="H84" si="90">+H83</f>
        <v>1.4999999999999999E-2</v>
      </c>
      <c r="I84" s="185">
        <f t="shared" si="78"/>
        <v>-1739.83</v>
      </c>
      <c r="J84" s="181"/>
      <c r="K84" s="182">
        <f t="shared" si="86"/>
        <v>-6791.57</v>
      </c>
      <c r="L84" s="186">
        <f t="shared" si="87"/>
        <v>-1372464.25</v>
      </c>
      <c r="M84" s="139"/>
      <c r="N84" s="222">
        <f t="shared" si="66"/>
        <v>43190</v>
      </c>
      <c r="O84" s="181">
        <f>+S83</f>
        <v>-1365672.68</v>
      </c>
      <c r="P84" s="179"/>
      <c r="Q84" s="180">
        <f t="shared" si="59"/>
        <v>-1365672.68</v>
      </c>
      <c r="R84" s="181"/>
      <c r="S84" s="182">
        <f t="shared" si="85"/>
        <v>-1365672.68</v>
      </c>
      <c r="T84" s="183">
        <f t="shared" si="81"/>
        <v>31</v>
      </c>
      <c r="U84" s="184">
        <f t="shared" si="81"/>
        <v>1.4999999999999999E-2</v>
      </c>
      <c r="V84" s="185">
        <f t="shared" si="79"/>
        <v>-1739.83</v>
      </c>
      <c r="W84" s="181"/>
      <c r="X84" s="182">
        <f t="shared" si="88"/>
        <v>-6791.57</v>
      </c>
      <c r="Y84" s="186">
        <f t="shared" si="89"/>
        <v>-1372464.25</v>
      </c>
    </row>
    <row r="85" spans="1:25" customFormat="1" x14ac:dyDescent="0.25">
      <c r="A85" s="177">
        <f t="shared" si="64"/>
        <v>43220</v>
      </c>
      <c r="B85" s="181">
        <f>+F84</f>
        <v>-1365672.68</v>
      </c>
      <c r="C85" s="179"/>
      <c r="D85" s="180">
        <f t="shared" si="53"/>
        <v>-1365672.68</v>
      </c>
      <c r="E85" s="181"/>
      <c r="F85" s="182">
        <f t="shared" si="83"/>
        <v>-1365672.68</v>
      </c>
      <c r="G85" s="183">
        <f t="shared" si="80"/>
        <v>30</v>
      </c>
      <c r="H85" s="196">
        <f>+H84</f>
        <v>1.4999999999999999E-2</v>
      </c>
      <c r="I85" s="185">
        <f t="shared" si="78"/>
        <v>-1683.71</v>
      </c>
      <c r="J85" s="181"/>
      <c r="K85" s="182">
        <f t="shared" si="86"/>
        <v>-8475.2799999999988</v>
      </c>
      <c r="L85" s="182">
        <f t="shared" si="87"/>
        <v>-1374147.96</v>
      </c>
      <c r="M85" s="139"/>
      <c r="N85" s="222">
        <f t="shared" si="66"/>
        <v>43220</v>
      </c>
      <c r="O85" s="181">
        <f>+S84</f>
        <v>-1365672.68</v>
      </c>
      <c r="P85" s="179"/>
      <c r="Q85" s="180">
        <f t="shared" si="59"/>
        <v>-1365672.68</v>
      </c>
      <c r="R85" s="181"/>
      <c r="S85" s="182">
        <f t="shared" si="85"/>
        <v>-1365672.68</v>
      </c>
      <c r="T85" s="183">
        <f t="shared" si="81"/>
        <v>30</v>
      </c>
      <c r="U85" s="184">
        <f t="shared" si="81"/>
        <v>1.89E-2</v>
      </c>
      <c r="V85" s="185">
        <f t="shared" si="79"/>
        <v>-2121.4699999999998</v>
      </c>
      <c r="W85" s="181"/>
      <c r="X85" s="182">
        <f t="shared" si="88"/>
        <v>-8913.0399999999991</v>
      </c>
      <c r="Y85" s="182">
        <f t="shared" si="89"/>
        <v>-1374585.72</v>
      </c>
    </row>
    <row r="86" spans="1:25" customFormat="1" x14ac:dyDescent="0.25">
      <c r="A86" s="197">
        <f t="shared" si="64"/>
        <v>43251</v>
      </c>
      <c r="B86" s="198">
        <f>+F85+E86</f>
        <v>0</v>
      </c>
      <c r="C86" s="199"/>
      <c r="D86" s="200">
        <f t="shared" si="53"/>
        <v>0</v>
      </c>
      <c r="E86" s="201">
        <f>-I5</f>
        <v>1365672.68</v>
      </c>
      <c r="F86" s="202">
        <f>SUM(D86)</f>
        <v>0</v>
      </c>
      <c r="G86" s="203">
        <f t="shared" si="80"/>
        <v>31</v>
      </c>
      <c r="H86" s="204">
        <f t="shared" ref="H86:H93" si="91">+H85</f>
        <v>1.4999999999999999E-2</v>
      </c>
      <c r="I86" s="205">
        <f t="shared" si="78"/>
        <v>0</v>
      </c>
      <c r="J86" s="201">
        <f>-J5</f>
        <v>8475.2200000000012</v>
      </c>
      <c r="K86" s="202">
        <f>+K85+I86+J86</f>
        <v>-5.9999999997671694E-2</v>
      </c>
      <c r="L86" s="202">
        <f t="shared" si="87"/>
        <v>-5.9999999997671694E-2</v>
      </c>
      <c r="M86" s="139"/>
      <c r="N86" s="224">
        <f t="shared" si="66"/>
        <v>43251</v>
      </c>
      <c r="O86" s="198">
        <f>+S85+R86</f>
        <v>0</v>
      </c>
      <c r="P86" s="199"/>
      <c r="Q86" s="200">
        <f t="shared" si="59"/>
        <v>0</v>
      </c>
      <c r="R86" s="201">
        <f>-(-1352575.14-13097.54)</f>
        <v>1365672.68</v>
      </c>
      <c r="S86" s="202">
        <f>SUM(Q86)</f>
        <v>0</v>
      </c>
      <c r="T86" s="203">
        <f t="shared" si="81"/>
        <v>31</v>
      </c>
      <c r="U86" s="225">
        <f t="shared" si="81"/>
        <v>1.89E-2</v>
      </c>
      <c r="V86" s="205">
        <f t="shared" si="79"/>
        <v>0</v>
      </c>
      <c r="W86" s="201">
        <f>-(-8393.94-81.28)</f>
        <v>8475.2200000000012</v>
      </c>
      <c r="X86" s="202">
        <f>+X85+V86+W86</f>
        <v>-437.81999999999789</v>
      </c>
      <c r="Y86" s="202">
        <f t="shared" si="89"/>
        <v>-437.81999999999789</v>
      </c>
    </row>
    <row r="87" spans="1:25" customFormat="1" x14ac:dyDescent="0.25">
      <c r="A87" s="177">
        <f t="shared" si="64"/>
        <v>43281</v>
      </c>
      <c r="B87" s="181">
        <f t="shared" ref="B87:B93" si="92">+F86</f>
        <v>0</v>
      </c>
      <c r="C87" s="179"/>
      <c r="D87" s="180">
        <f t="shared" si="53"/>
        <v>0</v>
      </c>
      <c r="E87" s="181"/>
      <c r="F87" s="182">
        <f t="shared" ref="F87:F93" si="93">SUM(D87:E87)</f>
        <v>0</v>
      </c>
      <c r="G87" s="183">
        <f t="shared" si="80"/>
        <v>30</v>
      </c>
      <c r="H87" s="196">
        <f t="shared" si="91"/>
        <v>1.4999999999999999E-2</v>
      </c>
      <c r="I87" s="185">
        <f t="shared" si="78"/>
        <v>0</v>
      </c>
      <c r="J87" s="181"/>
      <c r="K87" s="182">
        <f>+K86+I87+J87</f>
        <v>-5.9999999997671694E-2</v>
      </c>
      <c r="L87" s="186">
        <f>ROUND(+K87+F87,2)</f>
        <v>-0.06</v>
      </c>
      <c r="M87" s="139"/>
      <c r="N87" s="222">
        <f t="shared" si="66"/>
        <v>43281</v>
      </c>
      <c r="O87" s="181">
        <f t="shared" ref="O87:O93" si="94">+S86</f>
        <v>0</v>
      </c>
      <c r="P87" s="179"/>
      <c r="Q87" s="180">
        <f t="shared" si="59"/>
        <v>0</v>
      </c>
      <c r="R87" s="181"/>
      <c r="S87" s="182">
        <f t="shared" ref="S87:S93" si="95">SUM(Q87:R87)</f>
        <v>0</v>
      </c>
      <c r="T87" s="183">
        <f t="shared" si="81"/>
        <v>30</v>
      </c>
      <c r="U87" s="184">
        <f t="shared" si="81"/>
        <v>1.89E-2</v>
      </c>
      <c r="V87" s="185">
        <f t="shared" si="79"/>
        <v>0</v>
      </c>
      <c r="W87" s="181"/>
      <c r="X87" s="182">
        <f>+X86+V87+W87</f>
        <v>-437.81999999999789</v>
      </c>
      <c r="Y87" s="186">
        <f>ROUND(+X87+S87,2)</f>
        <v>-437.82</v>
      </c>
    </row>
    <row r="88" spans="1:25" customFormat="1" x14ac:dyDescent="0.25">
      <c r="A88" s="177">
        <f t="shared" si="64"/>
        <v>43312</v>
      </c>
      <c r="B88" s="181">
        <f t="shared" si="92"/>
        <v>0</v>
      </c>
      <c r="C88" s="179"/>
      <c r="D88" s="180">
        <f t="shared" si="53"/>
        <v>0</v>
      </c>
      <c r="E88" s="181"/>
      <c r="F88" s="182">
        <f t="shared" si="93"/>
        <v>0</v>
      </c>
      <c r="G88" s="183">
        <f t="shared" si="80"/>
        <v>31</v>
      </c>
      <c r="H88" s="196">
        <f t="shared" si="91"/>
        <v>1.4999999999999999E-2</v>
      </c>
      <c r="I88" s="185">
        <f t="shared" si="78"/>
        <v>0</v>
      </c>
      <c r="J88" s="181"/>
      <c r="K88" s="182">
        <f>ROUND(+K87+I88+J88,2)</f>
        <v>-0.06</v>
      </c>
      <c r="L88" s="182">
        <f>ROUND(+K88+F88,2)</f>
        <v>-0.06</v>
      </c>
      <c r="M88" s="139"/>
      <c r="N88" s="222">
        <f t="shared" si="66"/>
        <v>43312</v>
      </c>
      <c r="O88" s="181">
        <f t="shared" si="94"/>
        <v>0</v>
      </c>
      <c r="P88" s="179"/>
      <c r="Q88" s="180">
        <f t="shared" si="59"/>
        <v>0</v>
      </c>
      <c r="R88" s="181"/>
      <c r="S88" s="182">
        <f t="shared" si="95"/>
        <v>0</v>
      </c>
      <c r="T88" s="183">
        <f t="shared" si="81"/>
        <v>31</v>
      </c>
      <c r="U88" s="184">
        <f t="shared" si="81"/>
        <v>1.89E-2</v>
      </c>
      <c r="V88" s="185">
        <f t="shared" si="79"/>
        <v>0</v>
      </c>
      <c r="W88" s="181"/>
      <c r="X88" s="182">
        <f>ROUND(+X87+V88+W88,2)</f>
        <v>-437.82</v>
      </c>
      <c r="Y88" s="182">
        <f>ROUND(+X88+S88,2)</f>
        <v>-437.82</v>
      </c>
    </row>
    <row r="89" spans="1:25" customFormat="1" x14ac:dyDescent="0.25">
      <c r="A89" s="177">
        <f t="shared" si="64"/>
        <v>43343</v>
      </c>
      <c r="B89" s="181">
        <f t="shared" si="92"/>
        <v>0</v>
      </c>
      <c r="C89" s="179"/>
      <c r="D89" s="180">
        <f t="shared" si="53"/>
        <v>0</v>
      </c>
      <c r="E89" s="181"/>
      <c r="F89" s="182">
        <f t="shared" si="93"/>
        <v>0</v>
      </c>
      <c r="G89" s="183">
        <f t="shared" si="80"/>
        <v>31</v>
      </c>
      <c r="H89" s="196">
        <f t="shared" si="91"/>
        <v>1.4999999999999999E-2</v>
      </c>
      <c r="I89" s="185">
        <f t="shared" si="78"/>
        <v>0</v>
      </c>
      <c r="J89" s="181"/>
      <c r="K89" s="182">
        <f>+K88+I89+J89</f>
        <v>-0.06</v>
      </c>
      <c r="L89" s="182">
        <f>+K89+F89</f>
        <v>-0.06</v>
      </c>
      <c r="M89" s="139"/>
      <c r="N89" s="222">
        <f t="shared" si="66"/>
        <v>43343</v>
      </c>
      <c r="O89" s="181">
        <f t="shared" si="94"/>
        <v>0</v>
      </c>
      <c r="P89" s="179"/>
      <c r="Q89" s="180">
        <f t="shared" si="59"/>
        <v>0</v>
      </c>
      <c r="R89" s="181"/>
      <c r="S89" s="182">
        <f t="shared" si="95"/>
        <v>0</v>
      </c>
      <c r="T89" s="183">
        <f t="shared" si="81"/>
        <v>31</v>
      </c>
      <c r="U89" s="184">
        <f t="shared" si="81"/>
        <v>1.89E-2</v>
      </c>
      <c r="V89" s="185">
        <f t="shared" si="79"/>
        <v>0</v>
      </c>
      <c r="W89" s="181"/>
      <c r="X89" s="182">
        <f>+X88+V89+W89</f>
        <v>-437.82</v>
      </c>
      <c r="Y89" s="182">
        <f>+X89+S89</f>
        <v>-437.82</v>
      </c>
    </row>
    <row r="90" spans="1:25" customFormat="1" x14ac:dyDescent="0.25">
      <c r="A90" s="177">
        <f t="shared" si="64"/>
        <v>43373</v>
      </c>
      <c r="B90" s="181">
        <f t="shared" si="92"/>
        <v>0</v>
      </c>
      <c r="C90" s="179"/>
      <c r="D90" s="180">
        <f t="shared" si="53"/>
        <v>0</v>
      </c>
      <c r="E90" s="181"/>
      <c r="F90" s="182">
        <f t="shared" si="93"/>
        <v>0</v>
      </c>
      <c r="G90" s="183">
        <f t="shared" ref="G90:G93" si="96">+G49</f>
        <v>30</v>
      </c>
      <c r="H90" s="196">
        <f t="shared" si="91"/>
        <v>1.4999999999999999E-2</v>
      </c>
      <c r="I90" s="185">
        <f t="shared" si="78"/>
        <v>0</v>
      </c>
      <c r="J90" s="181"/>
      <c r="K90" s="182">
        <f>+K89+I90+J90</f>
        <v>-0.06</v>
      </c>
      <c r="L90" s="186">
        <f>+K90+F90</f>
        <v>-0.06</v>
      </c>
      <c r="M90" s="139"/>
      <c r="N90" s="222">
        <f t="shared" si="66"/>
        <v>43373</v>
      </c>
      <c r="O90" s="181">
        <f t="shared" si="94"/>
        <v>0</v>
      </c>
      <c r="P90" s="179"/>
      <c r="Q90" s="180">
        <f t="shared" si="59"/>
        <v>0</v>
      </c>
      <c r="R90" s="181"/>
      <c r="S90" s="182">
        <f t="shared" si="95"/>
        <v>0</v>
      </c>
      <c r="T90" s="183">
        <f t="shared" ref="T90:U93" si="97">+T49</f>
        <v>30</v>
      </c>
      <c r="U90" s="184">
        <f t="shared" si="97"/>
        <v>1.89E-2</v>
      </c>
      <c r="V90" s="185">
        <f t="shared" si="79"/>
        <v>0</v>
      </c>
      <c r="W90" s="181"/>
      <c r="X90" s="182">
        <f>+X89+V90+W90</f>
        <v>-437.82</v>
      </c>
      <c r="Y90" s="186">
        <f>+X90+S90</f>
        <v>-437.82</v>
      </c>
    </row>
    <row r="91" spans="1:25" customFormat="1" x14ac:dyDescent="0.25">
      <c r="A91" s="177">
        <f t="shared" si="64"/>
        <v>43404</v>
      </c>
      <c r="B91" s="181">
        <f t="shared" si="92"/>
        <v>0</v>
      </c>
      <c r="C91" s="179"/>
      <c r="D91" s="180">
        <f t="shared" si="53"/>
        <v>0</v>
      </c>
      <c r="E91" s="181"/>
      <c r="F91" s="182">
        <f t="shared" si="93"/>
        <v>0</v>
      </c>
      <c r="G91" s="183">
        <f t="shared" si="96"/>
        <v>31</v>
      </c>
      <c r="H91" s="196">
        <f t="shared" si="91"/>
        <v>1.4999999999999999E-2</v>
      </c>
      <c r="I91" s="185">
        <f t="shared" si="78"/>
        <v>0</v>
      </c>
      <c r="J91" s="181"/>
      <c r="K91" s="182">
        <f>+K90+I91+J91</f>
        <v>-0.06</v>
      </c>
      <c r="L91" s="182">
        <f>+K91+F91</f>
        <v>-0.06</v>
      </c>
      <c r="M91" s="139"/>
      <c r="N91" s="222">
        <f t="shared" si="66"/>
        <v>43404</v>
      </c>
      <c r="O91" s="181">
        <f t="shared" si="94"/>
        <v>0</v>
      </c>
      <c r="P91" s="179"/>
      <c r="Q91" s="180">
        <f t="shared" si="59"/>
        <v>0</v>
      </c>
      <c r="R91" s="181"/>
      <c r="S91" s="182">
        <f t="shared" si="95"/>
        <v>0</v>
      </c>
      <c r="T91" s="183">
        <f t="shared" si="97"/>
        <v>31</v>
      </c>
      <c r="U91" s="184">
        <f t="shared" si="97"/>
        <v>2.1700000000000001E-2</v>
      </c>
      <c r="V91" s="185">
        <f t="shared" si="79"/>
        <v>0</v>
      </c>
      <c r="W91" s="181"/>
      <c r="X91" s="182">
        <f>+X90+V91+W91</f>
        <v>-437.82</v>
      </c>
      <c r="Y91" s="182">
        <f>+X91+S91</f>
        <v>-437.82</v>
      </c>
    </row>
    <row r="92" spans="1:25" customFormat="1" x14ac:dyDescent="0.25">
      <c r="A92" s="177">
        <f t="shared" si="64"/>
        <v>43434</v>
      </c>
      <c r="B92" s="181">
        <f t="shared" si="92"/>
        <v>0</v>
      </c>
      <c r="C92" s="179"/>
      <c r="D92" s="180">
        <f t="shared" si="53"/>
        <v>0</v>
      </c>
      <c r="E92" s="181"/>
      <c r="F92" s="182">
        <f t="shared" si="93"/>
        <v>0</v>
      </c>
      <c r="G92" s="183">
        <f t="shared" si="96"/>
        <v>30</v>
      </c>
      <c r="H92" s="196">
        <f t="shared" si="91"/>
        <v>1.4999999999999999E-2</v>
      </c>
      <c r="I92" s="185">
        <f t="shared" si="78"/>
        <v>0</v>
      </c>
      <c r="J92" s="181"/>
      <c r="K92" s="182">
        <f>+K91+I92+J92</f>
        <v>-0.06</v>
      </c>
      <c r="L92" s="182">
        <f>+K92+F92</f>
        <v>-0.06</v>
      </c>
      <c r="M92" s="139"/>
      <c r="N92" s="222">
        <f t="shared" si="66"/>
        <v>43434</v>
      </c>
      <c r="O92" s="181">
        <f t="shared" si="94"/>
        <v>0</v>
      </c>
      <c r="P92" s="179"/>
      <c r="Q92" s="180">
        <f t="shared" si="59"/>
        <v>0</v>
      </c>
      <c r="R92" s="181"/>
      <c r="S92" s="182">
        <f t="shared" si="95"/>
        <v>0</v>
      </c>
      <c r="T92" s="183">
        <f t="shared" si="97"/>
        <v>30</v>
      </c>
      <c r="U92" s="184">
        <f t="shared" si="97"/>
        <v>2.1700000000000001E-2</v>
      </c>
      <c r="V92" s="185">
        <f t="shared" si="79"/>
        <v>0</v>
      </c>
      <c r="W92" s="181"/>
      <c r="X92" s="182">
        <f>+X91+V92+W92</f>
        <v>-437.82</v>
      </c>
      <c r="Y92" s="182">
        <f>+X92+S92</f>
        <v>-437.82</v>
      </c>
    </row>
    <row r="93" spans="1:25" customFormat="1" x14ac:dyDescent="0.25">
      <c r="A93" s="188">
        <f t="shared" si="64"/>
        <v>43465</v>
      </c>
      <c r="B93" s="189">
        <f t="shared" si="92"/>
        <v>0</v>
      </c>
      <c r="C93" s="190"/>
      <c r="D93" s="191">
        <f t="shared" si="53"/>
        <v>0</v>
      </c>
      <c r="E93" s="189"/>
      <c r="F93" s="190">
        <f t="shared" si="93"/>
        <v>0</v>
      </c>
      <c r="G93" s="189">
        <f t="shared" si="96"/>
        <v>31</v>
      </c>
      <c r="H93" s="206">
        <f t="shared" si="91"/>
        <v>1.4999999999999999E-2</v>
      </c>
      <c r="I93" s="193">
        <f t="shared" si="78"/>
        <v>0</v>
      </c>
      <c r="J93" s="189"/>
      <c r="K93" s="190">
        <f>+K92+I93+J93</f>
        <v>-0.06</v>
      </c>
      <c r="L93" s="194">
        <f>+K93+F93</f>
        <v>-0.06</v>
      </c>
      <c r="M93" s="139"/>
      <c r="N93" s="223">
        <f t="shared" si="66"/>
        <v>43465</v>
      </c>
      <c r="O93" s="189">
        <f t="shared" si="94"/>
        <v>0</v>
      </c>
      <c r="P93" s="190"/>
      <c r="Q93" s="191">
        <f t="shared" si="59"/>
        <v>0</v>
      </c>
      <c r="R93" s="189"/>
      <c r="S93" s="190">
        <f t="shared" si="95"/>
        <v>0</v>
      </c>
      <c r="T93" s="189">
        <f t="shared" si="97"/>
        <v>31</v>
      </c>
      <c r="U93" s="192">
        <f t="shared" si="97"/>
        <v>2.1700000000000001E-2</v>
      </c>
      <c r="V93" s="193">
        <f t="shared" si="79"/>
        <v>0</v>
      </c>
      <c r="W93" s="189"/>
      <c r="X93" s="190">
        <f>+X92+V93+W93</f>
        <v>-437.82</v>
      </c>
      <c r="Y93" s="194">
        <f>+X93+S93</f>
        <v>-437.82</v>
      </c>
    </row>
    <row r="94" spans="1:25" s="2" customFormat="1" x14ac:dyDescent="0.25">
      <c r="A94" s="136"/>
      <c r="B94" s="136"/>
      <c r="C94" s="136"/>
      <c r="D94" s="136"/>
      <c r="E94" s="136"/>
      <c r="F94" s="136"/>
      <c r="G94" s="136"/>
      <c r="H94" s="136"/>
      <c r="I94" s="136"/>
      <c r="J94" s="136"/>
      <c r="K94" s="136"/>
      <c r="L94" s="138"/>
      <c r="M94" s="139"/>
      <c r="N94" s="211"/>
      <c r="O94" s="136"/>
      <c r="P94" s="136"/>
      <c r="Q94" s="136"/>
      <c r="R94" s="136"/>
      <c r="S94" s="136"/>
      <c r="T94" s="136"/>
      <c r="U94" s="136"/>
      <c r="V94" s="136"/>
      <c r="W94" s="136"/>
      <c r="X94" s="136"/>
      <c r="Y94" s="138"/>
    </row>
    <row r="95" spans="1:25" s="2" customFormat="1" x14ac:dyDescent="0.25">
      <c r="A95" s="136"/>
      <c r="B95" s="136"/>
      <c r="C95" s="182"/>
      <c r="D95" s="136"/>
      <c r="E95" s="136"/>
      <c r="F95" s="136"/>
      <c r="G95" s="136"/>
      <c r="H95" s="136"/>
      <c r="I95" s="136"/>
      <c r="J95" s="136"/>
      <c r="K95" s="136"/>
      <c r="L95" s="138"/>
      <c r="M95" s="139"/>
      <c r="N95" s="211"/>
      <c r="O95" s="136"/>
      <c r="P95" s="182"/>
      <c r="Q95" s="136"/>
      <c r="R95" s="136"/>
      <c r="S95" s="136"/>
      <c r="T95" s="136"/>
      <c r="U95" s="136"/>
      <c r="V95" s="136"/>
      <c r="W95" s="136"/>
      <c r="X95" s="136"/>
      <c r="Y95" s="138"/>
    </row>
    <row r="96" spans="1:25" s="2" customFormat="1" x14ac:dyDescent="0.25">
      <c r="A96" s="136"/>
      <c r="B96" s="136"/>
      <c r="C96" s="136"/>
      <c r="D96" s="207"/>
      <c r="E96" s="136"/>
      <c r="F96" s="136"/>
      <c r="G96" s="136"/>
      <c r="H96" s="136"/>
      <c r="I96" s="136"/>
      <c r="J96" s="136"/>
      <c r="K96" s="136"/>
      <c r="L96" s="138"/>
      <c r="M96" s="139"/>
      <c r="N96" s="211"/>
      <c r="O96" s="136"/>
      <c r="P96" s="136"/>
      <c r="Q96" s="207"/>
      <c r="R96" s="136"/>
      <c r="S96" s="136"/>
      <c r="T96" s="136"/>
      <c r="U96" s="136"/>
      <c r="V96" s="136"/>
      <c r="W96" s="136"/>
      <c r="X96" s="136"/>
      <c r="Y96" s="138"/>
    </row>
    <row r="97" spans="1:25" s="2" customFormat="1" ht="27.75" customHeight="1" x14ac:dyDescent="0.25">
      <c r="A97" s="135" t="str">
        <f>CONCATENATE("Account ",A6,F$1)</f>
        <v>Account 1580 RSVA WMS- 2016 Principal plus Interest - Disposition in 2018</v>
      </c>
      <c r="B97" s="169"/>
      <c r="C97" s="170"/>
      <c r="D97" s="170"/>
      <c r="E97" s="171"/>
      <c r="F97" s="172"/>
      <c r="G97" s="173"/>
      <c r="H97" s="173"/>
      <c r="I97" s="174"/>
      <c r="J97" s="174"/>
      <c r="K97" s="174"/>
      <c r="L97" s="175"/>
      <c r="M97" s="139"/>
      <c r="N97" s="210" t="str">
        <f>+A97</f>
        <v>Account 1580 RSVA WMS- 2016 Principal plus Interest - Disposition in 2018</v>
      </c>
      <c r="O97" s="169"/>
      <c r="P97" s="170"/>
      <c r="Q97" s="170"/>
      <c r="R97" s="171"/>
      <c r="S97" s="172"/>
      <c r="T97" s="173"/>
      <c r="U97" s="173"/>
      <c r="V97" s="174"/>
      <c r="W97" s="174"/>
      <c r="X97" s="174"/>
      <c r="Y97" s="175"/>
    </row>
    <row r="98" spans="1:25" customFormat="1" ht="57.75" thickBot="1" x14ac:dyDescent="0.3">
      <c r="A98" s="220" t="str">
        <f>+A$16</f>
        <v>Date</v>
      </c>
      <c r="B98" s="220" t="str">
        <f t="shared" ref="B98:L98" si="98">+B$16</f>
        <v>Principal Opening Balance</v>
      </c>
      <c r="C98" s="220" t="str">
        <f t="shared" si="98"/>
        <v>Monthly Variance Allocated to RSVA Acct</v>
      </c>
      <c r="D98" s="220" t="str">
        <f t="shared" si="98"/>
        <v>Total Balance before transfer</v>
      </c>
      <c r="E98" s="220" t="str">
        <f t="shared" si="98"/>
        <v>Board approved disposition transferred out to 1595</v>
      </c>
      <c r="F98" s="220" t="str">
        <f t="shared" si="98"/>
        <v>Closing Balance</v>
      </c>
      <c r="G98" s="220" t="str">
        <f t="shared" si="98"/>
        <v>Days</v>
      </c>
      <c r="H98" s="220" t="str">
        <f t="shared" si="98"/>
        <v>Interest Rate</v>
      </c>
      <c r="I98" s="220" t="str">
        <f t="shared" si="98"/>
        <v>Interest</v>
      </c>
      <c r="J98" s="220" t="str">
        <f t="shared" si="98"/>
        <v>Transferred to 1590 &amp; Recoveries</v>
      </c>
      <c r="K98" s="220" t="str">
        <f t="shared" si="98"/>
        <v>Cumulative Interest</v>
      </c>
      <c r="L98" s="221" t="str">
        <f t="shared" si="98"/>
        <v>Account Closing Balance</v>
      </c>
      <c r="M98" s="139"/>
      <c r="N98" s="142" t="str">
        <f>+N$16</f>
        <v>Date</v>
      </c>
      <c r="O98" s="220" t="str">
        <f t="shared" ref="O98:Y98" si="99">+O$16</f>
        <v>Principal Opening Balance</v>
      </c>
      <c r="P98" s="220" t="str">
        <f t="shared" si="99"/>
        <v>Monthly Variance Allocated to RSVA Acct</v>
      </c>
      <c r="Q98" s="220" t="str">
        <f t="shared" si="99"/>
        <v>Total Balance before transfer</v>
      </c>
      <c r="R98" s="220" t="str">
        <f t="shared" si="99"/>
        <v>Board approved disposition transferred out to 1595</v>
      </c>
      <c r="S98" s="220" t="str">
        <f t="shared" si="99"/>
        <v>Closing Balance</v>
      </c>
      <c r="T98" s="220" t="str">
        <f t="shared" si="99"/>
        <v>Days</v>
      </c>
      <c r="U98" s="220" t="str">
        <f t="shared" si="99"/>
        <v>Interest Rate</v>
      </c>
      <c r="V98" s="220" t="str">
        <f t="shared" si="99"/>
        <v>Interest</v>
      </c>
      <c r="W98" s="220" t="str">
        <f t="shared" si="99"/>
        <v>Transferred to 1590 &amp; Recoveries</v>
      </c>
      <c r="X98" s="220" t="str">
        <f t="shared" si="99"/>
        <v>Cumulative Interest</v>
      </c>
      <c r="Y98" s="221" t="str">
        <f t="shared" si="99"/>
        <v>Account Closing Balance</v>
      </c>
    </row>
    <row r="99" spans="1:25" customFormat="1" x14ac:dyDescent="0.25">
      <c r="A99" s="177">
        <f>+A$17</f>
        <v>42400</v>
      </c>
      <c r="B99" s="178">
        <v>0</v>
      </c>
      <c r="C99" s="179">
        <v>10030.609999999637</v>
      </c>
      <c r="D99" s="180">
        <f t="shared" ref="D99:D134" si="100">ROUND(SUM(B99:C99),2)</f>
        <v>10030.61</v>
      </c>
      <c r="E99" s="181"/>
      <c r="F99" s="182">
        <f t="shared" ref="F99:F102" si="101">SUM(D99:E99)</f>
        <v>10030.61</v>
      </c>
      <c r="G99" s="183">
        <f t="shared" ref="G99:H114" si="102">+G58</f>
        <v>31</v>
      </c>
      <c r="H99" s="184">
        <f>+H58</f>
        <v>1.0999999999999999E-2</v>
      </c>
      <c r="I99" s="185">
        <f t="shared" ref="I99:I110" si="103">ROUND(SUM(G99/366)*H99*B99,2)</f>
        <v>0</v>
      </c>
      <c r="J99" s="181"/>
      <c r="K99" s="182">
        <f>0+I99+J99</f>
        <v>0</v>
      </c>
      <c r="L99" s="182">
        <f t="shared" ref="L99:L103" si="104">+K99+F99</f>
        <v>10030.61</v>
      </c>
      <c r="M99" s="139"/>
      <c r="N99" s="222">
        <f>+N$17</f>
        <v>42400</v>
      </c>
      <c r="O99" s="178">
        <v>0</v>
      </c>
      <c r="P99" s="179">
        <f t="shared" ref="P99:P110" si="105">+C99</f>
        <v>10030.609999999637</v>
      </c>
      <c r="Q99" s="180">
        <f t="shared" ref="Q99:Q134" si="106">ROUND(SUM(O99:P99),2)</f>
        <v>10030.61</v>
      </c>
      <c r="R99" s="181"/>
      <c r="S99" s="182">
        <f t="shared" ref="S99:S102" si="107">SUM(Q99:R99)</f>
        <v>10030.61</v>
      </c>
      <c r="T99" s="183">
        <f t="shared" ref="T99:U114" si="108">+T58</f>
        <v>31</v>
      </c>
      <c r="U99" s="184">
        <f>+U58</f>
        <v>1.0999999999999999E-2</v>
      </c>
      <c r="V99" s="185">
        <f t="shared" ref="V99:V110" si="109">ROUND(SUM(T99/366)*U99*O99,2)</f>
        <v>0</v>
      </c>
      <c r="W99" s="181"/>
      <c r="X99" s="182">
        <f>0+V99+W99</f>
        <v>0</v>
      </c>
      <c r="Y99" s="182">
        <f t="shared" ref="Y99:Y103" si="110">+X99+S99</f>
        <v>10030.61</v>
      </c>
    </row>
    <row r="100" spans="1:25" customFormat="1" x14ac:dyDescent="0.25">
      <c r="A100" s="177">
        <f t="shared" ref="A100:A134" si="111">+A99+G100</f>
        <v>42429</v>
      </c>
      <c r="B100" s="181">
        <f>+F99</f>
        <v>10030.61</v>
      </c>
      <c r="C100" s="179">
        <v>-1539175.4</v>
      </c>
      <c r="D100" s="180">
        <f t="shared" si="100"/>
        <v>-1529144.79</v>
      </c>
      <c r="E100" s="181"/>
      <c r="F100" s="182">
        <f t="shared" si="101"/>
        <v>-1529144.79</v>
      </c>
      <c r="G100" s="183">
        <f t="shared" si="102"/>
        <v>29</v>
      </c>
      <c r="H100" s="184">
        <f t="shared" si="102"/>
        <v>1.0999999999999999E-2</v>
      </c>
      <c r="I100" s="185">
        <f t="shared" si="103"/>
        <v>8.74</v>
      </c>
      <c r="J100" s="181"/>
      <c r="K100" s="182">
        <f t="shared" ref="K100:K102" si="112">+K99+I100+J100</f>
        <v>8.74</v>
      </c>
      <c r="L100" s="182">
        <f t="shared" si="104"/>
        <v>-1529136.05</v>
      </c>
      <c r="M100" s="139"/>
      <c r="N100" s="222">
        <f t="shared" ref="N100:N134" si="113">+N99+T100</f>
        <v>42429</v>
      </c>
      <c r="O100" s="181">
        <f>+S99</f>
        <v>10030.61</v>
      </c>
      <c r="P100" s="179">
        <f t="shared" si="105"/>
        <v>-1539175.4</v>
      </c>
      <c r="Q100" s="180">
        <f t="shared" si="106"/>
        <v>-1529144.79</v>
      </c>
      <c r="R100" s="181"/>
      <c r="S100" s="182">
        <f t="shared" si="107"/>
        <v>-1529144.79</v>
      </c>
      <c r="T100" s="183">
        <f t="shared" si="108"/>
        <v>29</v>
      </c>
      <c r="U100" s="184">
        <f t="shared" si="108"/>
        <v>1.0999999999999999E-2</v>
      </c>
      <c r="V100" s="185">
        <f t="shared" si="109"/>
        <v>8.74</v>
      </c>
      <c r="W100" s="181"/>
      <c r="X100" s="182">
        <f t="shared" ref="X100:X102" si="114">+X99+V100+W100</f>
        <v>8.74</v>
      </c>
      <c r="Y100" s="182">
        <f t="shared" si="110"/>
        <v>-1529136.05</v>
      </c>
    </row>
    <row r="101" spans="1:25" customFormat="1" x14ac:dyDescent="0.25">
      <c r="A101" s="177">
        <f t="shared" si="111"/>
        <v>42460</v>
      </c>
      <c r="B101" s="181">
        <f>+F100</f>
        <v>-1529144.79</v>
      </c>
      <c r="C101" s="179">
        <v>-96354.619999999879</v>
      </c>
      <c r="D101" s="180">
        <f t="shared" si="100"/>
        <v>-1625499.41</v>
      </c>
      <c r="E101" s="181"/>
      <c r="F101" s="182">
        <f t="shared" si="101"/>
        <v>-1625499.41</v>
      </c>
      <c r="G101" s="183">
        <f t="shared" si="102"/>
        <v>31</v>
      </c>
      <c r="H101" s="184">
        <f t="shared" si="102"/>
        <v>1.0999999999999999E-2</v>
      </c>
      <c r="I101" s="185">
        <f t="shared" si="103"/>
        <v>-1424.7</v>
      </c>
      <c r="J101" s="181"/>
      <c r="K101" s="182">
        <f t="shared" si="112"/>
        <v>-1415.96</v>
      </c>
      <c r="L101" s="186">
        <f t="shared" si="104"/>
        <v>-1626915.3699999999</v>
      </c>
      <c r="M101" s="139"/>
      <c r="N101" s="222">
        <f t="shared" si="113"/>
        <v>42460</v>
      </c>
      <c r="O101" s="181">
        <f>+S100</f>
        <v>-1529144.79</v>
      </c>
      <c r="P101" s="179">
        <f t="shared" si="105"/>
        <v>-96354.619999999879</v>
      </c>
      <c r="Q101" s="180">
        <f t="shared" si="106"/>
        <v>-1625499.41</v>
      </c>
      <c r="R101" s="181"/>
      <c r="S101" s="182">
        <f t="shared" si="107"/>
        <v>-1625499.41</v>
      </c>
      <c r="T101" s="183">
        <f t="shared" si="108"/>
        <v>31</v>
      </c>
      <c r="U101" s="184">
        <f t="shared" si="108"/>
        <v>1.0999999999999999E-2</v>
      </c>
      <c r="V101" s="185">
        <f t="shared" si="109"/>
        <v>-1424.7</v>
      </c>
      <c r="W101" s="181"/>
      <c r="X101" s="182">
        <f t="shared" si="114"/>
        <v>-1415.96</v>
      </c>
      <c r="Y101" s="186">
        <f t="shared" si="110"/>
        <v>-1626915.3699999999</v>
      </c>
    </row>
    <row r="102" spans="1:25" customFormat="1" x14ac:dyDescent="0.25">
      <c r="A102" s="177">
        <f t="shared" si="111"/>
        <v>42490</v>
      </c>
      <c r="B102" s="181">
        <f>+F101</f>
        <v>-1625499.41</v>
      </c>
      <c r="C102" s="179">
        <v>-95903.200000000419</v>
      </c>
      <c r="D102" s="180">
        <f t="shared" si="100"/>
        <v>-1721402.61</v>
      </c>
      <c r="E102" s="181"/>
      <c r="F102" s="182">
        <f t="shared" si="101"/>
        <v>-1721402.61</v>
      </c>
      <c r="G102" s="183">
        <f t="shared" si="102"/>
        <v>30</v>
      </c>
      <c r="H102" s="184">
        <f t="shared" si="102"/>
        <v>1.0999999999999999E-2</v>
      </c>
      <c r="I102" s="185">
        <f t="shared" si="103"/>
        <v>-1465.61</v>
      </c>
      <c r="J102" s="181"/>
      <c r="K102" s="182">
        <f t="shared" si="112"/>
        <v>-2881.5699999999997</v>
      </c>
      <c r="L102" s="182">
        <f t="shared" si="104"/>
        <v>-1724284.1800000002</v>
      </c>
      <c r="M102" s="139"/>
      <c r="N102" s="222">
        <f t="shared" si="113"/>
        <v>42490</v>
      </c>
      <c r="O102" s="181">
        <f>+S101</f>
        <v>-1625499.41</v>
      </c>
      <c r="P102" s="179">
        <f t="shared" si="105"/>
        <v>-95903.200000000419</v>
      </c>
      <c r="Q102" s="180">
        <f t="shared" si="106"/>
        <v>-1721402.61</v>
      </c>
      <c r="R102" s="181"/>
      <c r="S102" s="182">
        <f t="shared" si="107"/>
        <v>-1721402.61</v>
      </c>
      <c r="T102" s="183">
        <f t="shared" si="108"/>
        <v>30</v>
      </c>
      <c r="U102" s="184">
        <f t="shared" si="108"/>
        <v>1.0999999999999999E-2</v>
      </c>
      <c r="V102" s="185">
        <f t="shared" si="109"/>
        <v>-1465.61</v>
      </c>
      <c r="W102" s="181"/>
      <c r="X102" s="182">
        <f t="shared" si="114"/>
        <v>-2881.5699999999997</v>
      </c>
      <c r="Y102" s="182">
        <f t="shared" si="110"/>
        <v>-1724284.1800000002</v>
      </c>
    </row>
    <row r="103" spans="1:25" customFormat="1" x14ac:dyDescent="0.25">
      <c r="A103" s="177">
        <f t="shared" si="111"/>
        <v>42521</v>
      </c>
      <c r="B103" s="181">
        <f>+F102+E103</f>
        <v>-1721402.61</v>
      </c>
      <c r="C103" s="179">
        <v>-929741.21999999974</v>
      </c>
      <c r="D103" s="180">
        <f t="shared" si="100"/>
        <v>-2651143.83</v>
      </c>
      <c r="E103" s="187"/>
      <c r="F103" s="182">
        <f>SUM(D103)</f>
        <v>-2651143.83</v>
      </c>
      <c r="G103" s="183">
        <f t="shared" si="102"/>
        <v>31</v>
      </c>
      <c r="H103" s="184">
        <f t="shared" si="102"/>
        <v>1.0999999999999999E-2</v>
      </c>
      <c r="I103" s="185">
        <f t="shared" si="103"/>
        <v>-1603.82</v>
      </c>
      <c r="J103" s="187"/>
      <c r="K103" s="182">
        <f>+K102+I103+J103</f>
        <v>-4485.3899999999994</v>
      </c>
      <c r="L103" s="182">
        <f t="shared" si="104"/>
        <v>-2655629.2200000002</v>
      </c>
      <c r="M103" s="139"/>
      <c r="N103" s="222">
        <f t="shared" si="113"/>
        <v>42521</v>
      </c>
      <c r="O103" s="181">
        <f>+S102+R103</f>
        <v>-1721402.61</v>
      </c>
      <c r="P103" s="179">
        <f t="shared" si="105"/>
        <v>-929741.21999999974</v>
      </c>
      <c r="Q103" s="180">
        <f t="shared" si="106"/>
        <v>-2651143.83</v>
      </c>
      <c r="R103" s="187"/>
      <c r="S103" s="182">
        <f>SUM(Q103)</f>
        <v>-2651143.83</v>
      </c>
      <c r="T103" s="183">
        <f t="shared" si="108"/>
        <v>31</v>
      </c>
      <c r="U103" s="184">
        <f t="shared" si="108"/>
        <v>1.0999999999999999E-2</v>
      </c>
      <c r="V103" s="185">
        <f t="shared" si="109"/>
        <v>-1603.82</v>
      </c>
      <c r="W103" s="187"/>
      <c r="X103" s="182">
        <f>+X102+V103+W103</f>
        <v>-4485.3899999999994</v>
      </c>
      <c r="Y103" s="182">
        <f t="shared" si="110"/>
        <v>-2655629.2200000002</v>
      </c>
    </row>
    <row r="104" spans="1:25" customFormat="1" x14ac:dyDescent="0.25">
      <c r="A104" s="177">
        <f t="shared" si="111"/>
        <v>42551</v>
      </c>
      <c r="B104" s="181">
        <f t="shared" ref="B104:B110" si="115">+F103</f>
        <v>-2651143.83</v>
      </c>
      <c r="C104" s="179">
        <v>40008.600000000093</v>
      </c>
      <c r="D104" s="180">
        <f t="shared" si="100"/>
        <v>-2611135.23</v>
      </c>
      <c r="E104" s="181"/>
      <c r="F104" s="182">
        <f t="shared" ref="F104:F114" si="116">SUM(D104:E104)</f>
        <v>-2611135.23</v>
      </c>
      <c r="G104" s="183">
        <f t="shared" si="102"/>
        <v>30</v>
      </c>
      <c r="H104" s="184">
        <f t="shared" si="102"/>
        <v>1.0999999999999999E-2</v>
      </c>
      <c r="I104" s="185">
        <f t="shared" si="103"/>
        <v>-2390.38</v>
      </c>
      <c r="J104" s="181"/>
      <c r="K104" s="182">
        <f t="shared" ref="K104" si="117">+K103+I104+J104</f>
        <v>-6875.7699999999995</v>
      </c>
      <c r="L104" s="186">
        <f>ROUND(+K104+F104,2)</f>
        <v>-2618011</v>
      </c>
      <c r="M104" s="139"/>
      <c r="N104" s="222">
        <f t="shared" si="113"/>
        <v>42551</v>
      </c>
      <c r="O104" s="181">
        <f t="shared" ref="O104:O110" si="118">+S103</f>
        <v>-2651143.83</v>
      </c>
      <c r="P104" s="179">
        <f t="shared" si="105"/>
        <v>40008.600000000093</v>
      </c>
      <c r="Q104" s="180">
        <f t="shared" si="106"/>
        <v>-2611135.23</v>
      </c>
      <c r="R104" s="181"/>
      <c r="S104" s="182">
        <f t="shared" ref="S104:S114" si="119">SUM(Q104:R104)</f>
        <v>-2611135.23</v>
      </c>
      <c r="T104" s="183">
        <f t="shared" si="108"/>
        <v>30</v>
      </c>
      <c r="U104" s="184">
        <f t="shared" si="108"/>
        <v>1.0999999999999999E-2</v>
      </c>
      <c r="V104" s="185">
        <f t="shared" si="109"/>
        <v>-2390.38</v>
      </c>
      <c r="W104" s="181"/>
      <c r="X104" s="182">
        <f t="shared" ref="X104" si="120">+X103+V104+W104</f>
        <v>-6875.7699999999995</v>
      </c>
      <c r="Y104" s="186">
        <f>ROUND(+X104+S104,2)</f>
        <v>-2618011</v>
      </c>
    </row>
    <row r="105" spans="1:25" customFormat="1" x14ac:dyDescent="0.25">
      <c r="A105" s="177">
        <f t="shared" si="111"/>
        <v>42582</v>
      </c>
      <c r="B105" s="181">
        <f t="shared" si="115"/>
        <v>-2611135.23</v>
      </c>
      <c r="C105" s="179">
        <v>332485.61999999988</v>
      </c>
      <c r="D105" s="180">
        <f t="shared" si="100"/>
        <v>-2278649.61</v>
      </c>
      <c r="E105" s="181"/>
      <c r="F105" s="182">
        <f t="shared" si="116"/>
        <v>-2278649.61</v>
      </c>
      <c r="G105" s="183">
        <f t="shared" si="102"/>
        <v>31</v>
      </c>
      <c r="H105" s="184">
        <f t="shared" si="102"/>
        <v>1.0999999999999999E-2</v>
      </c>
      <c r="I105" s="185">
        <f t="shared" si="103"/>
        <v>-2432.7800000000002</v>
      </c>
      <c r="J105" s="181"/>
      <c r="K105" s="182">
        <f>ROUND(+K104+I105+J105,2)</f>
        <v>-9308.5499999999993</v>
      </c>
      <c r="L105" s="182">
        <f>ROUND(+K105+F105,2)</f>
        <v>-2287958.16</v>
      </c>
      <c r="M105" s="139"/>
      <c r="N105" s="222">
        <f t="shared" si="113"/>
        <v>42582</v>
      </c>
      <c r="O105" s="181">
        <f t="shared" si="118"/>
        <v>-2611135.23</v>
      </c>
      <c r="P105" s="179">
        <f t="shared" si="105"/>
        <v>332485.61999999988</v>
      </c>
      <c r="Q105" s="180">
        <f t="shared" si="106"/>
        <v>-2278649.61</v>
      </c>
      <c r="R105" s="181"/>
      <c r="S105" s="182">
        <f t="shared" si="119"/>
        <v>-2278649.61</v>
      </c>
      <c r="T105" s="183">
        <f t="shared" si="108"/>
        <v>31</v>
      </c>
      <c r="U105" s="184">
        <f t="shared" si="108"/>
        <v>1.0999999999999999E-2</v>
      </c>
      <c r="V105" s="185">
        <f t="shared" si="109"/>
        <v>-2432.7800000000002</v>
      </c>
      <c r="W105" s="181"/>
      <c r="X105" s="182">
        <f>ROUND(+X104+V105+W105,2)</f>
        <v>-9308.5499999999993</v>
      </c>
      <c r="Y105" s="182">
        <f>ROUND(+X105+S105,2)</f>
        <v>-2287958.16</v>
      </c>
    </row>
    <row r="106" spans="1:25" customFormat="1" x14ac:dyDescent="0.25">
      <c r="A106" s="177">
        <f t="shared" si="111"/>
        <v>42613</v>
      </c>
      <c r="B106" s="181">
        <f t="shared" si="115"/>
        <v>-2278649.61</v>
      </c>
      <c r="C106" s="179">
        <v>754545.96000000043</v>
      </c>
      <c r="D106" s="180">
        <f t="shared" si="100"/>
        <v>-1524103.65</v>
      </c>
      <c r="E106" s="181"/>
      <c r="F106" s="182">
        <f t="shared" si="116"/>
        <v>-1524103.65</v>
      </c>
      <c r="G106" s="183">
        <f t="shared" si="102"/>
        <v>31</v>
      </c>
      <c r="H106" s="184">
        <f t="shared" si="102"/>
        <v>1.0999999999999999E-2</v>
      </c>
      <c r="I106" s="185">
        <f t="shared" si="103"/>
        <v>-2123</v>
      </c>
      <c r="J106" s="181"/>
      <c r="K106" s="182">
        <f t="shared" ref="K106:K114" si="121">+K105+I106+J106</f>
        <v>-11431.55</v>
      </c>
      <c r="L106" s="182">
        <f t="shared" ref="L106:L115" si="122">+K106+F106</f>
        <v>-1535535.2</v>
      </c>
      <c r="M106" s="139"/>
      <c r="N106" s="222">
        <f t="shared" si="113"/>
        <v>42613</v>
      </c>
      <c r="O106" s="181">
        <f t="shared" si="118"/>
        <v>-2278649.61</v>
      </c>
      <c r="P106" s="179">
        <f t="shared" si="105"/>
        <v>754545.96000000043</v>
      </c>
      <c r="Q106" s="180">
        <f t="shared" si="106"/>
        <v>-1524103.65</v>
      </c>
      <c r="R106" s="181"/>
      <c r="S106" s="182">
        <f t="shared" si="119"/>
        <v>-1524103.65</v>
      </c>
      <c r="T106" s="183">
        <f t="shared" si="108"/>
        <v>31</v>
      </c>
      <c r="U106" s="184">
        <f t="shared" si="108"/>
        <v>1.0999999999999999E-2</v>
      </c>
      <c r="V106" s="185">
        <f t="shared" si="109"/>
        <v>-2123</v>
      </c>
      <c r="W106" s="181"/>
      <c r="X106" s="182">
        <f t="shared" ref="X106:X114" si="123">+X105+V106+W106</f>
        <v>-11431.55</v>
      </c>
      <c r="Y106" s="182">
        <f t="shared" ref="Y106:Y115" si="124">+X106+S106</f>
        <v>-1535535.2</v>
      </c>
    </row>
    <row r="107" spans="1:25" customFormat="1" x14ac:dyDescent="0.25">
      <c r="A107" s="177">
        <f t="shared" si="111"/>
        <v>42643</v>
      </c>
      <c r="B107" s="181">
        <f t="shared" si="115"/>
        <v>-1524103.65</v>
      </c>
      <c r="C107" s="179">
        <v>369207.9600000002</v>
      </c>
      <c r="D107" s="180">
        <f t="shared" si="100"/>
        <v>-1154895.69</v>
      </c>
      <c r="E107" s="181"/>
      <c r="F107" s="182">
        <f t="shared" si="116"/>
        <v>-1154895.69</v>
      </c>
      <c r="G107" s="183">
        <f t="shared" si="102"/>
        <v>30</v>
      </c>
      <c r="H107" s="184">
        <f t="shared" si="102"/>
        <v>1.0999999999999999E-2</v>
      </c>
      <c r="I107" s="185">
        <f t="shared" si="103"/>
        <v>-1374.19</v>
      </c>
      <c r="J107" s="181"/>
      <c r="K107" s="182">
        <f t="shared" si="121"/>
        <v>-12805.74</v>
      </c>
      <c r="L107" s="186">
        <f t="shared" si="122"/>
        <v>-1167701.43</v>
      </c>
      <c r="M107" s="139"/>
      <c r="N107" s="222">
        <f t="shared" si="113"/>
        <v>42643</v>
      </c>
      <c r="O107" s="181">
        <f t="shared" si="118"/>
        <v>-1524103.65</v>
      </c>
      <c r="P107" s="179">
        <f t="shared" si="105"/>
        <v>369207.9600000002</v>
      </c>
      <c r="Q107" s="180">
        <f t="shared" si="106"/>
        <v>-1154895.69</v>
      </c>
      <c r="R107" s="181"/>
      <c r="S107" s="182">
        <f t="shared" si="119"/>
        <v>-1154895.69</v>
      </c>
      <c r="T107" s="183">
        <f t="shared" si="108"/>
        <v>30</v>
      </c>
      <c r="U107" s="184">
        <f t="shared" si="108"/>
        <v>1.0999999999999999E-2</v>
      </c>
      <c r="V107" s="185">
        <f t="shared" si="109"/>
        <v>-1374.19</v>
      </c>
      <c r="W107" s="181"/>
      <c r="X107" s="182">
        <f t="shared" si="123"/>
        <v>-12805.74</v>
      </c>
      <c r="Y107" s="186">
        <f t="shared" si="124"/>
        <v>-1167701.43</v>
      </c>
    </row>
    <row r="108" spans="1:25" customFormat="1" x14ac:dyDescent="0.25">
      <c r="A108" s="177">
        <f t="shared" si="111"/>
        <v>42674</v>
      </c>
      <c r="B108" s="181">
        <f t="shared" si="115"/>
        <v>-1154895.69</v>
      </c>
      <c r="C108" s="179">
        <v>-92911.900000000373</v>
      </c>
      <c r="D108" s="180">
        <f t="shared" si="100"/>
        <v>-1247807.5900000001</v>
      </c>
      <c r="E108" s="181"/>
      <c r="F108" s="182">
        <f t="shared" si="116"/>
        <v>-1247807.5900000001</v>
      </c>
      <c r="G108" s="183">
        <f t="shared" si="102"/>
        <v>31</v>
      </c>
      <c r="H108" s="184">
        <f t="shared" si="102"/>
        <v>1.0999999999999999E-2</v>
      </c>
      <c r="I108" s="185">
        <f t="shared" si="103"/>
        <v>-1076.01</v>
      </c>
      <c r="J108" s="181"/>
      <c r="K108" s="182">
        <f t="shared" si="121"/>
        <v>-13881.75</v>
      </c>
      <c r="L108" s="182">
        <f t="shared" si="122"/>
        <v>-1261689.3400000001</v>
      </c>
      <c r="M108" s="139"/>
      <c r="N108" s="222">
        <f t="shared" si="113"/>
        <v>42674</v>
      </c>
      <c r="O108" s="181">
        <f t="shared" si="118"/>
        <v>-1154895.69</v>
      </c>
      <c r="P108" s="179">
        <f t="shared" si="105"/>
        <v>-92911.900000000373</v>
      </c>
      <c r="Q108" s="180">
        <f t="shared" si="106"/>
        <v>-1247807.5900000001</v>
      </c>
      <c r="R108" s="181"/>
      <c r="S108" s="182">
        <f t="shared" si="119"/>
        <v>-1247807.5900000001</v>
      </c>
      <c r="T108" s="183">
        <f t="shared" si="108"/>
        <v>31</v>
      </c>
      <c r="U108" s="184">
        <f t="shared" si="108"/>
        <v>1.0999999999999999E-2</v>
      </c>
      <c r="V108" s="185">
        <f t="shared" si="109"/>
        <v>-1076.01</v>
      </c>
      <c r="W108" s="181"/>
      <c r="X108" s="182">
        <f t="shared" si="123"/>
        <v>-13881.75</v>
      </c>
      <c r="Y108" s="182">
        <f t="shared" si="124"/>
        <v>-1261689.3400000001</v>
      </c>
    </row>
    <row r="109" spans="1:25" customFormat="1" x14ac:dyDescent="0.25">
      <c r="A109" s="177">
        <f t="shared" si="111"/>
        <v>42704</v>
      </c>
      <c r="B109" s="181">
        <f t="shared" si="115"/>
        <v>-1247807.5900000001</v>
      </c>
      <c r="C109" s="179">
        <v>-1361490.9199999992</v>
      </c>
      <c r="D109" s="180">
        <f t="shared" si="100"/>
        <v>-2609298.5099999998</v>
      </c>
      <c r="E109" s="181"/>
      <c r="F109" s="182">
        <f t="shared" si="116"/>
        <v>-2609298.5099999998</v>
      </c>
      <c r="G109" s="183">
        <f t="shared" si="102"/>
        <v>30</v>
      </c>
      <c r="H109" s="184">
        <f t="shared" si="102"/>
        <v>1.0999999999999999E-2</v>
      </c>
      <c r="I109" s="185">
        <f t="shared" si="103"/>
        <v>-1125.07</v>
      </c>
      <c r="J109" s="181"/>
      <c r="K109" s="182">
        <f t="shared" si="121"/>
        <v>-15006.82</v>
      </c>
      <c r="L109" s="182">
        <f t="shared" si="122"/>
        <v>-2624305.3299999996</v>
      </c>
      <c r="M109" s="139"/>
      <c r="N109" s="222">
        <f t="shared" si="113"/>
        <v>42704</v>
      </c>
      <c r="O109" s="181">
        <f t="shared" si="118"/>
        <v>-1247807.5900000001</v>
      </c>
      <c r="P109" s="179">
        <f t="shared" si="105"/>
        <v>-1361490.9199999992</v>
      </c>
      <c r="Q109" s="180">
        <f t="shared" si="106"/>
        <v>-2609298.5099999998</v>
      </c>
      <c r="R109" s="181"/>
      <c r="S109" s="182">
        <f t="shared" si="119"/>
        <v>-2609298.5099999998</v>
      </c>
      <c r="T109" s="183">
        <f t="shared" si="108"/>
        <v>30</v>
      </c>
      <c r="U109" s="184">
        <f t="shared" si="108"/>
        <v>1.0999999999999999E-2</v>
      </c>
      <c r="V109" s="185">
        <f t="shared" si="109"/>
        <v>-1125.07</v>
      </c>
      <c r="W109" s="181"/>
      <c r="X109" s="182">
        <f t="shared" si="123"/>
        <v>-15006.82</v>
      </c>
      <c r="Y109" s="182">
        <f t="shared" si="124"/>
        <v>-2624305.3299999996</v>
      </c>
    </row>
    <row r="110" spans="1:25" customFormat="1" x14ac:dyDescent="0.25">
      <c r="A110" s="188">
        <f t="shared" si="111"/>
        <v>42735</v>
      </c>
      <c r="B110" s="189">
        <f t="shared" si="115"/>
        <v>-2609298.5099999998</v>
      </c>
      <c r="C110" s="190">
        <v>-370457.87000000011</v>
      </c>
      <c r="D110" s="191">
        <f t="shared" si="100"/>
        <v>-2979756.38</v>
      </c>
      <c r="E110" s="189"/>
      <c r="F110" s="190">
        <f t="shared" si="116"/>
        <v>-2979756.38</v>
      </c>
      <c r="G110" s="189">
        <f t="shared" si="102"/>
        <v>31</v>
      </c>
      <c r="H110" s="192">
        <f t="shared" si="102"/>
        <v>1.0999999999999999E-2</v>
      </c>
      <c r="I110" s="193">
        <f t="shared" si="103"/>
        <v>-2431.0700000000002</v>
      </c>
      <c r="J110" s="189"/>
      <c r="K110" s="190">
        <f t="shared" si="121"/>
        <v>-17437.89</v>
      </c>
      <c r="L110" s="194">
        <f t="shared" si="122"/>
        <v>-2997194.27</v>
      </c>
      <c r="M110" s="139"/>
      <c r="N110" s="223">
        <f t="shared" si="113"/>
        <v>42735</v>
      </c>
      <c r="O110" s="226">
        <f t="shared" si="118"/>
        <v>-2609298.5099999998</v>
      </c>
      <c r="P110" s="190">
        <f t="shared" si="105"/>
        <v>-370457.87000000011</v>
      </c>
      <c r="Q110" s="191">
        <f t="shared" si="106"/>
        <v>-2979756.38</v>
      </c>
      <c r="R110" s="189"/>
      <c r="S110" s="190">
        <f t="shared" si="119"/>
        <v>-2979756.38</v>
      </c>
      <c r="T110" s="189">
        <f t="shared" si="108"/>
        <v>31</v>
      </c>
      <c r="U110" s="192">
        <f t="shared" si="108"/>
        <v>1.0999999999999999E-2</v>
      </c>
      <c r="V110" s="193">
        <f t="shared" si="109"/>
        <v>-2431.0700000000002</v>
      </c>
      <c r="W110" s="189"/>
      <c r="X110" s="190">
        <f t="shared" si="123"/>
        <v>-17437.89</v>
      </c>
      <c r="Y110" s="194">
        <f t="shared" si="124"/>
        <v>-2997194.27</v>
      </c>
    </row>
    <row r="111" spans="1:25" customFormat="1" x14ac:dyDescent="0.25">
      <c r="A111" s="177">
        <f t="shared" si="111"/>
        <v>42766</v>
      </c>
      <c r="B111" s="195">
        <f>ROUND(+F110,2)</f>
        <v>-2979756.38</v>
      </c>
      <c r="C111" s="179"/>
      <c r="D111" s="180">
        <f t="shared" si="100"/>
        <v>-2979756.38</v>
      </c>
      <c r="E111" s="181"/>
      <c r="F111" s="182">
        <f t="shared" si="116"/>
        <v>-2979756.38</v>
      </c>
      <c r="G111" s="183">
        <f t="shared" si="102"/>
        <v>31</v>
      </c>
      <c r="H111" s="184">
        <f t="shared" si="102"/>
        <v>1.0999999999999999E-2</v>
      </c>
      <c r="I111" s="185">
        <f t="shared" ref="I111:I134" si="125">ROUND(SUM(G111/365)*H111*B111,2)</f>
        <v>-2783.83</v>
      </c>
      <c r="J111" s="181"/>
      <c r="K111" s="182">
        <f t="shared" si="121"/>
        <v>-20221.72</v>
      </c>
      <c r="L111" s="182">
        <f t="shared" si="122"/>
        <v>-2999978.1</v>
      </c>
      <c r="M111" s="139"/>
      <c r="N111" s="222">
        <f t="shared" si="113"/>
        <v>42766</v>
      </c>
      <c r="O111" s="195">
        <f>ROUND(+S110,2)</f>
        <v>-2979756.38</v>
      </c>
      <c r="P111" s="179"/>
      <c r="Q111" s="180">
        <f t="shared" si="106"/>
        <v>-2979756.38</v>
      </c>
      <c r="R111" s="181"/>
      <c r="S111" s="182">
        <f t="shared" si="119"/>
        <v>-2979756.38</v>
      </c>
      <c r="T111" s="183">
        <f t="shared" si="108"/>
        <v>31</v>
      </c>
      <c r="U111" s="184">
        <f t="shared" si="108"/>
        <v>1.0999999999999999E-2</v>
      </c>
      <c r="V111" s="185">
        <f t="shared" ref="V111:V134" si="126">ROUND(SUM(T111/365)*U111*O111,2)</f>
        <v>-2783.83</v>
      </c>
      <c r="W111" s="181"/>
      <c r="X111" s="182">
        <f t="shared" si="123"/>
        <v>-20221.72</v>
      </c>
      <c r="Y111" s="182">
        <f t="shared" si="124"/>
        <v>-2999978.1</v>
      </c>
    </row>
    <row r="112" spans="1:25" customFormat="1" x14ac:dyDescent="0.25">
      <c r="A112" s="177">
        <f t="shared" si="111"/>
        <v>42794</v>
      </c>
      <c r="B112" s="181">
        <f>+F111</f>
        <v>-2979756.38</v>
      </c>
      <c r="C112" s="179"/>
      <c r="D112" s="180">
        <f t="shared" si="100"/>
        <v>-2979756.38</v>
      </c>
      <c r="E112" s="181"/>
      <c r="F112" s="182">
        <f t="shared" si="116"/>
        <v>-2979756.38</v>
      </c>
      <c r="G112" s="183">
        <f t="shared" si="102"/>
        <v>28</v>
      </c>
      <c r="H112" s="184">
        <f t="shared" si="102"/>
        <v>1.0999999999999999E-2</v>
      </c>
      <c r="I112" s="185">
        <f t="shared" si="125"/>
        <v>-2514.42</v>
      </c>
      <c r="J112" s="181"/>
      <c r="K112" s="182">
        <f t="shared" si="121"/>
        <v>-22736.14</v>
      </c>
      <c r="L112" s="182">
        <f t="shared" si="122"/>
        <v>-3002492.52</v>
      </c>
      <c r="M112" s="139"/>
      <c r="N112" s="222">
        <f t="shared" si="113"/>
        <v>42794</v>
      </c>
      <c r="O112" s="181">
        <f>+S111</f>
        <v>-2979756.38</v>
      </c>
      <c r="P112" s="179"/>
      <c r="Q112" s="180">
        <f t="shared" si="106"/>
        <v>-2979756.38</v>
      </c>
      <c r="R112" s="181"/>
      <c r="S112" s="182">
        <f t="shared" si="119"/>
        <v>-2979756.38</v>
      </c>
      <c r="T112" s="183">
        <f t="shared" si="108"/>
        <v>28</v>
      </c>
      <c r="U112" s="184">
        <f t="shared" si="108"/>
        <v>1.0999999999999999E-2</v>
      </c>
      <c r="V112" s="185">
        <f t="shared" si="126"/>
        <v>-2514.42</v>
      </c>
      <c r="W112" s="181"/>
      <c r="X112" s="182">
        <f t="shared" si="123"/>
        <v>-22736.14</v>
      </c>
      <c r="Y112" s="182">
        <f t="shared" si="124"/>
        <v>-3002492.52</v>
      </c>
    </row>
    <row r="113" spans="1:25" customFormat="1" x14ac:dyDescent="0.25">
      <c r="A113" s="177">
        <f t="shared" si="111"/>
        <v>42825</v>
      </c>
      <c r="B113" s="181">
        <f>+F112</f>
        <v>-2979756.38</v>
      </c>
      <c r="C113" s="179"/>
      <c r="D113" s="180">
        <f t="shared" si="100"/>
        <v>-2979756.38</v>
      </c>
      <c r="E113" s="181"/>
      <c r="F113" s="182">
        <f t="shared" si="116"/>
        <v>-2979756.38</v>
      </c>
      <c r="G113" s="183">
        <f t="shared" si="102"/>
        <v>31</v>
      </c>
      <c r="H113" s="184">
        <f t="shared" si="102"/>
        <v>1.0999999999999999E-2</v>
      </c>
      <c r="I113" s="185">
        <f t="shared" si="125"/>
        <v>-2783.83</v>
      </c>
      <c r="J113" s="181"/>
      <c r="K113" s="182">
        <f t="shared" si="121"/>
        <v>-25519.97</v>
      </c>
      <c r="L113" s="186">
        <f t="shared" si="122"/>
        <v>-3005276.35</v>
      </c>
      <c r="M113" s="139"/>
      <c r="N113" s="222">
        <f t="shared" si="113"/>
        <v>42825</v>
      </c>
      <c r="O113" s="181">
        <f>+S112</f>
        <v>-2979756.38</v>
      </c>
      <c r="P113" s="179"/>
      <c r="Q113" s="180">
        <f t="shared" si="106"/>
        <v>-2979756.38</v>
      </c>
      <c r="R113" s="181"/>
      <c r="S113" s="182">
        <f t="shared" si="119"/>
        <v>-2979756.38</v>
      </c>
      <c r="T113" s="183">
        <f t="shared" si="108"/>
        <v>31</v>
      </c>
      <c r="U113" s="184">
        <f t="shared" si="108"/>
        <v>1.0999999999999999E-2</v>
      </c>
      <c r="V113" s="185">
        <f t="shared" si="126"/>
        <v>-2783.83</v>
      </c>
      <c r="W113" s="181"/>
      <c r="X113" s="182">
        <f t="shared" si="123"/>
        <v>-25519.97</v>
      </c>
      <c r="Y113" s="186">
        <f t="shared" si="124"/>
        <v>-3005276.35</v>
      </c>
    </row>
    <row r="114" spans="1:25" customFormat="1" x14ac:dyDescent="0.25">
      <c r="A114" s="177">
        <f t="shared" si="111"/>
        <v>42855</v>
      </c>
      <c r="B114" s="181">
        <f>+F113</f>
        <v>-2979756.38</v>
      </c>
      <c r="C114" s="179"/>
      <c r="D114" s="180">
        <f t="shared" si="100"/>
        <v>-2979756.38</v>
      </c>
      <c r="E114" s="181"/>
      <c r="F114" s="182">
        <f t="shared" si="116"/>
        <v>-2979756.38</v>
      </c>
      <c r="G114" s="183">
        <f t="shared" si="102"/>
        <v>30</v>
      </c>
      <c r="H114" s="184">
        <f t="shared" si="102"/>
        <v>1.0999999999999999E-2</v>
      </c>
      <c r="I114" s="185">
        <f t="shared" si="125"/>
        <v>-2694.03</v>
      </c>
      <c r="J114" s="181"/>
      <c r="K114" s="182">
        <f t="shared" si="121"/>
        <v>-28214</v>
      </c>
      <c r="L114" s="182">
        <f t="shared" si="122"/>
        <v>-3007970.38</v>
      </c>
      <c r="M114" s="139"/>
      <c r="N114" s="222">
        <f t="shared" si="113"/>
        <v>42855</v>
      </c>
      <c r="O114" s="181">
        <f>+S113</f>
        <v>-2979756.38</v>
      </c>
      <c r="P114" s="179"/>
      <c r="Q114" s="180">
        <f t="shared" si="106"/>
        <v>-2979756.38</v>
      </c>
      <c r="R114" s="181"/>
      <c r="S114" s="182">
        <f t="shared" si="119"/>
        <v>-2979756.38</v>
      </c>
      <c r="T114" s="183">
        <f t="shared" si="108"/>
        <v>30</v>
      </c>
      <c r="U114" s="184">
        <f t="shared" si="108"/>
        <v>1.0999999999999999E-2</v>
      </c>
      <c r="V114" s="185">
        <f t="shared" si="126"/>
        <v>-2694.03</v>
      </c>
      <c r="W114" s="181"/>
      <c r="X114" s="182">
        <f t="shared" si="123"/>
        <v>-28214</v>
      </c>
      <c r="Y114" s="182">
        <f t="shared" si="124"/>
        <v>-3007970.38</v>
      </c>
    </row>
    <row r="115" spans="1:25" customFormat="1" x14ac:dyDescent="0.25">
      <c r="A115" s="177">
        <f t="shared" si="111"/>
        <v>42886</v>
      </c>
      <c r="B115" s="181">
        <f>+F114+E115</f>
        <v>-2979756.38</v>
      </c>
      <c r="C115" s="179"/>
      <c r="D115" s="180">
        <f t="shared" si="100"/>
        <v>-2979756.38</v>
      </c>
      <c r="E115" s="187"/>
      <c r="F115" s="182">
        <f>SUM(D115)</f>
        <v>-2979756.38</v>
      </c>
      <c r="G115" s="183">
        <f t="shared" ref="G115:H130" si="127">+G74</f>
        <v>31</v>
      </c>
      <c r="H115" s="184">
        <f t="shared" si="127"/>
        <v>1.0999999999999999E-2</v>
      </c>
      <c r="I115" s="185">
        <f t="shared" si="125"/>
        <v>-2783.83</v>
      </c>
      <c r="J115" s="187"/>
      <c r="K115" s="182">
        <f>+K114+I115+J115</f>
        <v>-30997.83</v>
      </c>
      <c r="L115" s="182">
        <f t="shared" si="122"/>
        <v>-3010754.21</v>
      </c>
      <c r="M115" s="139"/>
      <c r="N115" s="222">
        <f t="shared" si="113"/>
        <v>42886</v>
      </c>
      <c r="O115" s="181">
        <f>+S114+R115</f>
        <v>-2979756.38</v>
      </c>
      <c r="P115" s="179"/>
      <c r="Q115" s="180">
        <f t="shared" si="106"/>
        <v>-2979756.38</v>
      </c>
      <c r="R115" s="187"/>
      <c r="S115" s="182">
        <f>SUM(Q115)</f>
        <v>-2979756.38</v>
      </c>
      <c r="T115" s="183">
        <f t="shared" ref="T115:U130" si="128">+T74</f>
        <v>31</v>
      </c>
      <c r="U115" s="184">
        <f t="shared" si="128"/>
        <v>1.0999999999999999E-2</v>
      </c>
      <c r="V115" s="185">
        <f t="shared" si="126"/>
        <v>-2783.83</v>
      </c>
      <c r="W115" s="187"/>
      <c r="X115" s="182">
        <f>+X114+V115+W115</f>
        <v>-30997.83</v>
      </c>
      <c r="Y115" s="182">
        <f t="shared" si="124"/>
        <v>-3010754.21</v>
      </c>
    </row>
    <row r="116" spans="1:25" customFormat="1" x14ac:dyDescent="0.25">
      <c r="A116" s="177">
        <f t="shared" si="111"/>
        <v>42916</v>
      </c>
      <c r="B116" s="181">
        <f t="shared" ref="B116:B122" si="129">+F115</f>
        <v>-2979756.38</v>
      </c>
      <c r="C116" s="179"/>
      <c r="D116" s="180">
        <f t="shared" si="100"/>
        <v>-2979756.38</v>
      </c>
      <c r="E116" s="181"/>
      <c r="F116" s="182">
        <f t="shared" ref="F116:F126" si="130">SUM(D116:E116)</f>
        <v>-2979756.38</v>
      </c>
      <c r="G116" s="183">
        <f t="shared" si="127"/>
        <v>30</v>
      </c>
      <c r="H116" s="184">
        <f t="shared" si="127"/>
        <v>1.0999999999999999E-2</v>
      </c>
      <c r="I116" s="185">
        <f t="shared" si="125"/>
        <v>-2694.03</v>
      </c>
      <c r="J116" s="181"/>
      <c r="K116" s="182">
        <f>+K115+I116+J116</f>
        <v>-33691.86</v>
      </c>
      <c r="L116" s="186">
        <f>ROUND(+K116+F116,2)</f>
        <v>-3013448.24</v>
      </c>
      <c r="M116" s="139"/>
      <c r="N116" s="222">
        <f t="shared" si="113"/>
        <v>42916</v>
      </c>
      <c r="O116" s="181">
        <f t="shared" ref="O116:O122" si="131">+S115</f>
        <v>-2979756.38</v>
      </c>
      <c r="P116" s="179"/>
      <c r="Q116" s="180">
        <f t="shared" si="106"/>
        <v>-2979756.38</v>
      </c>
      <c r="R116" s="181"/>
      <c r="S116" s="182">
        <f t="shared" ref="S116:S126" si="132">SUM(Q116:R116)</f>
        <v>-2979756.38</v>
      </c>
      <c r="T116" s="183">
        <f t="shared" si="128"/>
        <v>30</v>
      </c>
      <c r="U116" s="184">
        <f t="shared" si="128"/>
        <v>1.0999999999999999E-2</v>
      </c>
      <c r="V116" s="185">
        <f t="shared" si="126"/>
        <v>-2694.03</v>
      </c>
      <c r="W116" s="181"/>
      <c r="X116" s="182">
        <f>+X115+V116+W116</f>
        <v>-33691.86</v>
      </c>
      <c r="Y116" s="186">
        <f>ROUND(+X116+S116,2)</f>
        <v>-3013448.24</v>
      </c>
    </row>
    <row r="117" spans="1:25" customFormat="1" x14ac:dyDescent="0.25">
      <c r="A117" s="177">
        <f t="shared" si="111"/>
        <v>42947</v>
      </c>
      <c r="B117" s="181">
        <f t="shared" si="129"/>
        <v>-2979756.38</v>
      </c>
      <c r="C117" s="179"/>
      <c r="D117" s="180">
        <f t="shared" si="100"/>
        <v>-2979756.38</v>
      </c>
      <c r="E117" s="181"/>
      <c r="F117" s="182">
        <f t="shared" si="130"/>
        <v>-2979756.38</v>
      </c>
      <c r="G117" s="183">
        <f t="shared" si="127"/>
        <v>31</v>
      </c>
      <c r="H117" s="184">
        <f t="shared" si="127"/>
        <v>1.0999999999999999E-2</v>
      </c>
      <c r="I117" s="185">
        <f t="shared" si="125"/>
        <v>-2783.83</v>
      </c>
      <c r="J117" s="181"/>
      <c r="K117" s="182">
        <f>ROUND(+K116+I117+J117,2)</f>
        <v>-36475.69</v>
      </c>
      <c r="L117" s="182">
        <f>ROUND(+K117+F117,2)</f>
        <v>-3016232.07</v>
      </c>
      <c r="M117" s="139"/>
      <c r="N117" s="222">
        <f t="shared" si="113"/>
        <v>42947</v>
      </c>
      <c r="O117" s="181">
        <f t="shared" si="131"/>
        <v>-2979756.38</v>
      </c>
      <c r="P117" s="179"/>
      <c r="Q117" s="180">
        <f t="shared" si="106"/>
        <v>-2979756.38</v>
      </c>
      <c r="R117" s="181"/>
      <c r="S117" s="182">
        <f t="shared" si="132"/>
        <v>-2979756.38</v>
      </c>
      <c r="T117" s="183">
        <f t="shared" si="128"/>
        <v>31</v>
      </c>
      <c r="U117" s="184">
        <f t="shared" si="128"/>
        <v>1.0999999999999999E-2</v>
      </c>
      <c r="V117" s="185">
        <f t="shared" si="126"/>
        <v>-2783.83</v>
      </c>
      <c r="W117" s="181"/>
      <c r="X117" s="182">
        <f>ROUND(+X116+V117+W117,2)</f>
        <v>-36475.69</v>
      </c>
      <c r="Y117" s="182">
        <f>ROUND(+X117+S117,2)</f>
        <v>-3016232.07</v>
      </c>
    </row>
    <row r="118" spans="1:25" customFormat="1" x14ac:dyDescent="0.25">
      <c r="A118" s="177">
        <f t="shared" si="111"/>
        <v>42978</v>
      </c>
      <c r="B118" s="181">
        <f t="shared" si="129"/>
        <v>-2979756.38</v>
      </c>
      <c r="C118" s="179"/>
      <c r="D118" s="180">
        <f t="shared" si="100"/>
        <v>-2979756.38</v>
      </c>
      <c r="E118" s="181"/>
      <c r="F118" s="182">
        <f t="shared" si="130"/>
        <v>-2979756.38</v>
      </c>
      <c r="G118" s="183">
        <f t="shared" si="127"/>
        <v>31</v>
      </c>
      <c r="H118" s="184">
        <f t="shared" si="127"/>
        <v>1.0999999999999999E-2</v>
      </c>
      <c r="I118" s="185">
        <f t="shared" si="125"/>
        <v>-2783.83</v>
      </c>
      <c r="J118" s="181"/>
      <c r="K118" s="182">
        <f>+K117+I118+J118</f>
        <v>-39259.520000000004</v>
      </c>
      <c r="L118" s="182">
        <f>+K118+F118</f>
        <v>-3019015.9</v>
      </c>
      <c r="M118" s="139"/>
      <c r="N118" s="222">
        <f t="shared" si="113"/>
        <v>42978</v>
      </c>
      <c r="O118" s="181">
        <f t="shared" si="131"/>
        <v>-2979756.38</v>
      </c>
      <c r="P118" s="179"/>
      <c r="Q118" s="180">
        <f t="shared" si="106"/>
        <v>-2979756.38</v>
      </c>
      <c r="R118" s="181"/>
      <c r="S118" s="182">
        <f t="shared" si="132"/>
        <v>-2979756.38</v>
      </c>
      <c r="T118" s="183">
        <f t="shared" si="128"/>
        <v>31</v>
      </c>
      <c r="U118" s="184">
        <f t="shared" si="128"/>
        <v>1.0999999999999999E-2</v>
      </c>
      <c r="V118" s="185">
        <f t="shared" si="126"/>
        <v>-2783.83</v>
      </c>
      <c r="W118" s="181"/>
      <c r="X118" s="182">
        <f>+X117+V118+W118</f>
        <v>-39259.520000000004</v>
      </c>
      <c r="Y118" s="182">
        <f>+X118+S118</f>
        <v>-3019015.9</v>
      </c>
    </row>
    <row r="119" spans="1:25" customFormat="1" x14ac:dyDescent="0.25">
      <c r="A119" s="177">
        <f t="shared" si="111"/>
        <v>43008</v>
      </c>
      <c r="B119" s="181">
        <f t="shared" si="129"/>
        <v>-2979756.38</v>
      </c>
      <c r="C119" s="179"/>
      <c r="D119" s="180">
        <f t="shared" si="100"/>
        <v>-2979756.38</v>
      </c>
      <c r="E119" s="181"/>
      <c r="F119" s="182">
        <f t="shared" si="130"/>
        <v>-2979756.38</v>
      </c>
      <c r="G119" s="183">
        <f t="shared" si="127"/>
        <v>30</v>
      </c>
      <c r="H119" s="184">
        <f t="shared" si="127"/>
        <v>1.0999999999999999E-2</v>
      </c>
      <c r="I119" s="185">
        <f t="shared" si="125"/>
        <v>-2694.03</v>
      </c>
      <c r="J119" s="181"/>
      <c r="K119" s="182">
        <f>+K118+I119+J119</f>
        <v>-41953.55</v>
      </c>
      <c r="L119" s="186">
        <f>+K119+F119</f>
        <v>-3021709.9299999997</v>
      </c>
      <c r="M119" s="139"/>
      <c r="N119" s="222">
        <f t="shared" si="113"/>
        <v>43008</v>
      </c>
      <c r="O119" s="181">
        <f t="shared" si="131"/>
        <v>-2979756.38</v>
      </c>
      <c r="P119" s="179"/>
      <c r="Q119" s="180">
        <f t="shared" si="106"/>
        <v>-2979756.38</v>
      </c>
      <c r="R119" s="181"/>
      <c r="S119" s="182">
        <f t="shared" si="132"/>
        <v>-2979756.38</v>
      </c>
      <c r="T119" s="183">
        <f t="shared" si="128"/>
        <v>30</v>
      </c>
      <c r="U119" s="184">
        <f t="shared" si="128"/>
        <v>1.0999999999999999E-2</v>
      </c>
      <c r="V119" s="185">
        <f t="shared" si="126"/>
        <v>-2694.03</v>
      </c>
      <c r="W119" s="181"/>
      <c r="X119" s="182">
        <f>+X118+V119+W119</f>
        <v>-41953.55</v>
      </c>
      <c r="Y119" s="186">
        <f>+X119+S119</f>
        <v>-3021709.9299999997</v>
      </c>
    </row>
    <row r="120" spans="1:25" customFormat="1" x14ac:dyDescent="0.25">
      <c r="A120" s="177">
        <f t="shared" si="111"/>
        <v>43039</v>
      </c>
      <c r="B120" s="181">
        <f t="shared" si="129"/>
        <v>-2979756.38</v>
      </c>
      <c r="C120" s="179"/>
      <c r="D120" s="180">
        <f t="shared" si="100"/>
        <v>-2979756.38</v>
      </c>
      <c r="E120" s="181"/>
      <c r="F120" s="182">
        <f t="shared" si="130"/>
        <v>-2979756.38</v>
      </c>
      <c r="G120" s="183">
        <f t="shared" si="127"/>
        <v>31</v>
      </c>
      <c r="H120" s="184">
        <f t="shared" si="127"/>
        <v>1.4999999999999999E-2</v>
      </c>
      <c r="I120" s="185">
        <f t="shared" si="125"/>
        <v>-3796.13</v>
      </c>
      <c r="J120" s="181"/>
      <c r="K120" s="182">
        <f>+K119+I120+J120</f>
        <v>-45749.68</v>
      </c>
      <c r="L120" s="182">
        <f>+K120+F120</f>
        <v>-3025506.06</v>
      </c>
      <c r="M120" s="139"/>
      <c r="N120" s="222">
        <f t="shared" si="113"/>
        <v>43039</v>
      </c>
      <c r="O120" s="181">
        <f t="shared" si="131"/>
        <v>-2979756.38</v>
      </c>
      <c r="P120" s="179"/>
      <c r="Q120" s="180">
        <f t="shared" si="106"/>
        <v>-2979756.38</v>
      </c>
      <c r="R120" s="181"/>
      <c r="S120" s="182">
        <f t="shared" si="132"/>
        <v>-2979756.38</v>
      </c>
      <c r="T120" s="183">
        <f t="shared" si="128"/>
        <v>31</v>
      </c>
      <c r="U120" s="184">
        <f t="shared" si="128"/>
        <v>1.4999999999999999E-2</v>
      </c>
      <c r="V120" s="185">
        <f t="shared" si="126"/>
        <v>-3796.13</v>
      </c>
      <c r="W120" s="181"/>
      <c r="X120" s="182">
        <f>+X119+V120+W120</f>
        <v>-45749.68</v>
      </c>
      <c r="Y120" s="182">
        <f>+X120+S120</f>
        <v>-3025506.06</v>
      </c>
    </row>
    <row r="121" spans="1:25" customFormat="1" x14ac:dyDescent="0.25">
      <c r="A121" s="177">
        <f t="shared" si="111"/>
        <v>43069</v>
      </c>
      <c r="B121" s="181">
        <f t="shared" si="129"/>
        <v>-2979756.38</v>
      </c>
      <c r="C121" s="179"/>
      <c r="D121" s="180">
        <f t="shared" si="100"/>
        <v>-2979756.38</v>
      </c>
      <c r="E121" s="181"/>
      <c r="F121" s="182">
        <f t="shared" si="130"/>
        <v>-2979756.38</v>
      </c>
      <c r="G121" s="183">
        <f t="shared" si="127"/>
        <v>30</v>
      </c>
      <c r="H121" s="184">
        <f t="shared" si="127"/>
        <v>1.4999999999999999E-2</v>
      </c>
      <c r="I121" s="185">
        <f t="shared" si="125"/>
        <v>-3673.67</v>
      </c>
      <c r="J121" s="181"/>
      <c r="K121" s="182">
        <f>+K120+I121+J121</f>
        <v>-49423.35</v>
      </c>
      <c r="L121" s="182">
        <f>+K121+F121</f>
        <v>-3029179.73</v>
      </c>
      <c r="M121" s="139"/>
      <c r="N121" s="222">
        <f t="shared" si="113"/>
        <v>43069</v>
      </c>
      <c r="O121" s="181">
        <f t="shared" si="131"/>
        <v>-2979756.38</v>
      </c>
      <c r="P121" s="179"/>
      <c r="Q121" s="180">
        <f t="shared" si="106"/>
        <v>-2979756.38</v>
      </c>
      <c r="R121" s="181"/>
      <c r="S121" s="182">
        <f t="shared" si="132"/>
        <v>-2979756.38</v>
      </c>
      <c r="T121" s="183">
        <f t="shared" si="128"/>
        <v>30</v>
      </c>
      <c r="U121" s="184">
        <f t="shared" si="128"/>
        <v>1.4999999999999999E-2</v>
      </c>
      <c r="V121" s="185">
        <f t="shared" si="126"/>
        <v>-3673.67</v>
      </c>
      <c r="W121" s="181"/>
      <c r="X121" s="182">
        <f>+X120+V121+W121</f>
        <v>-49423.35</v>
      </c>
      <c r="Y121" s="182">
        <f>+X121+S121</f>
        <v>-3029179.73</v>
      </c>
    </row>
    <row r="122" spans="1:25" customFormat="1" x14ac:dyDescent="0.25">
      <c r="A122" s="188">
        <f t="shared" si="111"/>
        <v>43100</v>
      </c>
      <c r="B122" s="189">
        <f t="shared" si="129"/>
        <v>-2979756.38</v>
      </c>
      <c r="C122" s="190"/>
      <c r="D122" s="191">
        <f t="shared" si="100"/>
        <v>-2979756.38</v>
      </c>
      <c r="E122" s="189"/>
      <c r="F122" s="190">
        <f t="shared" si="130"/>
        <v>-2979756.38</v>
      </c>
      <c r="G122" s="189">
        <f t="shared" si="127"/>
        <v>31</v>
      </c>
      <c r="H122" s="192">
        <f t="shared" si="127"/>
        <v>1.4999999999999999E-2</v>
      </c>
      <c r="I122" s="193">
        <f t="shared" si="125"/>
        <v>-3796.13</v>
      </c>
      <c r="J122" s="189"/>
      <c r="K122" s="190">
        <f>+K121+I122+J122</f>
        <v>-53219.479999999996</v>
      </c>
      <c r="L122" s="194">
        <f>+K122+F122</f>
        <v>-3032975.86</v>
      </c>
      <c r="M122" s="139"/>
      <c r="N122" s="223">
        <f t="shared" si="113"/>
        <v>43100</v>
      </c>
      <c r="O122" s="189">
        <f t="shared" si="131"/>
        <v>-2979756.38</v>
      </c>
      <c r="P122" s="190"/>
      <c r="Q122" s="191">
        <f t="shared" si="106"/>
        <v>-2979756.38</v>
      </c>
      <c r="R122" s="189"/>
      <c r="S122" s="190">
        <f t="shared" si="132"/>
        <v>-2979756.38</v>
      </c>
      <c r="T122" s="189">
        <f t="shared" si="128"/>
        <v>31</v>
      </c>
      <c r="U122" s="192">
        <f t="shared" si="128"/>
        <v>1.4999999999999999E-2</v>
      </c>
      <c r="V122" s="193">
        <f t="shared" si="126"/>
        <v>-3796.13</v>
      </c>
      <c r="W122" s="189"/>
      <c r="X122" s="190">
        <f>+X121+V122+W122</f>
        <v>-53219.479999999996</v>
      </c>
      <c r="Y122" s="194">
        <f>+X122+S122</f>
        <v>-3032975.86</v>
      </c>
    </row>
    <row r="123" spans="1:25" customFormat="1" x14ac:dyDescent="0.25">
      <c r="A123" s="177">
        <f t="shared" si="111"/>
        <v>43131</v>
      </c>
      <c r="B123" s="195">
        <f>ROUND(+F122,2)</f>
        <v>-2979756.38</v>
      </c>
      <c r="C123" s="179"/>
      <c r="D123" s="180">
        <f t="shared" si="100"/>
        <v>-2979756.38</v>
      </c>
      <c r="E123" s="181"/>
      <c r="F123" s="182">
        <f t="shared" si="130"/>
        <v>-2979756.38</v>
      </c>
      <c r="G123" s="183">
        <f t="shared" si="127"/>
        <v>31</v>
      </c>
      <c r="H123" s="196">
        <f>+H122</f>
        <v>1.4999999999999999E-2</v>
      </c>
      <c r="I123" s="185">
        <f t="shared" si="125"/>
        <v>-3796.13</v>
      </c>
      <c r="J123" s="181"/>
      <c r="K123" s="182">
        <f t="shared" ref="K123:K126" si="133">+K122+I123+J123</f>
        <v>-57015.609999999993</v>
      </c>
      <c r="L123" s="182">
        <f t="shared" ref="L123:L127" si="134">+K123+F123</f>
        <v>-3036771.9899999998</v>
      </c>
      <c r="M123" s="139"/>
      <c r="N123" s="222">
        <f t="shared" si="113"/>
        <v>43131</v>
      </c>
      <c r="O123" s="195">
        <f>ROUND(+S122,2)</f>
        <v>-2979756.38</v>
      </c>
      <c r="P123" s="179"/>
      <c r="Q123" s="180">
        <f t="shared" si="106"/>
        <v>-2979756.38</v>
      </c>
      <c r="R123" s="181"/>
      <c r="S123" s="182">
        <f t="shared" si="132"/>
        <v>-2979756.38</v>
      </c>
      <c r="T123" s="183">
        <f t="shared" si="128"/>
        <v>31</v>
      </c>
      <c r="U123" s="184">
        <f t="shared" si="128"/>
        <v>1.4999999999999999E-2</v>
      </c>
      <c r="V123" s="185">
        <f t="shared" si="126"/>
        <v>-3796.13</v>
      </c>
      <c r="W123" s="181"/>
      <c r="X123" s="182">
        <f t="shared" ref="X123:X126" si="135">+X122+V123+W123</f>
        <v>-57015.609999999993</v>
      </c>
      <c r="Y123" s="182">
        <f t="shared" ref="Y123:Y127" si="136">+X123+S123</f>
        <v>-3036771.9899999998</v>
      </c>
    </row>
    <row r="124" spans="1:25" customFormat="1" x14ac:dyDescent="0.25">
      <c r="A124" s="177">
        <f t="shared" si="111"/>
        <v>43159</v>
      </c>
      <c r="B124" s="181">
        <f>+F123</f>
        <v>-2979756.38</v>
      </c>
      <c r="C124" s="179"/>
      <c r="D124" s="180">
        <f t="shared" si="100"/>
        <v>-2979756.38</v>
      </c>
      <c r="E124" s="181"/>
      <c r="F124" s="182">
        <f t="shared" si="130"/>
        <v>-2979756.38</v>
      </c>
      <c r="G124" s="183">
        <f t="shared" si="127"/>
        <v>28</v>
      </c>
      <c r="H124" s="196">
        <f>+H123</f>
        <v>1.4999999999999999E-2</v>
      </c>
      <c r="I124" s="185">
        <f t="shared" si="125"/>
        <v>-3428.76</v>
      </c>
      <c r="J124" s="181"/>
      <c r="K124" s="182">
        <f t="shared" si="133"/>
        <v>-60444.369999999995</v>
      </c>
      <c r="L124" s="182">
        <f t="shared" si="134"/>
        <v>-3040200.75</v>
      </c>
      <c r="M124" s="139"/>
      <c r="N124" s="222">
        <f t="shared" si="113"/>
        <v>43159</v>
      </c>
      <c r="O124" s="181">
        <f>+S123</f>
        <v>-2979756.38</v>
      </c>
      <c r="P124" s="179"/>
      <c r="Q124" s="180">
        <f t="shared" si="106"/>
        <v>-2979756.38</v>
      </c>
      <c r="R124" s="181"/>
      <c r="S124" s="182">
        <f t="shared" si="132"/>
        <v>-2979756.38</v>
      </c>
      <c r="T124" s="183">
        <f t="shared" si="128"/>
        <v>28</v>
      </c>
      <c r="U124" s="184">
        <f t="shared" si="128"/>
        <v>1.4999999999999999E-2</v>
      </c>
      <c r="V124" s="185">
        <f t="shared" si="126"/>
        <v>-3428.76</v>
      </c>
      <c r="W124" s="181"/>
      <c r="X124" s="182">
        <f t="shared" si="135"/>
        <v>-60444.369999999995</v>
      </c>
      <c r="Y124" s="182">
        <f t="shared" si="136"/>
        <v>-3040200.75</v>
      </c>
    </row>
    <row r="125" spans="1:25" customFormat="1" x14ac:dyDescent="0.25">
      <c r="A125" s="177">
        <f t="shared" si="111"/>
        <v>43190</v>
      </c>
      <c r="B125" s="181">
        <f>+F124</f>
        <v>-2979756.38</v>
      </c>
      <c r="C125" s="179"/>
      <c r="D125" s="180">
        <f t="shared" si="100"/>
        <v>-2979756.38</v>
      </c>
      <c r="E125" s="181"/>
      <c r="F125" s="182">
        <f t="shared" si="130"/>
        <v>-2979756.38</v>
      </c>
      <c r="G125" s="183">
        <f t="shared" si="127"/>
        <v>31</v>
      </c>
      <c r="H125" s="196">
        <f t="shared" ref="H125" si="137">+H124</f>
        <v>1.4999999999999999E-2</v>
      </c>
      <c r="I125" s="185">
        <f t="shared" si="125"/>
        <v>-3796.13</v>
      </c>
      <c r="J125" s="181"/>
      <c r="K125" s="182">
        <f t="shared" si="133"/>
        <v>-64240.499999999993</v>
      </c>
      <c r="L125" s="186">
        <f t="shared" si="134"/>
        <v>-3043996.88</v>
      </c>
      <c r="M125" s="139"/>
      <c r="N125" s="222">
        <f t="shared" si="113"/>
        <v>43190</v>
      </c>
      <c r="O125" s="181">
        <f>+S124</f>
        <v>-2979756.38</v>
      </c>
      <c r="P125" s="179"/>
      <c r="Q125" s="180">
        <f t="shared" si="106"/>
        <v>-2979756.38</v>
      </c>
      <c r="R125" s="181"/>
      <c r="S125" s="182">
        <f t="shared" si="132"/>
        <v>-2979756.38</v>
      </c>
      <c r="T125" s="183">
        <f t="shared" si="128"/>
        <v>31</v>
      </c>
      <c r="U125" s="184">
        <f t="shared" si="128"/>
        <v>1.4999999999999999E-2</v>
      </c>
      <c r="V125" s="185">
        <f t="shared" si="126"/>
        <v>-3796.13</v>
      </c>
      <c r="W125" s="181"/>
      <c r="X125" s="182">
        <f t="shared" si="135"/>
        <v>-64240.499999999993</v>
      </c>
      <c r="Y125" s="186">
        <f t="shared" si="136"/>
        <v>-3043996.88</v>
      </c>
    </row>
    <row r="126" spans="1:25" customFormat="1" x14ac:dyDescent="0.25">
      <c r="A126" s="177">
        <f t="shared" si="111"/>
        <v>43220</v>
      </c>
      <c r="B126" s="181">
        <f>+F125</f>
        <v>-2979756.38</v>
      </c>
      <c r="C126" s="179"/>
      <c r="D126" s="180">
        <f t="shared" si="100"/>
        <v>-2979756.38</v>
      </c>
      <c r="E126" s="181"/>
      <c r="F126" s="182">
        <f t="shared" si="130"/>
        <v>-2979756.38</v>
      </c>
      <c r="G126" s="183">
        <f t="shared" si="127"/>
        <v>30</v>
      </c>
      <c r="H126" s="196">
        <f>+H125</f>
        <v>1.4999999999999999E-2</v>
      </c>
      <c r="I126" s="185">
        <f t="shared" si="125"/>
        <v>-3673.67</v>
      </c>
      <c r="J126" s="181"/>
      <c r="K126" s="182">
        <f t="shared" si="133"/>
        <v>-67914.17</v>
      </c>
      <c r="L126" s="182">
        <f t="shared" si="134"/>
        <v>-3047670.55</v>
      </c>
      <c r="M126" s="139"/>
      <c r="N126" s="222">
        <f t="shared" si="113"/>
        <v>43220</v>
      </c>
      <c r="O126" s="181">
        <f>+S125</f>
        <v>-2979756.38</v>
      </c>
      <c r="P126" s="179"/>
      <c r="Q126" s="180">
        <f t="shared" si="106"/>
        <v>-2979756.38</v>
      </c>
      <c r="R126" s="181"/>
      <c r="S126" s="182">
        <f t="shared" si="132"/>
        <v>-2979756.38</v>
      </c>
      <c r="T126" s="183">
        <f t="shared" si="128"/>
        <v>30</v>
      </c>
      <c r="U126" s="184">
        <f t="shared" si="128"/>
        <v>1.89E-2</v>
      </c>
      <c r="V126" s="185">
        <f t="shared" si="126"/>
        <v>-4628.83</v>
      </c>
      <c r="W126" s="181"/>
      <c r="X126" s="182">
        <f t="shared" si="135"/>
        <v>-68869.329999999987</v>
      </c>
      <c r="Y126" s="182">
        <f t="shared" si="136"/>
        <v>-3048625.71</v>
      </c>
    </row>
    <row r="127" spans="1:25" customFormat="1" x14ac:dyDescent="0.25">
      <c r="A127" s="197">
        <f t="shared" si="111"/>
        <v>43251</v>
      </c>
      <c r="B127" s="198">
        <f>+F126+E127</f>
        <v>0</v>
      </c>
      <c r="C127" s="199"/>
      <c r="D127" s="200">
        <f t="shared" si="100"/>
        <v>0</v>
      </c>
      <c r="E127" s="201">
        <f>-I6</f>
        <v>2979756.3800000018</v>
      </c>
      <c r="F127" s="202">
        <f>SUM(D127)</f>
        <v>0</v>
      </c>
      <c r="G127" s="203">
        <f t="shared" si="127"/>
        <v>31</v>
      </c>
      <c r="H127" s="204">
        <f t="shared" ref="H127:H134" si="138">+H126</f>
        <v>1.4999999999999999E-2</v>
      </c>
      <c r="I127" s="205">
        <f t="shared" si="125"/>
        <v>0</v>
      </c>
      <c r="J127" s="201">
        <f>-J6</f>
        <v>67914.150000000067</v>
      </c>
      <c r="K127" s="202">
        <f>+K126+I127+J127</f>
        <v>-1.999999993131496E-2</v>
      </c>
      <c r="L127" s="202">
        <f t="shared" si="134"/>
        <v>-1.999999993131496E-2</v>
      </c>
      <c r="M127" s="139"/>
      <c r="N127" s="224">
        <f t="shared" si="113"/>
        <v>43251</v>
      </c>
      <c r="O127" s="198">
        <f>+S126+R127</f>
        <v>0</v>
      </c>
      <c r="P127" s="199"/>
      <c r="Q127" s="200">
        <f t="shared" si="106"/>
        <v>0</v>
      </c>
      <c r="R127" s="201">
        <f>--2979756.38</f>
        <v>2979756.38</v>
      </c>
      <c r="S127" s="202">
        <f>SUM(Q127)</f>
        <v>0</v>
      </c>
      <c r="T127" s="203">
        <f t="shared" si="128"/>
        <v>31</v>
      </c>
      <c r="U127" s="225">
        <f t="shared" si="128"/>
        <v>1.89E-2</v>
      </c>
      <c r="V127" s="205">
        <f t="shared" si="126"/>
        <v>0</v>
      </c>
      <c r="W127" s="201">
        <f>--67914.15</f>
        <v>67914.149999999994</v>
      </c>
      <c r="X127" s="202">
        <f>+X126+V127+W127</f>
        <v>-955.17999999999302</v>
      </c>
      <c r="Y127" s="202">
        <f t="shared" si="136"/>
        <v>-955.17999999999302</v>
      </c>
    </row>
    <row r="128" spans="1:25" customFormat="1" x14ac:dyDescent="0.25">
      <c r="A128" s="177">
        <f t="shared" si="111"/>
        <v>43281</v>
      </c>
      <c r="B128" s="181">
        <f t="shared" ref="B128:B134" si="139">+F127</f>
        <v>0</v>
      </c>
      <c r="C128" s="179"/>
      <c r="D128" s="180">
        <f t="shared" si="100"/>
        <v>0</v>
      </c>
      <c r="E128" s="181"/>
      <c r="F128" s="182">
        <f t="shared" ref="F128:F134" si="140">SUM(D128:E128)</f>
        <v>0</v>
      </c>
      <c r="G128" s="183">
        <f t="shared" si="127"/>
        <v>30</v>
      </c>
      <c r="H128" s="196">
        <f t="shared" si="138"/>
        <v>1.4999999999999999E-2</v>
      </c>
      <c r="I128" s="185">
        <f t="shared" si="125"/>
        <v>0</v>
      </c>
      <c r="J128" s="181"/>
      <c r="K128" s="182">
        <f>+K127+I128+J128</f>
        <v>-1.999999993131496E-2</v>
      </c>
      <c r="L128" s="186">
        <f>ROUND(+K128+F128,2)</f>
        <v>-0.02</v>
      </c>
      <c r="M128" s="139"/>
      <c r="N128" s="222">
        <f t="shared" si="113"/>
        <v>43281</v>
      </c>
      <c r="O128" s="181">
        <f t="shared" ref="O128:O134" si="141">+S127</f>
        <v>0</v>
      </c>
      <c r="P128" s="179"/>
      <c r="Q128" s="180">
        <f t="shared" si="106"/>
        <v>0</v>
      </c>
      <c r="R128" s="181"/>
      <c r="S128" s="182">
        <f t="shared" ref="S128:S134" si="142">SUM(Q128:R128)</f>
        <v>0</v>
      </c>
      <c r="T128" s="183">
        <f t="shared" si="128"/>
        <v>30</v>
      </c>
      <c r="U128" s="184">
        <f t="shared" si="128"/>
        <v>1.89E-2</v>
      </c>
      <c r="V128" s="185">
        <f t="shared" si="126"/>
        <v>0</v>
      </c>
      <c r="W128" s="181"/>
      <c r="X128" s="182">
        <f>+X127+V128+W128</f>
        <v>-955.17999999999302</v>
      </c>
      <c r="Y128" s="186">
        <f>ROUND(+X128+S128,2)</f>
        <v>-955.18</v>
      </c>
    </row>
    <row r="129" spans="1:25" customFormat="1" x14ac:dyDescent="0.25">
      <c r="A129" s="177">
        <f t="shared" si="111"/>
        <v>43312</v>
      </c>
      <c r="B129" s="181">
        <f t="shared" si="139"/>
        <v>0</v>
      </c>
      <c r="C129" s="179"/>
      <c r="D129" s="180">
        <f t="shared" si="100"/>
        <v>0</v>
      </c>
      <c r="E129" s="181"/>
      <c r="F129" s="182">
        <f t="shared" si="140"/>
        <v>0</v>
      </c>
      <c r="G129" s="183">
        <f t="shared" si="127"/>
        <v>31</v>
      </c>
      <c r="H129" s="196">
        <f t="shared" si="138"/>
        <v>1.4999999999999999E-2</v>
      </c>
      <c r="I129" s="185">
        <f t="shared" si="125"/>
        <v>0</v>
      </c>
      <c r="J129" s="181"/>
      <c r="K129" s="182">
        <f>ROUND(+K128+I129+J129,2)</f>
        <v>-0.02</v>
      </c>
      <c r="L129" s="182">
        <f>ROUND(+K129+F129,2)</f>
        <v>-0.02</v>
      </c>
      <c r="M129" s="139"/>
      <c r="N129" s="222">
        <f t="shared" si="113"/>
        <v>43312</v>
      </c>
      <c r="O129" s="181">
        <f t="shared" si="141"/>
        <v>0</v>
      </c>
      <c r="P129" s="179"/>
      <c r="Q129" s="180">
        <f t="shared" si="106"/>
        <v>0</v>
      </c>
      <c r="R129" s="181"/>
      <c r="S129" s="182">
        <f t="shared" si="142"/>
        <v>0</v>
      </c>
      <c r="T129" s="183">
        <f t="shared" si="128"/>
        <v>31</v>
      </c>
      <c r="U129" s="184">
        <f t="shared" si="128"/>
        <v>1.89E-2</v>
      </c>
      <c r="V129" s="185">
        <f t="shared" si="126"/>
        <v>0</v>
      </c>
      <c r="W129" s="181"/>
      <c r="X129" s="182">
        <f>ROUND(+X128+V129+W129,2)</f>
        <v>-955.18</v>
      </c>
      <c r="Y129" s="182">
        <f>ROUND(+X129+S129,2)</f>
        <v>-955.18</v>
      </c>
    </row>
    <row r="130" spans="1:25" customFormat="1" x14ac:dyDescent="0.25">
      <c r="A130" s="177">
        <f t="shared" si="111"/>
        <v>43343</v>
      </c>
      <c r="B130" s="181">
        <f t="shared" si="139"/>
        <v>0</v>
      </c>
      <c r="C130" s="179"/>
      <c r="D130" s="180">
        <f t="shared" si="100"/>
        <v>0</v>
      </c>
      <c r="E130" s="181"/>
      <c r="F130" s="182">
        <f t="shared" si="140"/>
        <v>0</v>
      </c>
      <c r="G130" s="183">
        <f t="shared" si="127"/>
        <v>31</v>
      </c>
      <c r="H130" s="196">
        <f t="shared" si="138"/>
        <v>1.4999999999999999E-2</v>
      </c>
      <c r="I130" s="185">
        <f t="shared" si="125"/>
        <v>0</v>
      </c>
      <c r="J130" s="181"/>
      <c r="K130" s="182">
        <f>+K129+I130+J130</f>
        <v>-0.02</v>
      </c>
      <c r="L130" s="182">
        <f>+K130+F130</f>
        <v>-0.02</v>
      </c>
      <c r="M130" s="139"/>
      <c r="N130" s="222">
        <f t="shared" si="113"/>
        <v>43343</v>
      </c>
      <c r="O130" s="181">
        <f t="shared" si="141"/>
        <v>0</v>
      </c>
      <c r="P130" s="179"/>
      <c r="Q130" s="180">
        <f t="shared" si="106"/>
        <v>0</v>
      </c>
      <c r="R130" s="181"/>
      <c r="S130" s="182">
        <f t="shared" si="142"/>
        <v>0</v>
      </c>
      <c r="T130" s="183">
        <f t="shared" si="128"/>
        <v>31</v>
      </c>
      <c r="U130" s="184">
        <f t="shared" si="128"/>
        <v>1.89E-2</v>
      </c>
      <c r="V130" s="185">
        <f t="shared" si="126"/>
        <v>0</v>
      </c>
      <c r="W130" s="181"/>
      <c r="X130" s="182">
        <f>+X129+V130+W130</f>
        <v>-955.18</v>
      </c>
      <c r="Y130" s="182">
        <f>+X130+S130</f>
        <v>-955.18</v>
      </c>
    </row>
    <row r="131" spans="1:25" customFormat="1" x14ac:dyDescent="0.25">
      <c r="A131" s="177">
        <f t="shared" si="111"/>
        <v>43373</v>
      </c>
      <c r="B131" s="181">
        <f t="shared" si="139"/>
        <v>0</v>
      </c>
      <c r="C131" s="179"/>
      <c r="D131" s="180">
        <f t="shared" si="100"/>
        <v>0</v>
      </c>
      <c r="E131" s="181"/>
      <c r="F131" s="182">
        <f t="shared" si="140"/>
        <v>0</v>
      </c>
      <c r="G131" s="183">
        <f t="shared" ref="G131:G134" si="143">+G90</f>
        <v>30</v>
      </c>
      <c r="H131" s="196">
        <f t="shared" si="138"/>
        <v>1.4999999999999999E-2</v>
      </c>
      <c r="I131" s="185">
        <f t="shared" si="125"/>
        <v>0</v>
      </c>
      <c r="J131" s="181"/>
      <c r="K131" s="182">
        <f>+K130+I131+J131</f>
        <v>-0.02</v>
      </c>
      <c r="L131" s="186">
        <f>+K131+F131</f>
        <v>-0.02</v>
      </c>
      <c r="M131" s="139"/>
      <c r="N131" s="222">
        <f t="shared" si="113"/>
        <v>43373</v>
      </c>
      <c r="O131" s="181">
        <f t="shared" si="141"/>
        <v>0</v>
      </c>
      <c r="P131" s="179"/>
      <c r="Q131" s="180">
        <f t="shared" si="106"/>
        <v>0</v>
      </c>
      <c r="R131" s="181"/>
      <c r="S131" s="182">
        <f t="shared" si="142"/>
        <v>0</v>
      </c>
      <c r="T131" s="183">
        <f t="shared" ref="T131:U134" si="144">+T90</f>
        <v>30</v>
      </c>
      <c r="U131" s="184">
        <f t="shared" si="144"/>
        <v>1.89E-2</v>
      </c>
      <c r="V131" s="185">
        <f t="shared" si="126"/>
        <v>0</v>
      </c>
      <c r="W131" s="181"/>
      <c r="X131" s="182">
        <f>+X130+V131+W131</f>
        <v>-955.18</v>
      </c>
      <c r="Y131" s="186">
        <f>+X131+S131</f>
        <v>-955.18</v>
      </c>
    </row>
    <row r="132" spans="1:25" customFormat="1" x14ac:dyDescent="0.25">
      <c r="A132" s="177">
        <f t="shared" si="111"/>
        <v>43404</v>
      </c>
      <c r="B132" s="181">
        <f t="shared" si="139"/>
        <v>0</v>
      </c>
      <c r="C132" s="179"/>
      <c r="D132" s="180">
        <f t="shared" si="100"/>
        <v>0</v>
      </c>
      <c r="E132" s="181"/>
      <c r="F132" s="182">
        <f t="shared" si="140"/>
        <v>0</v>
      </c>
      <c r="G132" s="183">
        <f t="shared" si="143"/>
        <v>31</v>
      </c>
      <c r="H132" s="196">
        <f t="shared" si="138"/>
        <v>1.4999999999999999E-2</v>
      </c>
      <c r="I132" s="185">
        <f t="shared" si="125"/>
        <v>0</v>
      </c>
      <c r="J132" s="181"/>
      <c r="K132" s="182">
        <f>+K131+I132+J132</f>
        <v>-0.02</v>
      </c>
      <c r="L132" s="182">
        <f>+K132+F132</f>
        <v>-0.02</v>
      </c>
      <c r="M132" s="139"/>
      <c r="N132" s="222">
        <f t="shared" si="113"/>
        <v>43404</v>
      </c>
      <c r="O132" s="181">
        <f t="shared" si="141"/>
        <v>0</v>
      </c>
      <c r="P132" s="179"/>
      <c r="Q132" s="180">
        <f t="shared" si="106"/>
        <v>0</v>
      </c>
      <c r="R132" s="181"/>
      <c r="S132" s="182">
        <f t="shared" si="142"/>
        <v>0</v>
      </c>
      <c r="T132" s="183">
        <f t="shared" si="144"/>
        <v>31</v>
      </c>
      <c r="U132" s="184">
        <f t="shared" si="144"/>
        <v>2.1700000000000001E-2</v>
      </c>
      <c r="V132" s="185">
        <f t="shared" si="126"/>
        <v>0</v>
      </c>
      <c r="W132" s="181"/>
      <c r="X132" s="182">
        <f>+X131+V132+W132</f>
        <v>-955.18</v>
      </c>
      <c r="Y132" s="182">
        <f>+X132+S132</f>
        <v>-955.18</v>
      </c>
    </row>
    <row r="133" spans="1:25" customFormat="1" x14ac:dyDescent="0.25">
      <c r="A133" s="177">
        <f t="shared" si="111"/>
        <v>43434</v>
      </c>
      <c r="B133" s="181">
        <f t="shared" si="139"/>
        <v>0</v>
      </c>
      <c r="C133" s="179"/>
      <c r="D133" s="180">
        <f t="shared" si="100"/>
        <v>0</v>
      </c>
      <c r="E133" s="181"/>
      <c r="F133" s="182">
        <f t="shared" si="140"/>
        <v>0</v>
      </c>
      <c r="G133" s="183">
        <f t="shared" si="143"/>
        <v>30</v>
      </c>
      <c r="H133" s="196">
        <f t="shared" si="138"/>
        <v>1.4999999999999999E-2</v>
      </c>
      <c r="I133" s="185">
        <f t="shared" si="125"/>
        <v>0</v>
      </c>
      <c r="J133" s="181"/>
      <c r="K133" s="182">
        <f>+K132+I133+J133</f>
        <v>-0.02</v>
      </c>
      <c r="L133" s="182">
        <f>+K133+F133</f>
        <v>-0.02</v>
      </c>
      <c r="M133" s="139"/>
      <c r="N133" s="222">
        <f t="shared" si="113"/>
        <v>43434</v>
      </c>
      <c r="O133" s="181">
        <f t="shared" si="141"/>
        <v>0</v>
      </c>
      <c r="P133" s="179"/>
      <c r="Q133" s="180">
        <f t="shared" si="106"/>
        <v>0</v>
      </c>
      <c r="R133" s="181"/>
      <c r="S133" s="182">
        <f t="shared" si="142"/>
        <v>0</v>
      </c>
      <c r="T133" s="183">
        <f t="shared" si="144"/>
        <v>30</v>
      </c>
      <c r="U133" s="184">
        <f t="shared" si="144"/>
        <v>2.1700000000000001E-2</v>
      </c>
      <c r="V133" s="185">
        <f t="shared" si="126"/>
        <v>0</v>
      </c>
      <c r="W133" s="181"/>
      <c r="X133" s="182">
        <f>+X132+V133+W133</f>
        <v>-955.18</v>
      </c>
      <c r="Y133" s="182">
        <f>+X133+S133</f>
        <v>-955.18</v>
      </c>
    </row>
    <row r="134" spans="1:25" customFormat="1" x14ac:dyDescent="0.25">
      <c r="A134" s="188">
        <f t="shared" si="111"/>
        <v>43465</v>
      </c>
      <c r="B134" s="189">
        <f t="shared" si="139"/>
        <v>0</v>
      </c>
      <c r="C134" s="190"/>
      <c r="D134" s="191">
        <f t="shared" si="100"/>
        <v>0</v>
      </c>
      <c r="E134" s="189"/>
      <c r="F134" s="190">
        <f t="shared" si="140"/>
        <v>0</v>
      </c>
      <c r="G134" s="189">
        <f t="shared" si="143"/>
        <v>31</v>
      </c>
      <c r="H134" s="206">
        <f t="shared" si="138"/>
        <v>1.4999999999999999E-2</v>
      </c>
      <c r="I134" s="193">
        <f t="shared" si="125"/>
        <v>0</v>
      </c>
      <c r="J134" s="189"/>
      <c r="K134" s="190">
        <f>+K133+I134+J134</f>
        <v>-0.02</v>
      </c>
      <c r="L134" s="194">
        <f>+K134+F134</f>
        <v>-0.02</v>
      </c>
      <c r="M134" s="139"/>
      <c r="N134" s="223">
        <f t="shared" si="113"/>
        <v>43465</v>
      </c>
      <c r="O134" s="189">
        <f t="shared" si="141"/>
        <v>0</v>
      </c>
      <c r="P134" s="190"/>
      <c r="Q134" s="191">
        <f t="shared" si="106"/>
        <v>0</v>
      </c>
      <c r="R134" s="189"/>
      <c r="S134" s="190">
        <f t="shared" si="142"/>
        <v>0</v>
      </c>
      <c r="T134" s="189">
        <f t="shared" si="144"/>
        <v>31</v>
      </c>
      <c r="U134" s="192">
        <f t="shared" si="144"/>
        <v>2.1700000000000001E-2</v>
      </c>
      <c r="V134" s="193">
        <f t="shared" si="126"/>
        <v>0</v>
      </c>
      <c r="W134" s="189"/>
      <c r="X134" s="190">
        <f>+X133+V134+W134</f>
        <v>-955.18</v>
      </c>
      <c r="Y134" s="194">
        <f>+X134+S134</f>
        <v>-955.18</v>
      </c>
    </row>
    <row r="135" spans="1:25" s="2" customFormat="1" x14ac:dyDescent="0.25">
      <c r="A135" s="136"/>
      <c r="B135" s="136"/>
      <c r="C135" s="136"/>
      <c r="D135" s="136"/>
      <c r="E135" s="136"/>
      <c r="F135" s="136"/>
      <c r="G135" s="136"/>
      <c r="H135" s="136"/>
      <c r="I135" s="136"/>
      <c r="J135" s="136"/>
      <c r="K135" s="136"/>
      <c r="L135" s="138"/>
      <c r="M135" s="139"/>
      <c r="N135" s="211"/>
      <c r="O135" s="136"/>
      <c r="P135" s="136"/>
      <c r="Q135" s="136"/>
      <c r="R135" s="136"/>
      <c r="S135" s="136"/>
      <c r="T135" s="136"/>
      <c r="U135" s="136"/>
      <c r="V135" s="136"/>
      <c r="W135" s="136"/>
      <c r="X135" s="136"/>
      <c r="Y135" s="138"/>
    </row>
    <row r="136" spans="1:25" s="2" customFormat="1" x14ac:dyDescent="0.25">
      <c r="A136" s="136"/>
      <c r="B136" s="136"/>
      <c r="C136" s="182"/>
      <c r="D136" s="136"/>
      <c r="E136" s="136"/>
      <c r="F136" s="136"/>
      <c r="G136" s="136"/>
      <c r="H136" s="136"/>
      <c r="I136" s="136"/>
      <c r="J136" s="136"/>
      <c r="K136" s="136"/>
      <c r="L136" s="138"/>
      <c r="M136" s="139"/>
      <c r="N136" s="211"/>
      <c r="O136" s="136"/>
      <c r="P136" s="182"/>
      <c r="Q136" s="136"/>
      <c r="R136" s="136"/>
      <c r="S136" s="136"/>
      <c r="T136" s="136"/>
      <c r="U136" s="136"/>
      <c r="V136" s="136"/>
      <c r="W136" s="136"/>
      <c r="X136" s="207"/>
      <c r="Y136" s="138"/>
    </row>
    <row r="137" spans="1:25" s="2" customFormat="1" x14ac:dyDescent="0.25">
      <c r="A137" s="136"/>
      <c r="B137" s="136"/>
      <c r="C137" s="136"/>
      <c r="D137" s="207"/>
      <c r="E137" s="136"/>
      <c r="F137" s="136"/>
      <c r="G137" s="136"/>
      <c r="H137" s="136"/>
      <c r="I137" s="136"/>
      <c r="J137" s="136"/>
      <c r="K137" s="136"/>
      <c r="L137" s="138"/>
      <c r="M137" s="139"/>
      <c r="N137" s="211"/>
      <c r="O137" s="136"/>
      <c r="P137" s="136"/>
      <c r="Q137" s="207"/>
      <c r="R137" s="136"/>
      <c r="S137" s="136"/>
      <c r="T137" s="136"/>
      <c r="U137" s="136"/>
      <c r="V137" s="136"/>
      <c r="W137" s="136"/>
      <c r="X137" s="136"/>
      <c r="Y137" s="138"/>
    </row>
    <row r="138" spans="1:25" s="2" customFormat="1" ht="27.75" customHeight="1" x14ac:dyDescent="0.25">
      <c r="A138" s="135" t="str">
        <f>CONCATENATE("Account ",A7,F$1)</f>
        <v>Account 1580 RSVA WMS CBR Class B- 2016 Principal plus Interest - Disposition in 2018</v>
      </c>
      <c r="B138" s="169"/>
      <c r="C138" s="170"/>
      <c r="D138" s="170"/>
      <c r="E138" s="171"/>
      <c r="F138" s="172"/>
      <c r="G138" s="173"/>
      <c r="H138" s="173"/>
      <c r="I138" s="174"/>
      <c r="J138" s="174"/>
      <c r="K138" s="174"/>
      <c r="L138" s="175"/>
      <c r="M138" s="139"/>
      <c r="N138" s="210" t="str">
        <f>+A138</f>
        <v>Account 1580 RSVA WMS CBR Class B- 2016 Principal plus Interest - Disposition in 2018</v>
      </c>
      <c r="O138" s="169"/>
      <c r="P138" s="170"/>
      <c r="Q138" s="170"/>
      <c r="R138" s="171"/>
      <c r="S138" s="172"/>
      <c r="T138" s="173"/>
      <c r="U138" s="173"/>
      <c r="V138" s="174"/>
      <c r="W138" s="174"/>
      <c r="X138" s="174"/>
      <c r="Y138" s="175"/>
    </row>
    <row r="139" spans="1:25" customFormat="1" ht="57.75" thickBot="1" x14ac:dyDescent="0.3">
      <c r="A139" s="220" t="str">
        <f>+A$16</f>
        <v>Date</v>
      </c>
      <c r="B139" s="220" t="str">
        <f t="shared" ref="B139:L139" si="145">+B$16</f>
        <v>Principal Opening Balance</v>
      </c>
      <c r="C139" s="220" t="str">
        <f t="shared" si="145"/>
        <v>Monthly Variance Allocated to RSVA Acct</v>
      </c>
      <c r="D139" s="220" t="str">
        <f t="shared" si="145"/>
        <v>Total Balance before transfer</v>
      </c>
      <c r="E139" s="220" t="str">
        <f t="shared" si="145"/>
        <v>Board approved disposition transferred out to 1595</v>
      </c>
      <c r="F139" s="220" t="str">
        <f t="shared" si="145"/>
        <v>Closing Balance</v>
      </c>
      <c r="G139" s="220" t="str">
        <f t="shared" si="145"/>
        <v>Days</v>
      </c>
      <c r="H139" s="220" t="str">
        <f t="shared" si="145"/>
        <v>Interest Rate</v>
      </c>
      <c r="I139" s="220" t="str">
        <f t="shared" si="145"/>
        <v>Interest</v>
      </c>
      <c r="J139" s="220" t="str">
        <f t="shared" si="145"/>
        <v>Transferred to 1590 &amp; Recoveries</v>
      </c>
      <c r="K139" s="220" t="str">
        <f t="shared" si="145"/>
        <v>Cumulative Interest</v>
      </c>
      <c r="L139" s="221" t="str">
        <f t="shared" si="145"/>
        <v>Account Closing Balance</v>
      </c>
      <c r="M139" s="139"/>
      <c r="N139" s="142" t="str">
        <f>+N$16</f>
        <v>Date</v>
      </c>
      <c r="O139" s="220" t="str">
        <f t="shared" ref="O139:Y139" si="146">+O$16</f>
        <v>Principal Opening Balance</v>
      </c>
      <c r="P139" s="220" t="str">
        <f t="shared" si="146"/>
        <v>Monthly Variance Allocated to RSVA Acct</v>
      </c>
      <c r="Q139" s="220" t="str">
        <f t="shared" si="146"/>
        <v>Total Balance before transfer</v>
      </c>
      <c r="R139" s="220" t="str">
        <f t="shared" si="146"/>
        <v>Board approved disposition transferred out to 1595</v>
      </c>
      <c r="S139" s="220" t="str">
        <f t="shared" si="146"/>
        <v>Closing Balance</v>
      </c>
      <c r="T139" s="220" t="str">
        <f t="shared" si="146"/>
        <v>Days</v>
      </c>
      <c r="U139" s="220" t="str">
        <f t="shared" si="146"/>
        <v>Interest Rate</v>
      </c>
      <c r="V139" s="220" t="str">
        <f t="shared" si="146"/>
        <v>Interest</v>
      </c>
      <c r="W139" s="220" t="str">
        <f t="shared" si="146"/>
        <v>Transferred to 1590 &amp; Recoveries</v>
      </c>
      <c r="X139" s="220" t="str">
        <f t="shared" si="146"/>
        <v>Cumulative Interest</v>
      </c>
      <c r="Y139" s="221" t="str">
        <f t="shared" si="146"/>
        <v>Account Closing Balance</v>
      </c>
    </row>
    <row r="140" spans="1:25" customFormat="1" x14ac:dyDescent="0.25">
      <c r="A140" s="177">
        <f>+A$17</f>
        <v>42400</v>
      </c>
      <c r="B140" s="178">
        <v>0</v>
      </c>
      <c r="C140" s="179">
        <v>-48848.449999999983</v>
      </c>
      <c r="D140" s="180">
        <f t="shared" ref="D140:D175" si="147">ROUND(SUM(B140:C140),2)</f>
        <v>-48848.45</v>
      </c>
      <c r="E140" s="181"/>
      <c r="F140" s="182">
        <f t="shared" ref="F140:F143" si="148">SUM(D140:E140)</f>
        <v>-48848.45</v>
      </c>
      <c r="G140" s="183">
        <f t="shared" ref="G140:H155" si="149">+G99</f>
        <v>31</v>
      </c>
      <c r="H140" s="184">
        <f>+H99</f>
        <v>1.0999999999999999E-2</v>
      </c>
      <c r="I140" s="185">
        <f t="shared" ref="I140:I151" si="150">ROUND(SUM(G140/366)*H140*B140,2)</f>
        <v>0</v>
      </c>
      <c r="J140" s="181"/>
      <c r="K140" s="182">
        <f>0+I140+J140</f>
        <v>0</v>
      </c>
      <c r="L140" s="182">
        <f t="shared" ref="L140:L144" si="151">+K140+F140</f>
        <v>-48848.45</v>
      </c>
      <c r="M140" s="139"/>
      <c r="N140" s="222">
        <f>+N$17</f>
        <v>42400</v>
      </c>
      <c r="O140" s="178">
        <v>0</v>
      </c>
      <c r="P140" s="179">
        <f t="shared" ref="P140:P151" si="152">+C140</f>
        <v>-48848.449999999983</v>
      </c>
      <c r="Q140" s="180">
        <f t="shared" ref="Q140:Q175" si="153">ROUND(SUM(O140:P140),2)</f>
        <v>-48848.45</v>
      </c>
      <c r="R140" s="181"/>
      <c r="S140" s="182">
        <f t="shared" ref="S140:S143" si="154">SUM(Q140:R140)</f>
        <v>-48848.45</v>
      </c>
      <c r="T140" s="183">
        <f t="shared" ref="T140:U155" si="155">+T99</f>
        <v>31</v>
      </c>
      <c r="U140" s="184">
        <f>+U99</f>
        <v>1.0999999999999999E-2</v>
      </c>
      <c r="V140" s="185">
        <f t="shared" ref="V140:V151" si="156">ROUND(SUM(T140/366)*U140*O140,2)</f>
        <v>0</v>
      </c>
      <c r="W140" s="181"/>
      <c r="X140" s="182">
        <f>0+V140+W140</f>
        <v>0</v>
      </c>
      <c r="Y140" s="182">
        <f t="shared" ref="Y140:Y144" si="157">+X140+S140</f>
        <v>-48848.45</v>
      </c>
    </row>
    <row r="141" spans="1:25" customFormat="1" x14ac:dyDescent="0.25">
      <c r="A141" s="177">
        <f t="shared" ref="A141:A175" si="158">+A140+G141</f>
        <v>42429</v>
      </c>
      <c r="B141" s="181">
        <f>+F140</f>
        <v>-48848.45</v>
      </c>
      <c r="C141" s="179">
        <v>-17798.410000000003</v>
      </c>
      <c r="D141" s="180">
        <f t="shared" si="147"/>
        <v>-66646.86</v>
      </c>
      <c r="E141" s="181"/>
      <c r="F141" s="182">
        <f t="shared" si="148"/>
        <v>-66646.86</v>
      </c>
      <c r="G141" s="183">
        <f t="shared" si="149"/>
        <v>29</v>
      </c>
      <c r="H141" s="184">
        <f t="shared" si="149"/>
        <v>1.0999999999999999E-2</v>
      </c>
      <c r="I141" s="185">
        <f t="shared" si="150"/>
        <v>-42.58</v>
      </c>
      <c r="J141" s="181"/>
      <c r="K141" s="182">
        <f t="shared" ref="K141:K143" si="159">+K140+I141+J141</f>
        <v>-42.58</v>
      </c>
      <c r="L141" s="182">
        <f t="shared" si="151"/>
        <v>-66689.440000000002</v>
      </c>
      <c r="M141" s="139"/>
      <c r="N141" s="222">
        <f t="shared" ref="N141:N175" si="160">+N140+T141</f>
        <v>42429</v>
      </c>
      <c r="O141" s="181">
        <f>+S140</f>
        <v>-48848.45</v>
      </c>
      <c r="P141" s="179">
        <f t="shared" si="152"/>
        <v>-17798.410000000003</v>
      </c>
      <c r="Q141" s="180">
        <f t="shared" si="153"/>
        <v>-66646.86</v>
      </c>
      <c r="R141" s="181"/>
      <c r="S141" s="182">
        <f t="shared" si="154"/>
        <v>-66646.86</v>
      </c>
      <c r="T141" s="183">
        <f t="shared" si="155"/>
        <v>29</v>
      </c>
      <c r="U141" s="184">
        <f t="shared" si="155"/>
        <v>1.0999999999999999E-2</v>
      </c>
      <c r="V141" s="185">
        <f t="shared" si="156"/>
        <v>-42.58</v>
      </c>
      <c r="W141" s="181"/>
      <c r="X141" s="182">
        <f t="shared" ref="X141:X143" si="161">+X140+V141+W141</f>
        <v>-42.58</v>
      </c>
      <c r="Y141" s="182">
        <f t="shared" si="157"/>
        <v>-66689.440000000002</v>
      </c>
    </row>
    <row r="142" spans="1:25" customFormat="1" x14ac:dyDescent="0.25">
      <c r="A142" s="177">
        <f t="shared" si="158"/>
        <v>42460</v>
      </c>
      <c r="B142" s="181">
        <f>+F141</f>
        <v>-66646.86</v>
      </c>
      <c r="C142" s="179">
        <v>-95640.739999999991</v>
      </c>
      <c r="D142" s="180">
        <f t="shared" si="147"/>
        <v>-162287.6</v>
      </c>
      <c r="E142" s="181"/>
      <c r="F142" s="182">
        <f t="shared" si="148"/>
        <v>-162287.6</v>
      </c>
      <c r="G142" s="183">
        <f t="shared" si="149"/>
        <v>31</v>
      </c>
      <c r="H142" s="184">
        <f t="shared" si="149"/>
        <v>1.0999999999999999E-2</v>
      </c>
      <c r="I142" s="185">
        <f t="shared" si="150"/>
        <v>-62.09</v>
      </c>
      <c r="J142" s="181"/>
      <c r="K142" s="182">
        <f t="shared" si="159"/>
        <v>-104.67</v>
      </c>
      <c r="L142" s="186">
        <f t="shared" si="151"/>
        <v>-162392.27000000002</v>
      </c>
      <c r="M142" s="139"/>
      <c r="N142" s="222">
        <f t="shared" si="160"/>
        <v>42460</v>
      </c>
      <c r="O142" s="181">
        <f>+S141</f>
        <v>-66646.86</v>
      </c>
      <c r="P142" s="179">
        <f t="shared" si="152"/>
        <v>-95640.739999999991</v>
      </c>
      <c r="Q142" s="180">
        <f t="shared" si="153"/>
        <v>-162287.6</v>
      </c>
      <c r="R142" s="181"/>
      <c r="S142" s="182">
        <f t="shared" si="154"/>
        <v>-162287.6</v>
      </c>
      <c r="T142" s="183">
        <f t="shared" si="155"/>
        <v>31</v>
      </c>
      <c r="U142" s="184">
        <f t="shared" si="155"/>
        <v>1.0999999999999999E-2</v>
      </c>
      <c r="V142" s="185">
        <f t="shared" si="156"/>
        <v>-62.09</v>
      </c>
      <c r="W142" s="181"/>
      <c r="X142" s="182">
        <f t="shared" si="161"/>
        <v>-104.67</v>
      </c>
      <c r="Y142" s="186">
        <f t="shared" si="157"/>
        <v>-162392.27000000002</v>
      </c>
    </row>
    <row r="143" spans="1:25" customFormat="1" x14ac:dyDescent="0.25">
      <c r="A143" s="177">
        <f t="shared" si="158"/>
        <v>42490</v>
      </c>
      <c r="B143" s="181">
        <f>+F142</f>
        <v>-162287.6</v>
      </c>
      <c r="C143" s="179">
        <v>51189.850000000006</v>
      </c>
      <c r="D143" s="180">
        <f t="shared" si="147"/>
        <v>-111097.75</v>
      </c>
      <c r="E143" s="181"/>
      <c r="F143" s="182">
        <f t="shared" si="148"/>
        <v>-111097.75</v>
      </c>
      <c r="G143" s="183">
        <f t="shared" si="149"/>
        <v>30</v>
      </c>
      <c r="H143" s="184">
        <f t="shared" si="149"/>
        <v>1.0999999999999999E-2</v>
      </c>
      <c r="I143" s="185">
        <f t="shared" si="150"/>
        <v>-146.32</v>
      </c>
      <c r="J143" s="181"/>
      <c r="K143" s="182">
        <f t="shared" si="159"/>
        <v>-250.99</v>
      </c>
      <c r="L143" s="182">
        <f t="shared" si="151"/>
        <v>-111348.74</v>
      </c>
      <c r="M143" s="139"/>
      <c r="N143" s="222">
        <f t="shared" si="160"/>
        <v>42490</v>
      </c>
      <c r="O143" s="181">
        <f>+S142</f>
        <v>-162287.6</v>
      </c>
      <c r="P143" s="179">
        <f t="shared" si="152"/>
        <v>51189.850000000006</v>
      </c>
      <c r="Q143" s="180">
        <f t="shared" si="153"/>
        <v>-111097.75</v>
      </c>
      <c r="R143" s="181"/>
      <c r="S143" s="182">
        <f t="shared" si="154"/>
        <v>-111097.75</v>
      </c>
      <c r="T143" s="183">
        <f t="shared" si="155"/>
        <v>30</v>
      </c>
      <c r="U143" s="184">
        <f t="shared" si="155"/>
        <v>1.0999999999999999E-2</v>
      </c>
      <c r="V143" s="185">
        <f t="shared" si="156"/>
        <v>-146.32</v>
      </c>
      <c r="W143" s="181"/>
      <c r="X143" s="182">
        <f t="shared" si="161"/>
        <v>-250.99</v>
      </c>
      <c r="Y143" s="182">
        <f t="shared" si="157"/>
        <v>-111348.74</v>
      </c>
    </row>
    <row r="144" spans="1:25" customFormat="1" x14ac:dyDescent="0.25">
      <c r="A144" s="177">
        <f t="shared" si="158"/>
        <v>42521</v>
      </c>
      <c r="B144" s="181">
        <f>+F143+E144</f>
        <v>-111097.75</v>
      </c>
      <c r="C144" s="179">
        <v>-11700.460000000006</v>
      </c>
      <c r="D144" s="180">
        <f t="shared" si="147"/>
        <v>-122798.21</v>
      </c>
      <c r="E144" s="187"/>
      <c r="F144" s="182">
        <f>SUM(D144)</f>
        <v>-122798.21</v>
      </c>
      <c r="G144" s="183">
        <f t="shared" si="149"/>
        <v>31</v>
      </c>
      <c r="H144" s="184">
        <f t="shared" si="149"/>
        <v>1.0999999999999999E-2</v>
      </c>
      <c r="I144" s="185">
        <f t="shared" si="150"/>
        <v>-103.51</v>
      </c>
      <c r="J144" s="187"/>
      <c r="K144" s="182">
        <f>+K143+I144+J144</f>
        <v>-354.5</v>
      </c>
      <c r="L144" s="182">
        <f t="shared" si="151"/>
        <v>-123152.71</v>
      </c>
      <c r="M144" s="139"/>
      <c r="N144" s="222">
        <f t="shared" si="160"/>
        <v>42521</v>
      </c>
      <c r="O144" s="181">
        <f>+S143+R144</f>
        <v>-111097.75</v>
      </c>
      <c r="P144" s="179">
        <f t="shared" si="152"/>
        <v>-11700.460000000006</v>
      </c>
      <c r="Q144" s="180">
        <f t="shared" si="153"/>
        <v>-122798.21</v>
      </c>
      <c r="R144" s="187"/>
      <c r="S144" s="182">
        <f>SUM(Q144)</f>
        <v>-122798.21</v>
      </c>
      <c r="T144" s="183">
        <f t="shared" si="155"/>
        <v>31</v>
      </c>
      <c r="U144" s="184">
        <f t="shared" si="155"/>
        <v>1.0999999999999999E-2</v>
      </c>
      <c r="V144" s="185">
        <f t="shared" si="156"/>
        <v>-103.51</v>
      </c>
      <c r="W144" s="187"/>
      <c r="X144" s="182">
        <f>+X143+V144+W144</f>
        <v>-354.5</v>
      </c>
      <c r="Y144" s="182">
        <f t="shared" si="157"/>
        <v>-123152.71</v>
      </c>
    </row>
    <row r="145" spans="1:25" customFormat="1" x14ac:dyDescent="0.25">
      <c r="A145" s="177">
        <f t="shared" si="158"/>
        <v>42551</v>
      </c>
      <c r="B145" s="181">
        <f t="shared" ref="B145:B151" si="162">+F144</f>
        <v>-122798.21</v>
      </c>
      <c r="C145" s="179">
        <v>2630.8400000000111</v>
      </c>
      <c r="D145" s="180">
        <f t="shared" si="147"/>
        <v>-120167.37</v>
      </c>
      <c r="E145" s="181"/>
      <c r="F145" s="182">
        <f t="shared" ref="F145:F155" si="163">SUM(D145:E145)</f>
        <v>-120167.37</v>
      </c>
      <c r="G145" s="183">
        <f t="shared" si="149"/>
        <v>30</v>
      </c>
      <c r="H145" s="184">
        <f t="shared" si="149"/>
        <v>1.0999999999999999E-2</v>
      </c>
      <c r="I145" s="185">
        <f t="shared" si="150"/>
        <v>-110.72</v>
      </c>
      <c r="J145" s="181"/>
      <c r="K145" s="182">
        <f t="shared" ref="K145" si="164">+K144+I145+J145</f>
        <v>-465.22</v>
      </c>
      <c r="L145" s="186">
        <f>ROUND(+K145+F145,2)</f>
        <v>-120632.59</v>
      </c>
      <c r="M145" s="139"/>
      <c r="N145" s="222">
        <f t="shared" si="160"/>
        <v>42551</v>
      </c>
      <c r="O145" s="181">
        <f t="shared" ref="O145:O151" si="165">+S144</f>
        <v>-122798.21</v>
      </c>
      <c r="P145" s="179">
        <f t="shared" si="152"/>
        <v>2630.8400000000111</v>
      </c>
      <c r="Q145" s="180">
        <f t="shared" si="153"/>
        <v>-120167.37</v>
      </c>
      <c r="R145" s="181"/>
      <c r="S145" s="182">
        <f t="shared" ref="S145:S155" si="166">SUM(Q145:R145)</f>
        <v>-120167.37</v>
      </c>
      <c r="T145" s="183">
        <f t="shared" si="155"/>
        <v>30</v>
      </c>
      <c r="U145" s="184">
        <f t="shared" si="155"/>
        <v>1.0999999999999999E-2</v>
      </c>
      <c r="V145" s="185">
        <f t="shared" si="156"/>
        <v>-110.72</v>
      </c>
      <c r="W145" s="181"/>
      <c r="X145" s="182">
        <f t="shared" ref="X145" si="167">+X144+V145+W145</f>
        <v>-465.22</v>
      </c>
      <c r="Y145" s="186">
        <f>ROUND(+X145+S145,2)</f>
        <v>-120632.59</v>
      </c>
    </row>
    <row r="146" spans="1:25" customFormat="1" x14ac:dyDescent="0.25">
      <c r="A146" s="177">
        <f t="shared" si="158"/>
        <v>42582</v>
      </c>
      <c r="B146" s="181">
        <f t="shared" si="162"/>
        <v>-120167.37</v>
      </c>
      <c r="C146" s="179">
        <v>371.55999999999767</v>
      </c>
      <c r="D146" s="180">
        <f t="shared" si="147"/>
        <v>-119795.81</v>
      </c>
      <c r="E146" s="181"/>
      <c r="F146" s="182">
        <f t="shared" si="163"/>
        <v>-119795.81</v>
      </c>
      <c r="G146" s="183">
        <f t="shared" si="149"/>
        <v>31</v>
      </c>
      <c r="H146" s="184">
        <f t="shared" si="149"/>
        <v>1.0999999999999999E-2</v>
      </c>
      <c r="I146" s="185">
        <f t="shared" si="150"/>
        <v>-111.96</v>
      </c>
      <c r="J146" s="181"/>
      <c r="K146" s="182">
        <f>ROUND(+K145+I146+J146,2)</f>
        <v>-577.17999999999995</v>
      </c>
      <c r="L146" s="182">
        <f>ROUND(+K146+F146,2)</f>
        <v>-120372.99</v>
      </c>
      <c r="M146" s="139"/>
      <c r="N146" s="222">
        <f t="shared" si="160"/>
        <v>42582</v>
      </c>
      <c r="O146" s="181">
        <f t="shared" si="165"/>
        <v>-120167.37</v>
      </c>
      <c r="P146" s="179">
        <f t="shared" si="152"/>
        <v>371.55999999999767</v>
      </c>
      <c r="Q146" s="180">
        <f t="shared" si="153"/>
        <v>-119795.81</v>
      </c>
      <c r="R146" s="181"/>
      <c r="S146" s="182">
        <f t="shared" si="166"/>
        <v>-119795.81</v>
      </c>
      <c r="T146" s="183">
        <f t="shared" si="155"/>
        <v>31</v>
      </c>
      <c r="U146" s="184">
        <f t="shared" si="155"/>
        <v>1.0999999999999999E-2</v>
      </c>
      <c r="V146" s="185">
        <f t="shared" si="156"/>
        <v>-111.96</v>
      </c>
      <c r="W146" s="181"/>
      <c r="X146" s="182">
        <f>ROUND(+X145+V146+W146,2)</f>
        <v>-577.17999999999995</v>
      </c>
      <c r="Y146" s="182">
        <f>ROUND(+X146+S146,2)</f>
        <v>-120372.99</v>
      </c>
    </row>
    <row r="147" spans="1:25" customFormat="1" x14ac:dyDescent="0.25">
      <c r="A147" s="177">
        <f t="shared" si="158"/>
        <v>42613</v>
      </c>
      <c r="B147" s="181">
        <f t="shared" si="162"/>
        <v>-119795.81</v>
      </c>
      <c r="C147" s="179">
        <v>-19448.710000000006</v>
      </c>
      <c r="D147" s="180">
        <f t="shared" si="147"/>
        <v>-139244.51999999999</v>
      </c>
      <c r="E147" s="181"/>
      <c r="F147" s="182">
        <f t="shared" si="163"/>
        <v>-139244.51999999999</v>
      </c>
      <c r="G147" s="183">
        <f t="shared" si="149"/>
        <v>31</v>
      </c>
      <c r="H147" s="184">
        <f t="shared" si="149"/>
        <v>1.0999999999999999E-2</v>
      </c>
      <c r="I147" s="185">
        <f t="shared" si="150"/>
        <v>-111.61</v>
      </c>
      <c r="J147" s="181"/>
      <c r="K147" s="182">
        <f t="shared" ref="K147:K155" si="168">+K146+I147+J147</f>
        <v>-688.79</v>
      </c>
      <c r="L147" s="182">
        <f t="shared" ref="L147:L156" si="169">+K147+F147</f>
        <v>-139933.31</v>
      </c>
      <c r="M147" s="139"/>
      <c r="N147" s="222">
        <f t="shared" si="160"/>
        <v>42613</v>
      </c>
      <c r="O147" s="181">
        <f t="shared" si="165"/>
        <v>-119795.81</v>
      </c>
      <c r="P147" s="179">
        <f t="shared" si="152"/>
        <v>-19448.710000000006</v>
      </c>
      <c r="Q147" s="180">
        <f t="shared" si="153"/>
        <v>-139244.51999999999</v>
      </c>
      <c r="R147" s="181"/>
      <c r="S147" s="182">
        <f t="shared" si="166"/>
        <v>-139244.51999999999</v>
      </c>
      <c r="T147" s="183">
        <f t="shared" si="155"/>
        <v>31</v>
      </c>
      <c r="U147" s="184">
        <f t="shared" si="155"/>
        <v>1.0999999999999999E-2</v>
      </c>
      <c r="V147" s="185">
        <f t="shared" si="156"/>
        <v>-111.61</v>
      </c>
      <c r="W147" s="181"/>
      <c r="X147" s="182">
        <f t="shared" ref="X147:X155" si="170">+X146+V147+W147</f>
        <v>-688.79</v>
      </c>
      <c r="Y147" s="182">
        <f t="shared" ref="Y147:Y156" si="171">+X147+S147</f>
        <v>-139933.31</v>
      </c>
    </row>
    <row r="148" spans="1:25" customFormat="1" x14ac:dyDescent="0.25">
      <c r="A148" s="177">
        <f t="shared" si="158"/>
        <v>42643</v>
      </c>
      <c r="B148" s="181">
        <f t="shared" si="162"/>
        <v>-139244.51999999999</v>
      </c>
      <c r="C148" s="179">
        <v>-24513.230000000025</v>
      </c>
      <c r="D148" s="180">
        <f t="shared" si="147"/>
        <v>-163757.75</v>
      </c>
      <c r="E148" s="181"/>
      <c r="F148" s="182">
        <f t="shared" si="163"/>
        <v>-163757.75</v>
      </c>
      <c r="G148" s="183">
        <f t="shared" si="149"/>
        <v>30</v>
      </c>
      <c r="H148" s="184">
        <f t="shared" si="149"/>
        <v>1.0999999999999999E-2</v>
      </c>
      <c r="I148" s="185">
        <f t="shared" si="150"/>
        <v>-125.55</v>
      </c>
      <c r="J148" s="181"/>
      <c r="K148" s="182">
        <f t="shared" si="168"/>
        <v>-814.33999999999992</v>
      </c>
      <c r="L148" s="186">
        <f t="shared" si="169"/>
        <v>-164572.09</v>
      </c>
      <c r="M148" s="139"/>
      <c r="N148" s="222">
        <f t="shared" si="160"/>
        <v>42643</v>
      </c>
      <c r="O148" s="181">
        <f t="shared" si="165"/>
        <v>-139244.51999999999</v>
      </c>
      <c r="P148" s="179">
        <f t="shared" si="152"/>
        <v>-24513.230000000025</v>
      </c>
      <c r="Q148" s="180">
        <f t="shared" si="153"/>
        <v>-163757.75</v>
      </c>
      <c r="R148" s="181"/>
      <c r="S148" s="182">
        <f t="shared" si="166"/>
        <v>-163757.75</v>
      </c>
      <c r="T148" s="183">
        <f t="shared" si="155"/>
        <v>30</v>
      </c>
      <c r="U148" s="184">
        <f t="shared" si="155"/>
        <v>1.0999999999999999E-2</v>
      </c>
      <c r="V148" s="185">
        <f t="shared" si="156"/>
        <v>-125.55</v>
      </c>
      <c r="W148" s="181"/>
      <c r="X148" s="182">
        <f t="shared" si="170"/>
        <v>-814.33999999999992</v>
      </c>
      <c r="Y148" s="186">
        <f t="shared" si="171"/>
        <v>-164572.09</v>
      </c>
    </row>
    <row r="149" spans="1:25" customFormat="1" x14ac:dyDescent="0.25">
      <c r="A149" s="177">
        <f t="shared" si="158"/>
        <v>42674</v>
      </c>
      <c r="B149" s="181">
        <f t="shared" si="162"/>
        <v>-163757.75</v>
      </c>
      <c r="C149" s="179">
        <v>31817.61</v>
      </c>
      <c r="D149" s="180">
        <f t="shared" si="147"/>
        <v>-131940.14000000001</v>
      </c>
      <c r="E149" s="181"/>
      <c r="F149" s="182">
        <f t="shared" si="163"/>
        <v>-131940.14000000001</v>
      </c>
      <c r="G149" s="183">
        <f t="shared" si="149"/>
        <v>31</v>
      </c>
      <c r="H149" s="184">
        <f t="shared" si="149"/>
        <v>1.0999999999999999E-2</v>
      </c>
      <c r="I149" s="185">
        <f t="shared" si="150"/>
        <v>-152.57</v>
      </c>
      <c r="J149" s="181"/>
      <c r="K149" s="182">
        <f t="shared" si="168"/>
        <v>-966.90999999999985</v>
      </c>
      <c r="L149" s="182">
        <f t="shared" si="169"/>
        <v>-132907.05000000002</v>
      </c>
      <c r="M149" s="139"/>
      <c r="N149" s="222">
        <f t="shared" si="160"/>
        <v>42674</v>
      </c>
      <c r="O149" s="181">
        <f t="shared" si="165"/>
        <v>-163757.75</v>
      </c>
      <c r="P149" s="179">
        <f t="shared" si="152"/>
        <v>31817.61</v>
      </c>
      <c r="Q149" s="180">
        <f t="shared" si="153"/>
        <v>-131940.14000000001</v>
      </c>
      <c r="R149" s="181"/>
      <c r="S149" s="182">
        <f t="shared" si="166"/>
        <v>-131940.14000000001</v>
      </c>
      <c r="T149" s="183">
        <f t="shared" si="155"/>
        <v>31</v>
      </c>
      <c r="U149" s="184">
        <f t="shared" si="155"/>
        <v>1.0999999999999999E-2</v>
      </c>
      <c r="V149" s="185">
        <f t="shared" si="156"/>
        <v>-152.57</v>
      </c>
      <c r="W149" s="181"/>
      <c r="X149" s="182">
        <f t="shared" si="170"/>
        <v>-966.90999999999985</v>
      </c>
      <c r="Y149" s="182">
        <f t="shared" si="171"/>
        <v>-132907.05000000002</v>
      </c>
    </row>
    <row r="150" spans="1:25" customFormat="1" x14ac:dyDescent="0.25">
      <c r="A150" s="177">
        <f t="shared" si="158"/>
        <v>42704</v>
      </c>
      <c r="B150" s="181">
        <f t="shared" si="162"/>
        <v>-131940.14000000001</v>
      </c>
      <c r="C150" s="179">
        <v>9753.7900000000081</v>
      </c>
      <c r="D150" s="180">
        <f t="shared" si="147"/>
        <v>-122186.35</v>
      </c>
      <c r="E150" s="181"/>
      <c r="F150" s="182">
        <f t="shared" si="163"/>
        <v>-122186.35</v>
      </c>
      <c r="G150" s="183">
        <f t="shared" si="149"/>
        <v>30</v>
      </c>
      <c r="H150" s="184">
        <f t="shared" si="149"/>
        <v>1.0999999999999999E-2</v>
      </c>
      <c r="I150" s="185">
        <f t="shared" si="150"/>
        <v>-118.96</v>
      </c>
      <c r="J150" s="181"/>
      <c r="K150" s="182">
        <f t="shared" si="168"/>
        <v>-1085.8699999999999</v>
      </c>
      <c r="L150" s="182">
        <f t="shared" si="169"/>
        <v>-123272.22</v>
      </c>
      <c r="M150" s="139"/>
      <c r="N150" s="222">
        <f t="shared" si="160"/>
        <v>42704</v>
      </c>
      <c r="O150" s="181">
        <f t="shared" si="165"/>
        <v>-131940.14000000001</v>
      </c>
      <c r="P150" s="179">
        <f t="shared" si="152"/>
        <v>9753.7900000000081</v>
      </c>
      <c r="Q150" s="180">
        <f t="shared" si="153"/>
        <v>-122186.35</v>
      </c>
      <c r="R150" s="181"/>
      <c r="S150" s="182">
        <f t="shared" si="166"/>
        <v>-122186.35</v>
      </c>
      <c r="T150" s="183">
        <f t="shared" si="155"/>
        <v>30</v>
      </c>
      <c r="U150" s="184">
        <f t="shared" si="155"/>
        <v>1.0999999999999999E-2</v>
      </c>
      <c r="V150" s="185">
        <f t="shared" si="156"/>
        <v>-118.96</v>
      </c>
      <c r="W150" s="181"/>
      <c r="X150" s="182">
        <f t="shared" si="170"/>
        <v>-1085.8699999999999</v>
      </c>
      <c r="Y150" s="182">
        <f t="shared" si="171"/>
        <v>-123272.22</v>
      </c>
    </row>
    <row r="151" spans="1:25" customFormat="1" x14ac:dyDescent="0.25">
      <c r="A151" s="188">
        <f t="shared" si="158"/>
        <v>42735</v>
      </c>
      <c r="B151" s="189">
        <f t="shared" si="162"/>
        <v>-122186.35</v>
      </c>
      <c r="C151" s="190">
        <v>-7825.8600000000151</v>
      </c>
      <c r="D151" s="191">
        <f t="shared" si="147"/>
        <v>-130012.21</v>
      </c>
      <c r="E151" s="189"/>
      <c r="F151" s="190">
        <f t="shared" si="163"/>
        <v>-130012.21</v>
      </c>
      <c r="G151" s="189">
        <f t="shared" si="149"/>
        <v>31</v>
      </c>
      <c r="H151" s="192">
        <f t="shared" si="149"/>
        <v>1.0999999999999999E-2</v>
      </c>
      <c r="I151" s="193">
        <f t="shared" si="150"/>
        <v>-113.84</v>
      </c>
      <c r="J151" s="189"/>
      <c r="K151" s="190">
        <f t="shared" si="168"/>
        <v>-1199.7099999999998</v>
      </c>
      <c r="L151" s="194">
        <f t="shared" si="169"/>
        <v>-131211.92000000001</v>
      </c>
      <c r="M151" s="139"/>
      <c r="N151" s="223">
        <f t="shared" si="160"/>
        <v>42735</v>
      </c>
      <c r="O151" s="189">
        <f t="shared" si="165"/>
        <v>-122186.35</v>
      </c>
      <c r="P151" s="190">
        <f t="shared" si="152"/>
        <v>-7825.8600000000151</v>
      </c>
      <c r="Q151" s="191">
        <f t="shared" si="153"/>
        <v>-130012.21</v>
      </c>
      <c r="R151" s="189"/>
      <c r="S151" s="190">
        <f t="shared" si="166"/>
        <v>-130012.21</v>
      </c>
      <c r="T151" s="189">
        <f t="shared" si="155"/>
        <v>31</v>
      </c>
      <c r="U151" s="192">
        <f t="shared" si="155"/>
        <v>1.0999999999999999E-2</v>
      </c>
      <c r="V151" s="193">
        <f t="shared" si="156"/>
        <v>-113.84</v>
      </c>
      <c r="W151" s="189"/>
      <c r="X151" s="190">
        <f t="shared" si="170"/>
        <v>-1199.7099999999998</v>
      </c>
      <c r="Y151" s="194">
        <f t="shared" si="171"/>
        <v>-131211.92000000001</v>
      </c>
    </row>
    <row r="152" spans="1:25" customFormat="1" x14ac:dyDescent="0.25">
      <c r="A152" s="177">
        <f t="shared" si="158"/>
        <v>42766</v>
      </c>
      <c r="B152" s="195">
        <f>ROUND(+F151,2)</f>
        <v>-130012.21</v>
      </c>
      <c r="C152" s="179"/>
      <c r="D152" s="180">
        <f t="shared" si="147"/>
        <v>-130012.21</v>
      </c>
      <c r="E152" s="181"/>
      <c r="F152" s="182">
        <f t="shared" si="163"/>
        <v>-130012.21</v>
      </c>
      <c r="G152" s="183">
        <f t="shared" si="149"/>
        <v>31</v>
      </c>
      <c r="H152" s="184">
        <f t="shared" si="149"/>
        <v>1.0999999999999999E-2</v>
      </c>
      <c r="I152" s="185">
        <f t="shared" ref="I152:I175" si="172">ROUND(SUM(G152/365)*H152*B152,2)</f>
        <v>-121.46</v>
      </c>
      <c r="J152" s="181"/>
      <c r="K152" s="182">
        <f t="shared" si="168"/>
        <v>-1321.1699999999998</v>
      </c>
      <c r="L152" s="182">
        <f t="shared" si="169"/>
        <v>-131333.38</v>
      </c>
      <c r="M152" s="139"/>
      <c r="N152" s="222">
        <f t="shared" si="160"/>
        <v>42766</v>
      </c>
      <c r="O152" s="195">
        <f>ROUND(+S151,2)</f>
        <v>-130012.21</v>
      </c>
      <c r="P152" s="179"/>
      <c r="Q152" s="180">
        <f t="shared" si="153"/>
        <v>-130012.21</v>
      </c>
      <c r="R152" s="181"/>
      <c r="S152" s="182">
        <f t="shared" si="166"/>
        <v>-130012.21</v>
      </c>
      <c r="T152" s="183">
        <f t="shared" si="155"/>
        <v>31</v>
      </c>
      <c r="U152" s="184">
        <f t="shared" si="155"/>
        <v>1.0999999999999999E-2</v>
      </c>
      <c r="V152" s="185">
        <f t="shared" ref="V152:V175" si="173">ROUND(SUM(T152/365)*U152*O152,2)</f>
        <v>-121.46</v>
      </c>
      <c r="W152" s="181"/>
      <c r="X152" s="182">
        <f t="shared" si="170"/>
        <v>-1321.1699999999998</v>
      </c>
      <c r="Y152" s="182">
        <f t="shared" si="171"/>
        <v>-131333.38</v>
      </c>
    </row>
    <row r="153" spans="1:25" customFormat="1" x14ac:dyDescent="0.25">
      <c r="A153" s="177">
        <f t="shared" si="158"/>
        <v>42794</v>
      </c>
      <c r="B153" s="181">
        <f>+F152</f>
        <v>-130012.21</v>
      </c>
      <c r="C153" s="179"/>
      <c r="D153" s="180">
        <f t="shared" si="147"/>
        <v>-130012.21</v>
      </c>
      <c r="E153" s="181"/>
      <c r="F153" s="182">
        <f t="shared" si="163"/>
        <v>-130012.21</v>
      </c>
      <c r="G153" s="183">
        <f t="shared" si="149"/>
        <v>28</v>
      </c>
      <c r="H153" s="184">
        <f t="shared" si="149"/>
        <v>1.0999999999999999E-2</v>
      </c>
      <c r="I153" s="185">
        <f t="shared" si="172"/>
        <v>-109.71</v>
      </c>
      <c r="J153" s="181"/>
      <c r="K153" s="182">
        <f t="shared" si="168"/>
        <v>-1430.8799999999999</v>
      </c>
      <c r="L153" s="182">
        <f t="shared" si="169"/>
        <v>-131443.09</v>
      </c>
      <c r="M153" s="139"/>
      <c r="N153" s="222">
        <f t="shared" si="160"/>
        <v>42794</v>
      </c>
      <c r="O153" s="181">
        <f>+S152</f>
        <v>-130012.21</v>
      </c>
      <c r="P153" s="179"/>
      <c r="Q153" s="180">
        <f t="shared" si="153"/>
        <v>-130012.21</v>
      </c>
      <c r="R153" s="181"/>
      <c r="S153" s="182">
        <f t="shared" si="166"/>
        <v>-130012.21</v>
      </c>
      <c r="T153" s="183">
        <f t="shared" si="155"/>
        <v>28</v>
      </c>
      <c r="U153" s="184">
        <f t="shared" si="155"/>
        <v>1.0999999999999999E-2</v>
      </c>
      <c r="V153" s="185">
        <f t="shared" si="173"/>
        <v>-109.71</v>
      </c>
      <c r="W153" s="181"/>
      <c r="X153" s="182">
        <f t="shared" si="170"/>
        <v>-1430.8799999999999</v>
      </c>
      <c r="Y153" s="182">
        <f t="shared" si="171"/>
        <v>-131443.09</v>
      </c>
    </row>
    <row r="154" spans="1:25" customFormat="1" x14ac:dyDescent="0.25">
      <c r="A154" s="177">
        <f t="shared" si="158"/>
        <v>42825</v>
      </c>
      <c r="B154" s="181">
        <f>+F153</f>
        <v>-130012.21</v>
      </c>
      <c r="C154" s="179"/>
      <c r="D154" s="180">
        <f t="shared" si="147"/>
        <v>-130012.21</v>
      </c>
      <c r="E154" s="181"/>
      <c r="F154" s="182">
        <f t="shared" si="163"/>
        <v>-130012.21</v>
      </c>
      <c r="G154" s="183">
        <f t="shared" si="149"/>
        <v>31</v>
      </c>
      <c r="H154" s="184">
        <f t="shared" si="149"/>
        <v>1.0999999999999999E-2</v>
      </c>
      <c r="I154" s="185">
        <f t="shared" si="172"/>
        <v>-121.46</v>
      </c>
      <c r="J154" s="181"/>
      <c r="K154" s="182">
        <f t="shared" si="168"/>
        <v>-1552.34</v>
      </c>
      <c r="L154" s="186">
        <f t="shared" si="169"/>
        <v>-131564.55000000002</v>
      </c>
      <c r="M154" s="139"/>
      <c r="N154" s="222">
        <f t="shared" si="160"/>
        <v>42825</v>
      </c>
      <c r="O154" s="181">
        <f>+S153</f>
        <v>-130012.21</v>
      </c>
      <c r="P154" s="179"/>
      <c r="Q154" s="180">
        <f t="shared" si="153"/>
        <v>-130012.21</v>
      </c>
      <c r="R154" s="181"/>
      <c r="S154" s="182">
        <f t="shared" si="166"/>
        <v>-130012.21</v>
      </c>
      <c r="T154" s="183">
        <f t="shared" si="155"/>
        <v>31</v>
      </c>
      <c r="U154" s="184">
        <f t="shared" si="155"/>
        <v>1.0999999999999999E-2</v>
      </c>
      <c r="V154" s="185">
        <f t="shared" si="173"/>
        <v>-121.46</v>
      </c>
      <c r="W154" s="181"/>
      <c r="X154" s="182">
        <f t="shared" si="170"/>
        <v>-1552.34</v>
      </c>
      <c r="Y154" s="186">
        <f t="shared" si="171"/>
        <v>-131564.55000000002</v>
      </c>
    </row>
    <row r="155" spans="1:25" customFormat="1" x14ac:dyDescent="0.25">
      <c r="A155" s="177">
        <f t="shared" si="158"/>
        <v>42855</v>
      </c>
      <c r="B155" s="181">
        <f>+F154</f>
        <v>-130012.21</v>
      </c>
      <c r="C155" s="179"/>
      <c r="D155" s="180">
        <f t="shared" si="147"/>
        <v>-130012.21</v>
      </c>
      <c r="E155" s="181"/>
      <c r="F155" s="182">
        <f t="shared" si="163"/>
        <v>-130012.21</v>
      </c>
      <c r="G155" s="183">
        <f t="shared" si="149"/>
        <v>30</v>
      </c>
      <c r="H155" s="184">
        <f t="shared" si="149"/>
        <v>1.0999999999999999E-2</v>
      </c>
      <c r="I155" s="185">
        <f t="shared" si="172"/>
        <v>-117.55</v>
      </c>
      <c r="J155" s="181"/>
      <c r="K155" s="182">
        <f t="shared" si="168"/>
        <v>-1669.8899999999999</v>
      </c>
      <c r="L155" s="182">
        <f t="shared" si="169"/>
        <v>-131682.1</v>
      </c>
      <c r="M155" s="139"/>
      <c r="N155" s="222">
        <f t="shared" si="160"/>
        <v>42855</v>
      </c>
      <c r="O155" s="181">
        <f>+S154</f>
        <v>-130012.21</v>
      </c>
      <c r="P155" s="179"/>
      <c r="Q155" s="180">
        <f t="shared" si="153"/>
        <v>-130012.21</v>
      </c>
      <c r="R155" s="181"/>
      <c r="S155" s="182">
        <f t="shared" si="166"/>
        <v>-130012.21</v>
      </c>
      <c r="T155" s="183">
        <f t="shared" si="155"/>
        <v>30</v>
      </c>
      <c r="U155" s="184">
        <f t="shared" si="155"/>
        <v>1.0999999999999999E-2</v>
      </c>
      <c r="V155" s="185">
        <f t="shared" si="173"/>
        <v>-117.55</v>
      </c>
      <c r="W155" s="181"/>
      <c r="X155" s="182">
        <f t="shared" si="170"/>
        <v>-1669.8899999999999</v>
      </c>
      <c r="Y155" s="182">
        <f t="shared" si="171"/>
        <v>-131682.1</v>
      </c>
    </row>
    <row r="156" spans="1:25" customFormat="1" x14ac:dyDescent="0.25">
      <c r="A156" s="177">
        <f t="shared" si="158"/>
        <v>42886</v>
      </c>
      <c r="B156" s="181">
        <f>+F155+E156</f>
        <v>-130012.21</v>
      </c>
      <c r="C156" s="179"/>
      <c r="D156" s="180">
        <f t="shared" si="147"/>
        <v>-130012.21</v>
      </c>
      <c r="E156" s="187"/>
      <c r="F156" s="182">
        <f>SUM(D156)</f>
        <v>-130012.21</v>
      </c>
      <c r="G156" s="183">
        <f t="shared" ref="G156:H171" si="174">+G115</f>
        <v>31</v>
      </c>
      <c r="H156" s="184">
        <f t="shared" si="174"/>
        <v>1.0999999999999999E-2</v>
      </c>
      <c r="I156" s="185">
        <f t="shared" si="172"/>
        <v>-121.46</v>
      </c>
      <c r="J156" s="187"/>
      <c r="K156" s="182">
        <f>+K155+I156+J156</f>
        <v>-1791.35</v>
      </c>
      <c r="L156" s="182">
        <f t="shared" si="169"/>
        <v>-131803.56</v>
      </c>
      <c r="M156" s="139"/>
      <c r="N156" s="222">
        <f t="shared" si="160"/>
        <v>42886</v>
      </c>
      <c r="O156" s="181">
        <f>+S155+R156</f>
        <v>-130012.21</v>
      </c>
      <c r="P156" s="179"/>
      <c r="Q156" s="180">
        <f t="shared" si="153"/>
        <v>-130012.21</v>
      </c>
      <c r="R156" s="187"/>
      <c r="S156" s="182">
        <f>SUM(Q156)</f>
        <v>-130012.21</v>
      </c>
      <c r="T156" s="183">
        <f t="shared" ref="T156:U171" si="175">+T115</f>
        <v>31</v>
      </c>
      <c r="U156" s="184">
        <f t="shared" si="175"/>
        <v>1.0999999999999999E-2</v>
      </c>
      <c r="V156" s="185">
        <f t="shared" si="173"/>
        <v>-121.46</v>
      </c>
      <c r="W156" s="187"/>
      <c r="X156" s="182">
        <f>+X155+V156+W156</f>
        <v>-1791.35</v>
      </c>
      <c r="Y156" s="182">
        <f t="shared" si="171"/>
        <v>-131803.56</v>
      </c>
    </row>
    <row r="157" spans="1:25" customFormat="1" x14ac:dyDescent="0.25">
      <c r="A157" s="177">
        <f t="shared" si="158"/>
        <v>42916</v>
      </c>
      <c r="B157" s="181">
        <f t="shared" ref="B157:B163" si="176">+F156</f>
        <v>-130012.21</v>
      </c>
      <c r="C157" s="179"/>
      <c r="D157" s="180">
        <f t="shared" si="147"/>
        <v>-130012.21</v>
      </c>
      <c r="E157" s="181"/>
      <c r="F157" s="182">
        <f t="shared" ref="F157:F167" si="177">SUM(D157:E157)</f>
        <v>-130012.21</v>
      </c>
      <c r="G157" s="183">
        <f t="shared" si="174"/>
        <v>30</v>
      </c>
      <c r="H157" s="184">
        <f t="shared" si="174"/>
        <v>1.0999999999999999E-2</v>
      </c>
      <c r="I157" s="185">
        <f t="shared" si="172"/>
        <v>-117.55</v>
      </c>
      <c r="J157" s="181"/>
      <c r="K157" s="182">
        <f>+K156+I157+J157</f>
        <v>-1908.8999999999999</v>
      </c>
      <c r="L157" s="186">
        <f>ROUND(+K157+F157,2)</f>
        <v>-131921.10999999999</v>
      </c>
      <c r="M157" s="139"/>
      <c r="N157" s="222">
        <f t="shared" si="160"/>
        <v>42916</v>
      </c>
      <c r="O157" s="181">
        <f t="shared" ref="O157:O163" si="178">+S156</f>
        <v>-130012.21</v>
      </c>
      <c r="P157" s="179"/>
      <c r="Q157" s="180">
        <f t="shared" si="153"/>
        <v>-130012.21</v>
      </c>
      <c r="R157" s="181"/>
      <c r="S157" s="182">
        <f t="shared" ref="S157:S167" si="179">SUM(Q157:R157)</f>
        <v>-130012.21</v>
      </c>
      <c r="T157" s="183">
        <f t="shared" si="175"/>
        <v>30</v>
      </c>
      <c r="U157" s="184">
        <f t="shared" si="175"/>
        <v>1.0999999999999999E-2</v>
      </c>
      <c r="V157" s="185">
        <f t="shared" si="173"/>
        <v>-117.55</v>
      </c>
      <c r="W157" s="181"/>
      <c r="X157" s="182">
        <f>+X156+V157+W157</f>
        <v>-1908.8999999999999</v>
      </c>
      <c r="Y157" s="186">
        <f>ROUND(+X157+S157,2)</f>
        <v>-131921.10999999999</v>
      </c>
    </row>
    <row r="158" spans="1:25" customFormat="1" x14ac:dyDescent="0.25">
      <c r="A158" s="177">
        <f t="shared" si="158"/>
        <v>42947</v>
      </c>
      <c r="B158" s="181">
        <f t="shared" si="176"/>
        <v>-130012.21</v>
      </c>
      <c r="C158" s="179"/>
      <c r="D158" s="180">
        <f t="shared" si="147"/>
        <v>-130012.21</v>
      </c>
      <c r="E158" s="181"/>
      <c r="F158" s="182">
        <f t="shared" si="177"/>
        <v>-130012.21</v>
      </c>
      <c r="G158" s="183">
        <f t="shared" si="174"/>
        <v>31</v>
      </c>
      <c r="H158" s="184">
        <f t="shared" si="174"/>
        <v>1.0999999999999999E-2</v>
      </c>
      <c r="I158" s="185">
        <f t="shared" si="172"/>
        <v>-121.46</v>
      </c>
      <c r="J158" s="181"/>
      <c r="K158" s="182">
        <f>ROUND(+K157+I158+J158,2)</f>
        <v>-2030.36</v>
      </c>
      <c r="L158" s="182">
        <f>ROUND(+K158+F158,2)</f>
        <v>-132042.57</v>
      </c>
      <c r="M158" s="139"/>
      <c r="N158" s="222">
        <f t="shared" si="160"/>
        <v>42947</v>
      </c>
      <c r="O158" s="181">
        <f t="shared" si="178"/>
        <v>-130012.21</v>
      </c>
      <c r="P158" s="179"/>
      <c r="Q158" s="180">
        <f t="shared" si="153"/>
        <v>-130012.21</v>
      </c>
      <c r="R158" s="181"/>
      <c r="S158" s="182">
        <f t="shared" si="179"/>
        <v>-130012.21</v>
      </c>
      <c r="T158" s="183">
        <f t="shared" si="175"/>
        <v>31</v>
      </c>
      <c r="U158" s="184">
        <f t="shared" si="175"/>
        <v>1.0999999999999999E-2</v>
      </c>
      <c r="V158" s="185">
        <f t="shared" si="173"/>
        <v>-121.46</v>
      </c>
      <c r="W158" s="181"/>
      <c r="X158" s="182">
        <f>ROUND(+X157+V158+W158,2)</f>
        <v>-2030.36</v>
      </c>
      <c r="Y158" s="182">
        <f>ROUND(+X158+S158,2)</f>
        <v>-132042.57</v>
      </c>
    </row>
    <row r="159" spans="1:25" customFormat="1" x14ac:dyDescent="0.25">
      <c r="A159" s="177">
        <f t="shared" si="158"/>
        <v>42978</v>
      </c>
      <c r="B159" s="181">
        <f t="shared" si="176"/>
        <v>-130012.21</v>
      </c>
      <c r="C159" s="179"/>
      <c r="D159" s="180">
        <f t="shared" si="147"/>
        <v>-130012.21</v>
      </c>
      <c r="E159" s="181"/>
      <c r="F159" s="182">
        <f t="shared" si="177"/>
        <v>-130012.21</v>
      </c>
      <c r="G159" s="183">
        <f t="shared" si="174"/>
        <v>31</v>
      </c>
      <c r="H159" s="184">
        <f t="shared" si="174"/>
        <v>1.0999999999999999E-2</v>
      </c>
      <c r="I159" s="185">
        <f t="shared" si="172"/>
        <v>-121.46</v>
      </c>
      <c r="J159" s="181"/>
      <c r="K159" s="182">
        <f>+K158+I159+J159</f>
        <v>-2151.8199999999997</v>
      </c>
      <c r="L159" s="182">
        <f>+K159+F159</f>
        <v>-132164.03</v>
      </c>
      <c r="M159" s="139"/>
      <c r="N159" s="222">
        <f t="shared" si="160"/>
        <v>42978</v>
      </c>
      <c r="O159" s="181">
        <f t="shared" si="178"/>
        <v>-130012.21</v>
      </c>
      <c r="P159" s="179"/>
      <c r="Q159" s="180">
        <f t="shared" si="153"/>
        <v>-130012.21</v>
      </c>
      <c r="R159" s="181"/>
      <c r="S159" s="182">
        <f t="shared" si="179"/>
        <v>-130012.21</v>
      </c>
      <c r="T159" s="183">
        <f t="shared" si="175"/>
        <v>31</v>
      </c>
      <c r="U159" s="184">
        <f t="shared" si="175"/>
        <v>1.0999999999999999E-2</v>
      </c>
      <c r="V159" s="185">
        <f t="shared" si="173"/>
        <v>-121.46</v>
      </c>
      <c r="W159" s="181"/>
      <c r="X159" s="182">
        <f>+X158+V159+W159</f>
        <v>-2151.8199999999997</v>
      </c>
      <c r="Y159" s="182">
        <f>+X159+S159</f>
        <v>-132164.03</v>
      </c>
    </row>
    <row r="160" spans="1:25" customFormat="1" x14ac:dyDescent="0.25">
      <c r="A160" s="177">
        <f t="shared" si="158"/>
        <v>43008</v>
      </c>
      <c r="B160" s="181">
        <f t="shared" si="176"/>
        <v>-130012.21</v>
      </c>
      <c r="C160" s="179"/>
      <c r="D160" s="180">
        <f t="shared" si="147"/>
        <v>-130012.21</v>
      </c>
      <c r="E160" s="181"/>
      <c r="F160" s="182">
        <f t="shared" si="177"/>
        <v>-130012.21</v>
      </c>
      <c r="G160" s="183">
        <f t="shared" si="174"/>
        <v>30</v>
      </c>
      <c r="H160" s="184">
        <f t="shared" si="174"/>
        <v>1.0999999999999999E-2</v>
      </c>
      <c r="I160" s="185">
        <f t="shared" si="172"/>
        <v>-117.55</v>
      </c>
      <c r="J160" s="181"/>
      <c r="K160" s="182">
        <f>+K159+I160+J160</f>
        <v>-2269.37</v>
      </c>
      <c r="L160" s="186">
        <f>+K160+F160</f>
        <v>-132281.58000000002</v>
      </c>
      <c r="M160" s="139"/>
      <c r="N160" s="222">
        <f t="shared" si="160"/>
        <v>43008</v>
      </c>
      <c r="O160" s="181">
        <f t="shared" si="178"/>
        <v>-130012.21</v>
      </c>
      <c r="P160" s="179"/>
      <c r="Q160" s="180">
        <f t="shared" si="153"/>
        <v>-130012.21</v>
      </c>
      <c r="R160" s="181"/>
      <c r="S160" s="182">
        <f t="shared" si="179"/>
        <v>-130012.21</v>
      </c>
      <c r="T160" s="183">
        <f t="shared" si="175"/>
        <v>30</v>
      </c>
      <c r="U160" s="184">
        <f t="shared" si="175"/>
        <v>1.0999999999999999E-2</v>
      </c>
      <c r="V160" s="185">
        <f t="shared" si="173"/>
        <v>-117.55</v>
      </c>
      <c r="W160" s="181"/>
      <c r="X160" s="182">
        <f>+X159+V160+W160</f>
        <v>-2269.37</v>
      </c>
      <c r="Y160" s="186">
        <f>+X160+S160</f>
        <v>-132281.58000000002</v>
      </c>
    </row>
    <row r="161" spans="1:25" customFormat="1" x14ac:dyDescent="0.25">
      <c r="A161" s="177">
        <f t="shared" si="158"/>
        <v>43039</v>
      </c>
      <c r="B161" s="181">
        <f t="shared" si="176"/>
        <v>-130012.21</v>
      </c>
      <c r="C161" s="179"/>
      <c r="D161" s="180">
        <f t="shared" si="147"/>
        <v>-130012.21</v>
      </c>
      <c r="E161" s="181"/>
      <c r="F161" s="182">
        <f t="shared" si="177"/>
        <v>-130012.21</v>
      </c>
      <c r="G161" s="183">
        <f t="shared" si="174"/>
        <v>31</v>
      </c>
      <c r="H161" s="184">
        <f t="shared" si="174"/>
        <v>1.4999999999999999E-2</v>
      </c>
      <c r="I161" s="185">
        <f t="shared" si="172"/>
        <v>-165.63</v>
      </c>
      <c r="J161" s="181"/>
      <c r="K161" s="182">
        <f>+K160+I161+J161</f>
        <v>-2435</v>
      </c>
      <c r="L161" s="182">
        <f>+K161+F161</f>
        <v>-132447.21000000002</v>
      </c>
      <c r="M161" s="139"/>
      <c r="N161" s="222">
        <f t="shared" si="160"/>
        <v>43039</v>
      </c>
      <c r="O161" s="181">
        <f t="shared" si="178"/>
        <v>-130012.21</v>
      </c>
      <c r="P161" s="179"/>
      <c r="Q161" s="180">
        <f t="shared" si="153"/>
        <v>-130012.21</v>
      </c>
      <c r="R161" s="181"/>
      <c r="S161" s="182">
        <f t="shared" si="179"/>
        <v>-130012.21</v>
      </c>
      <c r="T161" s="183">
        <f t="shared" si="175"/>
        <v>31</v>
      </c>
      <c r="U161" s="184">
        <f t="shared" si="175"/>
        <v>1.4999999999999999E-2</v>
      </c>
      <c r="V161" s="185">
        <f t="shared" si="173"/>
        <v>-165.63</v>
      </c>
      <c r="W161" s="181"/>
      <c r="X161" s="182">
        <f>+X160+V161+W161</f>
        <v>-2435</v>
      </c>
      <c r="Y161" s="182">
        <f>+X161+S161</f>
        <v>-132447.21000000002</v>
      </c>
    </row>
    <row r="162" spans="1:25" customFormat="1" x14ac:dyDescent="0.25">
      <c r="A162" s="177">
        <f t="shared" si="158"/>
        <v>43069</v>
      </c>
      <c r="B162" s="181">
        <f t="shared" si="176"/>
        <v>-130012.21</v>
      </c>
      <c r="C162" s="179"/>
      <c r="D162" s="180">
        <f t="shared" si="147"/>
        <v>-130012.21</v>
      </c>
      <c r="E162" s="181"/>
      <c r="F162" s="182">
        <f t="shared" si="177"/>
        <v>-130012.21</v>
      </c>
      <c r="G162" s="183">
        <f t="shared" si="174"/>
        <v>30</v>
      </c>
      <c r="H162" s="184">
        <f t="shared" si="174"/>
        <v>1.4999999999999999E-2</v>
      </c>
      <c r="I162" s="185">
        <f t="shared" si="172"/>
        <v>-160.29</v>
      </c>
      <c r="J162" s="181"/>
      <c r="K162" s="182">
        <f>+K161+I162+J162</f>
        <v>-2595.29</v>
      </c>
      <c r="L162" s="182">
        <f>+K162+F162</f>
        <v>-132607.5</v>
      </c>
      <c r="M162" s="139"/>
      <c r="N162" s="222">
        <f t="shared" si="160"/>
        <v>43069</v>
      </c>
      <c r="O162" s="181">
        <f t="shared" si="178"/>
        <v>-130012.21</v>
      </c>
      <c r="P162" s="179"/>
      <c r="Q162" s="180">
        <f t="shared" si="153"/>
        <v>-130012.21</v>
      </c>
      <c r="R162" s="181"/>
      <c r="S162" s="182">
        <f t="shared" si="179"/>
        <v>-130012.21</v>
      </c>
      <c r="T162" s="183">
        <f t="shared" si="175"/>
        <v>30</v>
      </c>
      <c r="U162" s="184">
        <f t="shared" si="175"/>
        <v>1.4999999999999999E-2</v>
      </c>
      <c r="V162" s="185">
        <f t="shared" si="173"/>
        <v>-160.29</v>
      </c>
      <c r="W162" s="181"/>
      <c r="X162" s="182">
        <f>+X161+V162+W162</f>
        <v>-2595.29</v>
      </c>
      <c r="Y162" s="182">
        <f>+X162+S162</f>
        <v>-132607.5</v>
      </c>
    </row>
    <row r="163" spans="1:25" customFormat="1" x14ac:dyDescent="0.25">
      <c r="A163" s="188">
        <f t="shared" si="158"/>
        <v>43100</v>
      </c>
      <c r="B163" s="189">
        <f t="shared" si="176"/>
        <v>-130012.21</v>
      </c>
      <c r="C163" s="190"/>
      <c r="D163" s="191">
        <f t="shared" si="147"/>
        <v>-130012.21</v>
      </c>
      <c r="E163" s="189"/>
      <c r="F163" s="190">
        <f t="shared" si="177"/>
        <v>-130012.21</v>
      </c>
      <c r="G163" s="189">
        <f t="shared" si="174"/>
        <v>31</v>
      </c>
      <c r="H163" s="192">
        <f t="shared" si="174"/>
        <v>1.4999999999999999E-2</v>
      </c>
      <c r="I163" s="193">
        <f t="shared" si="172"/>
        <v>-165.63</v>
      </c>
      <c r="J163" s="189"/>
      <c r="K163" s="190">
        <f>+K162+I163+J163</f>
        <v>-2760.92</v>
      </c>
      <c r="L163" s="194">
        <f>+K163+F163</f>
        <v>-132773.13</v>
      </c>
      <c r="M163" s="139"/>
      <c r="N163" s="223">
        <f t="shared" si="160"/>
        <v>43100</v>
      </c>
      <c r="O163" s="189">
        <f t="shared" si="178"/>
        <v>-130012.21</v>
      </c>
      <c r="P163" s="190"/>
      <c r="Q163" s="191">
        <f t="shared" si="153"/>
        <v>-130012.21</v>
      </c>
      <c r="R163" s="189"/>
      <c r="S163" s="190">
        <f t="shared" si="179"/>
        <v>-130012.21</v>
      </c>
      <c r="T163" s="189">
        <f t="shared" si="175"/>
        <v>31</v>
      </c>
      <c r="U163" s="192">
        <f t="shared" si="175"/>
        <v>1.4999999999999999E-2</v>
      </c>
      <c r="V163" s="193">
        <f t="shared" si="173"/>
        <v>-165.63</v>
      </c>
      <c r="W163" s="189"/>
      <c r="X163" s="190">
        <f>+X162+V163+W163</f>
        <v>-2760.92</v>
      </c>
      <c r="Y163" s="194">
        <f>+X163+S163</f>
        <v>-132773.13</v>
      </c>
    </row>
    <row r="164" spans="1:25" customFormat="1" x14ac:dyDescent="0.25">
      <c r="A164" s="177">
        <f t="shared" si="158"/>
        <v>43131</v>
      </c>
      <c r="B164" s="195">
        <f>ROUND(+F163,2)</f>
        <v>-130012.21</v>
      </c>
      <c r="C164" s="179"/>
      <c r="D164" s="180">
        <f t="shared" si="147"/>
        <v>-130012.21</v>
      </c>
      <c r="E164" s="181"/>
      <c r="F164" s="182">
        <f t="shared" si="177"/>
        <v>-130012.21</v>
      </c>
      <c r="G164" s="183">
        <f t="shared" si="174"/>
        <v>31</v>
      </c>
      <c r="H164" s="196">
        <f>+H163</f>
        <v>1.4999999999999999E-2</v>
      </c>
      <c r="I164" s="185">
        <f t="shared" si="172"/>
        <v>-165.63</v>
      </c>
      <c r="J164" s="181"/>
      <c r="K164" s="182">
        <f t="shared" ref="K164:K167" si="180">+K163+I164+J164</f>
        <v>-2926.55</v>
      </c>
      <c r="L164" s="182">
        <f t="shared" ref="L164:L168" si="181">+K164+F164</f>
        <v>-132938.76</v>
      </c>
      <c r="M164" s="139"/>
      <c r="N164" s="222">
        <f t="shared" si="160"/>
        <v>43131</v>
      </c>
      <c r="O164" s="195">
        <f>ROUND(+S163,2)</f>
        <v>-130012.21</v>
      </c>
      <c r="P164" s="179"/>
      <c r="Q164" s="180">
        <f t="shared" si="153"/>
        <v>-130012.21</v>
      </c>
      <c r="R164" s="181"/>
      <c r="S164" s="182">
        <f t="shared" si="179"/>
        <v>-130012.21</v>
      </c>
      <c r="T164" s="183">
        <f t="shared" si="175"/>
        <v>31</v>
      </c>
      <c r="U164" s="184">
        <f t="shared" si="175"/>
        <v>1.4999999999999999E-2</v>
      </c>
      <c r="V164" s="185">
        <f t="shared" si="173"/>
        <v>-165.63</v>
      </c>
      <c r="W164" s="181"/>
      <c r="X164" s="182">
        <f t="shared" ref="X164:X167" si="182">+X163+V164+W164</f>
        <v>-2926.55</v>
      </c>
      <c r="Y164" s="182">
        <f t="shared" ref="Y164:Y168" si="183">+X164+S164</f>
        <v>-132938.76</v>
      </c>
    </row>
    <row r="165" spans="1:25" customFormat="1" x14ac:dyDescent="0.25">
      <c r="A165" s="177">
        <f t="shared" si="158"/>
        <v>43159</v>
      </c>
      <c r="B165" s="181">
        <f>+F164</f>
        <v>-130012.21</v>
      </c>
      <c r="C165" s="179"/>
      <c r="D165" s="180">
        <f t="shared" si="147"/>
        <v>-130012.21</v>
      </c>
      <c r="E165" s="181"/>
      <c r="F165" s="182">
        <f t="shared" si="177"/>
        <v>-130012.21</v>
      </c>
      <c r="G165" s="183">
        <f t="shared" si="174"/>
        <v>28</v>
      </c>
      <c r="H165" s="196">
        <f>+H164</f>
        <v>1.4999999999999999E-2</v>
      </c>
      <c r="I165" s="185">
        <f t="shared" si="172"/>
        <v>-149.6</v>
      </c>
      <c r="J165" s="181"/>
      <c r="K165" s="182">
        <f t="shared" si="180"/>
        <v>-3076.15</v>
      </c>
      <c r="L165" s="182">
        <f t="shared" si="181"/>
        <v>-133088.36000000002</v>
      </c>
      <c r="M165" s="139"/>
      <c r="N165" s="222">
        <f t="shared" si="160"/>
        <v>43159</v>
      </c>
      <c r="O165" s="181">
        <f>+S164</f>
        <v>-130012.21</v>
      </c>
      <c r="P165" s="179"/>
      <c r="Q165" s="180">
        <f t="shared" si="153"/>
        <v>-130012.21</v>
      </c>
      <c r="R165" s="181"/>
      <c r="S165" s="182">
        <f t="shared" si="179"/>
        <v>-130012.21</v>
      </c>
      <c r="T165" s="183">
        <f t="shared" si="175"/>
        <v>28</v>
      </c>
      <c r="U165" s="184">
        <f t="shared" si="175"/>
        <v>1.4999999999999999E-2</v>
      </c>
      <c r="V165" s="185">
        <f t="shared" si="173"/>
        <v>-149.6</v>
      </c>
      <c r="W165" s="181"/>
      <c r="X165" s="182">
        <f t="shared" si="182"/>
        <v>-3076.15</v>
      </c>
      <c r="Y165" s="182">
        <f t="shared" si="183"/>
        <v>-133088.36000000002</v>
      </c>
    </row>
    <row r="166" spans="1:25" customFormat="1" x14ac:dyDescent="0.25">
      <c r="A166" s="177">
        <f t="shared" si="158"/>
        <v>43190</v>
      </c>
      <c r="B166" s="181">
        <f>+F165</f>
        <v>-130012.21</v>
      </c>
      <c r="C166" s="179"/>
      <c r="D166" s="180">
        <f t="shared" si="147"/>
        <v>-130012.21</v>
      </c>
      <c r="E166" s="181"/>
      <c r="F166" s="182">
        <f t="shared" si="177"/>
        <v>-130012.21</v>
      </c>
      <c r="G166" s="183">
        <f t="shared" si="174"/>
        <v>31</v>
      </c>
      <c r="H166" s="196">
        <f t="shared" ref="H166" si="184">+H165</f>
        <v>1.4999999999999999E-2</v>
      </c>
      <c r="I166" s="185">
        <f t="shared" si="172"/>
        <v>-165.63</v>
      </c>
      <c r="J166" s="181"/>
      <c r="K166" s="182">
        <f t="shared" si="180"/>
        <v>-3241.78</v>
      </c>
      <c r="L166" s="186">
        <f t="shared" si="181"/>
        <v>-133253.99000000002</v>
      </c>
      <c r="M166" s="139"/>
      <c r="N166" s="222">
        <f t="shared" si="160"/>
        <v>43190</v>
      </c>
      <c r="O166" s="181">
        <f>+S165</f>
        <v>-130012.21</v>
      </c>
      <c r="P166" s="179"/>
      <c r="Q166" s="180">
        <f t="shared" si="153"/>
        <v>-130012.21</v>
      </c>
      <c r="R166" s="181"/>
      <c r="S166" s="182">
        <f t="shared" si="179"/>
        <v>-130012.21</v>
      </c>
      <c r="T166" s="183">
        <f t="shared" si="175"/>
        <v>31</v>
      </c>
      <c r="U166" s="184">
        <f t="shared" si="175"/>
        <v>1.4999999999999999E-2</v>
      </c>
      <c r="V166" s="185">
        <f t="shared" si="173"/>
        <v>-165.63</v>
      </c>
      <c r="W166" s="181"/>
      <c r="X166" s="182">
        <f t="shared" si="182"/>
        <v>-3241.78</v>
      </c>
      <c r="Y166" s="186">
        <f t="shared" si="183"/>
        <v>-133253.99000000002</v>
      </c>
    </row>
    <row r="167" spans="1:25" customFormat="1" x14ac:dyDescent="0.25">
      <c r="A167" s="177">
        <f t="shared" si="158"/>
        <v>43220</v>
      </c>
      <c r="B167" s="181">
        <f>+F166</f>
        <v>-130012.21</v>
      </c>
      <c r="C167" s="179"/>
      <c r="D167" s="180">
        <f t="shared" si="147"/>
        <v>-130012.21</v>
      </c>
      <c r="E167" s="181"/>
      <c r="F167" s="182">
        <f t="shared" si="177"/>
        <v>-130012.21</v>
      </c>
      <c r="G167" s="183">
        <f t="shared" si="174"/>
        <v>30</v>
      </c>
      <c r="H167" s="196">
        <f>+H166</f>
        <v>1.4999999999999999E-2</v>
      </c>
      <c r="I167" s="185">
        <f t="shared" si="172"/>
        <v>-160.29</v>
      </c>
      <c r="J167" s="181"/>
      <c r="K167" s="182">
        <f t="shared" si="180"/>
        <v>-3402.07</v>
      </c>
      <c r="L167" s="182">
        <f t="shared" si="181"/>
        <v>-133414.28</v>
      </c>
      <c r="M167" s="139"/>
      <c r="N167" s="222">
        <f t="shared" si="160"/>
        <v>43220</v>
      </c>
      <c r="O167" s="181">
        <f>+S166</f>
        <v>-130012.21</v>
      </c>
      <c r="P167" s="179"/>
      <c r="Q167" s="180">
        <f t="shared" si="153"/>
        <v>-130012.21</v>
      </c>
      <c r="R167" s="181"/>
      <c r="S167" s="182">
        <f t="shared" si="179"/>
        <v>-130012.21</v>
      </c>
      <c r="T167" s="183">
        <f t="shared" si="175"/>
        <v>30</v>
      </c>
      <c r="U167" s="184">
        <f t="shared" si="175"/>
        <v>1.89E-2</v>
      </c>
      <c r="V167" s="185">
        <f t="shared" si="173"/>
        <v>-201.96</v>
      </c>
      <c r="W167" s="181"/>
      <c r="X167" s="182">
        <f t="shared" si="182"/>
        <v>-3443.7400000000002</v>
      </c>
      <c r="Y167" s="182">
        <f t="shared" si="183"/>
        <v>-133455.95000000001</v>
      </c>
    </row>
    <row r="168" spans="1:25" customFormat="1" x14ac:dyDescent="0.25">
      <c r="A168" s="197">
        <f t="shared" si="158"/>
        <v>43251</v>
      </c>
      <c r="B168" s="198">
        <f>+F167+E168</f>
        <v>0</v>
      </c>
      <c r="C168" s="199"/>
      <c r="D168" s="200">
        <f t="shared" si="147"/>
        <v>0</v>
      </c>
      <c r="E168" s="201">
        <f>-I7</f>
        <v>130012.21</v>
      </c>
      <c r="F168" s="202">
        <f>SUM(D168)</f>
        <v>0</v>
      </c>
      <c r="G168" s="203">
        <f t="shared" si="174"/>
        <v>31</v>
      </c>
      <c r="H168" s="204">
        <f t="shared" ref="H168:H175" si="185">+H167</f>
        <v>1.4999999999999999E-2</v>
      </c>
      <c r="I168" s="205">
        <f t="shared" si="172"/>
        <v>0</v>
      </c>
      <c r="J168" s="201">
        <f>-J7</f>
        <v>3402.04</v>
      </c>
      <c r="K168" s="202">
        <f>+K167+I168+J168</f>
        <v>-3.0000000000200089E-2</v>
      </c>
      <c r="L168" s="202">
        <f t="shared" si="181"/>
        <v>-3.0000000000200089E-2</v>
      </c>
      <c r="M168" s="139"/>
      <c r="N168" s="224">
        <f t="shared" si="160"/>
        <v>43251</v>
      </c>
      <c r="O168" s="198">
        <f>+S167+R168</f>
        <v>0</v>
      </c>
      <c r="P168" s="199"/>
      <c r="Q168" s="200">
        <f t="shared" si="153"/>
        <v>0</v>
      </c>
      <c r="R168" s="201">
        <f>-(-1246.89-128765.32)</f>
        <v>130012.21</v>
      </c>
      <c r="S168" s="202">
        <f>SUM(Q168)</f>
        <v>0</v>
      </c>
      <c r="T168" s="203">
        <f t="shared" si="175"/>
        <v>31</v>
      </c>
      <c r="U168" s="225">
        <f t="shared" si="175"/>
        <v>1.89E-2</v>
      </c>
      <c r="V168" s="205">
        <f t="shared" si="173"/>
        <v>0</v>
      </c>
      <c r="W168" s="201">
        <f>-(-32.63-3369.41)</f>
        <v>3402.04</v>
      </c>
      <c r="X168" s="202">
        <f>+X167+V168+W168</f>
        <v>-41.700000000000273</v>
      </c>
      <c r="Y168" s="202">
        <f t="shared" si="183"/>
        <v>-41.700000000000273</v>
      </c>
    </row>
    <row r="169" spans="1:25" customFormat="1" x14ac:dyDescent="0.25">
      <c r="A169" s="177">
        <f t="shared" si="158"/>
        <v>43281</v>
      </c>
      <c r="B169" s="181">
        <f t="shared" ref="B169:B175" si="186">+F168</f>
        <v>0</v>
      </c>
      <c r="C169" s="179"/>
      <c r="D169" s="180">
        <f t="shared" si="147"/>
        <v>0</v>
      </c>
      <c r="E169" s="181"/>
      <c r="F169" s="182">
        <f t="shared" ref="F169:F175" si="187">SUM(D169:E169)</f>
        <v>0</v>
      </c>
      <c r="G169" s="183">
        <f t="shared" si="174"/>
        <v>30</v>
      </c>
      <c r="H169" s="196">
        <f t="shared" si="185"/>
        <v>1.4999999999999999E-2</v>
      </c>
      <c r="I169" s="185">
        <f t="shared" si="172"/>
        <v>0</v>
      </c>
      <c r="J169" s="181"/>
      <c r="K169" s="182">
        <f>+K168+I169+J169</f>
        <v>-3.0000000000200089E-2</v>
      </c>
      <c r="L169" s="186">
        <f>ROUND(+K169+F169,2)</f>
        <v>-0.03</v>
      </c>
      <c r="M169" s="139"/>
      <c r="N169" s="222">
        <f t="shared" si="160"/>
        <v>43281</v>
      </c>
      <c r="O169" s="181">
        <f t="shared" ref="O169:O175" si="188">+S168</f>
        <v>0</v>
      </c>
      <c r="P169" s="179"/>
      <c r="Q169" s="180">
        <f t="shared" si="153"/>
        <v>0</v>
      </c>
      <c r="R169" s="181"/>
      <c r="S169" s="182">
        <f t="shared" ref="S169:S175" si="189">SUM(Q169:R169)</f>
        <v>0</v>
      </c>
      <c r="T169" s="183">
        <f t="shared" si="175"/>
        <v>30</v>
      </c>
      <c r="U169" s="184">
        <f t="shared" si="175"/>
        <v>1.89E-2</v>
      </c>
      <c r="V169" s="185">
        <f t="shared" si="173"/>
        <v>0</v>
      </c>
      <c r="W169" s="181"/>
      <c r="X169" s="182">
        <f>+X168+V169+W169</f>
        <v>-41.700000000000273</v>
      </c>
      <c r="Y169" s="186">
        <f>ROUND(+X169+S169,2)</f>
        <v>-41.7</v>
      </c>
    </row>
    <row r="170" spans="1:25" customFormat="1" x14ac:dyDescent="0.25">
      <c r="A170" s="177">
        <f t="shared" si="158"/>
        <v>43312</v>
      </c>
      <c r="B170" s="181">
        <f t="shared" si="186"/>
        <v>0</v>
      </c>
      <c r="C170" s="179"/>
      <c r="D170" s="180">
        <f t="shared" si="147"/>
        <v>0</v>
      </c>
      <c r="E170" s="181"/>
      <c r="F170" s="182">
        <f t="shared" si="187"/>
        <v>0</v>
      </c>
      <c r="G170" s="183">
        <f t="shared" si="174"/>
        <v>31</v>
      </c>
      <c r="H170" s="196">
        <f t="shared" si="185"/>
        <v>1.4999999999999999E-2</v>
      </c>
      <c r="I170" s="185">
        <f t="shared" si="172"/>
        <v>0</v>
      </c>
      <c r="J170" s="181"/>
      <c r="K170" s="182">
        <f>ROUND(+K169+I170+J170,2)</f>
        <v>-0.03</v>
      </c>
      <c r="L170" s="182">
        <f>ROUND(+K170+F170,2)</f>
        <v>-0.03</v>
      </c>
      <c r="M170" s="139"/>
      <c r="N170" s="222">
        <f t="shared" si="160"/>
        <v>43312</v>
      </c>
      <c r="O170" s="181">
        <f t="shared" si="188"/>
        <v>0</v>
      </c>
      <c r="P170" s="179"/>
      <c r="Q170" s="180">
        <f t="shared" si="153"/>
        <v>0</v>
      </c>
      <c r="R170" s="181"/>
      <c r="S170" s="182">
        <f t="shared" si="189"/>
        <v>0</v>
      </c>
      <c r="T170" s="183">
        <f t="shared" si="175"/>
        <v>31</v>
      </c>
      <c r="U170" s="184">
        <f t="shared" si="175"/>
        <v>1.89E-2</v>
      </c>
      <c r="V170" s="185">
        <f t="shared" si="173"/>
        <v>0</v>
      </c>
      <c r="W170" s="181"/>
      <c r="X170" s="182">
        <f>ROUND(+X169+V170+W170,2)</f>
        <v>-41.7</v>
      </c>
      <c r="Y170" s="182">
        <f>ROUND(+X170+S170,2)</f>
        <v>-41.7</v>
      </c>
    </row>
    <row r="171" spans="1:25" customFormat="1" x14ac:dyDescent="0.25">
      <c r="A171" s="177">
        <f t="shared" si="158"/>
        <v>43343</v>
      </c>
      <c r="B171" s="181">
        <f t="shared" si="186"/>
        <v>0</v>
      </c>
      <c r="C171" s="179"/>
      <c r="D171" s="180">
        <f t="shared" si="147"/>
        <v>0</v>
      </c>
      <c r="E171" s="181"/>
      <c r="F171" s="182">
        <f t="shared" si="187"/>
        <v>0</v>
      </c>
      <c r="G171" s="183">
        <f t="shared" si="174"/>
        <v>31</v>
      </c>
      <c r="H171" s="196">
        <f t="shared" si="185"/>
        <v>1.4999999999999999E-2</v>
      </c>
      <c r="I171" s="185">
        <f t="shared" si="172"/>
        <v>0</v>
      </c>
      <c r="J171" s="181"/>
      <c r="K171" s="182">
        <f>+K170+I171+J171</f>
        <v>-0.03</v>
      </c>
      <c r="L171" s="182">
        <f>+K171+F171</f>
        <v>-0.03</v>
      </c>
      <c r="M171" s="139"/>
      <c r="N171" s="222">
        <f t="shared" si="160"/>
        <v>43343</v>
      </c>
      <c r="O171" s="181">
        <f t="shared" si="188"/>
        <v>0</v>
      </c>
      <c r="P171" s="179"/>
      <c r="Q171" s="180">
        <f t="shared" si="153"/>
        <v>0</v>
      </c>
      <c r="R171" s="181"/>
      <c r="S171" s="182">
        <f t="shared" si="189"/>
        <v>0</v>
      </c>
      <c r="T171" s="183">
        <f t="shared" si="175"/>
        <v>31</v>
      </c>
      <c r="U171" s="184">
        <f t="shared" si="175"/>
        <v>1.89E-2</v>
      </c>
      <c r="V171" s="185">
        <f t="shared" si="173"/>
        <v>0</v>
      </c>
      <c r="W171" s="181"/>
      <c r="X171" s="182">
        <f>+X170+V171+W171</f>
        <v>-41.7</v>
      </c>
      <c r="Y171" s="182">
        <f>+X171+S171</f>
        <v>-41.7</v>
      </c>
    </row>
    <row r="172" spans="1:25" customFormat="1" x14ac:dyDescent="0.25">
      <c r="A172" s="177">
        <f t="shared" si="158"/>
        <v>43373</v>
      </c>
      <c r="B172" s="181">
        <f t="shared" si="186"/>
        <v>0</v>
      </c>
      <c r="C172" s="179"/>
      <c r="D172" s="180">
        <f t="shared" si="147"/>
        <v>0</v>
      </c>
      <c r="E172" s="181"/>
      <c r="F172" s="182">
        <f t="shared" si="187"/>
        <v>0</v>
      </c>
      <c r="G172" s="183">
        <f t="shared" ref="G172:G175" si="190">+G131</f>
        <v>30</v>
      </c>
      <c r="H172" s="196">
        <f t="shared" si="185"/>
        <v>1.4999999999999999E-2</v>
      </c>
      <c r="I172" s="185">
        <f t="shared" si="172"/>
        <v>0</v>
      </c>
      <c r="J172" s="181"/>
      <c r="K172" s="182">
        <f>+K171+I172+J172</f>
        <v>-0.03</v>
      </c>
      <c r="L172" s="186">
        <f>+K172+F172</f>
        <v>-0.03</v>
      </c>
      <c r="M172" s="139"/>
      <c r="N172" s="222">
        <f t="shared" si="160"/>
        <v>43373</v>
      </c>
      <c r="O172" s="181">
        <f t="shared" si="188"/>
        <v>0</v>
      </c>
      <c r="P172" s="179"/>
      <c r="Q172" s="180">
        <f t="shared" si="153"/>
        <v>0</v>
      </c>
      <c r="R172" s="181"/>
      <c r="S172" s="182">
        <f t="shared" si="189"/>
        <v>0</v>
      </c>
      <c r="T172" s="183">
        <f t="shared" ref="T172:U175" si="191">+T131</f>
        <v>30</v>
      </c>
      <c r="U172" s="184">
        <f t="shared" si="191"/>
        <v>1.89E-2</v>
      </c>
      <c r="V172" s="185">
        <f t="shared" si="173"/>
        <v>0</v>
      </c>
      <c r="W172" s="181"/>
      <c r="X172" s="182">
        <f>+X171+V172+W172</f>
        <v>-41.7</v>
      </c>
      <c r="Y172" s="186">
        <f>+X172+S172</f>
        <v>-41.7</v>
      </c>
    </row>
    <row r="173" spans="1:25" customFormat="1" x14ac:dyDescent="0.25">
      <c r="A173" s="177">
        <f t="shared" si="158"/>
        <v>43404</v>
      </c>
      <c r="B173" s="181">
        <f t="shared" si="186"/>
        <v>0</v>
      </c>
      <c r="C173" s="179"/>
      <c r="D173" s="180">
        <f t="shared" si="147"/>
        <v>0</v>
      </c>
      <c r="E173" s="181"/>
      <c r="F173" s="182">
        <f t="shared" si="187"/>
        <v>0</v>
      </c>
      <c r="G173" s="183">
        <f t="shared" si="190"/>
        <v>31</v>
      </c>
      <c r="H173" s="196">
        <f t="shared" si="185"/>
        <v>1.4999999999999999E-2</v>
      </c>
      <c r="I173" s="185">
        <f t="shared" si="172"/>
        <v>0</v>
      </c>
      <c r="J173" s="181"/>
      <c r="K173" s="182">
        <f>+K172+I173+J173</f>
        <v>-0.03</v>
      </c>
      <c r="L173" s="182">
        <f>+K173+F173</f>
        <v>-0.03</v>
      </c>
      <c r="M173" s="139"/>
      <c r="N173" s="222">
        <f t="shared" si="160"/>
        <v>43404</v>
      </c>
      <c r="O173" s="181">
        <f t="shared" si="188"/>
        <v>0</v>
      </c>
      <c r="P173" s="179"/>
      <c r="Q173" s="180">
        <f t="shared" si="153"/>
        <v>0</v>
      </c>
      <c r="R173" s="181"/>
      <c r="S173" s="182">
        <f t="shared" si="189"/>
        <v>0</v>
      </c>
      <c r="T173" s="183">
        <f t="shared" si="191"/>
        <v>31</v>
      </c>
      <c r="U173" s="184">
        <f t="shared" si="191"/>
        <v>2.1700000000000001E-2</v>
      </c>
      <c r="V173" s="185">
        <f t="shared" si="173"/>
        <v>0</v>
      </c>
      <c r="W173" s="181"/>
      <c r="X173" s="182">
        <f>+X172+V173+W173</f>
        <v>-41.7</v>
      </c>
      <c r="Y173" s="182">
        <f>+X173+S173</f>
        <v>-41.7</v>
      </c>
    </row>
    <row r="174" spans="1:25" customFormat="1" x14ac:dyDescent="0.25">
      <c r="A174" s="177">
        <f t="shared" si="158"/>
        <v>43434</v>
      </c>
      <c r="B174" s="181">
        <f t="shared" si="186"/>
        <v>0</v>
      </c>
      <c r="C174" s="179"/>
      <c r="D174" s="180">
        <f t="shared" si="147"/>
        <v>0</v>
      </c>
      <c r="E174" s="181"/>
      <c r="F174" s="182">
        <f t="shared" si="187"/>
        <v>0</v>
      </c>
      <c r="G174" s="183">
        <f t="shared" si="190"/>
        <v>30</v>
      </c>
      <c r="H174" s="196">
        <f t="shared" si="185"/>
        <v>1.4999999999999999E-2</v>
      </c>
      <c r="I174" s="185">
        <f t="shared" si="172"/>
        <v>0</v>
      </c>
      <c r="J174" s="181"/>
      <c r="K174" s="182">
        <f>+K173+I174+J174</f>
        <v>-0.03</v>
      </c>
      <c r="L174" s="182">
        <f>+K174+F174</f>
        <v>-0.03</v>
      </c>
      <c r="M174" s="139"/>
      <c r="N174" s="222">
        <f t="shared" si="160"/>
        <v>43434</v>
      </c>
      <c r="O174" s="181">
        <f t="shared" si="188"/>
        <v>0</v>
      </c>
      <c r="P174" s="179"/>
      <c r="Q174" s="180">
        <f t="shared" si="153"/>
        <v>0</v>
      </c>
      <c r="R174" s="181"/>
      <c r="S174" s="182">
        <f t="shared" si="189"/>
        <v>0</v>
      </c>
      <c r="T174" s="183">
        <f t="shared" si="191"/>
        <v>30</v>
      </c>
      <c r="U174" s="184">
        <f t="shared" si="191"/>
        <v>2.1700000000000001E-2</v>
      </c>
      <c r="V174" s="185">
        <f t="shared" si="173"/>
        <v>0</v>
      </c>
      <c r="W174" s="181"/>
      <c r="X174" s="182">
        <f>+X173+V174+W174</f>
        <v>-41.7</v>
      </c>
      <c r="Y174" s="182">
        <f>+X174+S174</f>
        <v>-41.7</v>
      </c>
    </row>
    <row r="175" spans="1:25" customFormat="1" x14ac:dyDescent="0.25">
      <c r="A175" s="188">
        <f t="shared" si="158"/>
        <v>43465</v>
      </c>
      <c r="B175" s="189">
        <f t="shared" si="186"/>
        <v>0</v>
      </c>
      <c r="C175" s="190"/>
      <c r="D175" s="191">
        <f t="shared" si="147"/>
        <v>0</v>
      </c>
      <c r="E175" s="189"/>
      <c r="F175" s="190">
        <f t="shared" si="187"/>
        <v>0</v>
      </c>
      <c r="G175" s="189">
        <f t="shared" si="190"/>
        <v>31</v>
      </c>
      <c r="H175" s="206">
        <f t="shared" si="185"/>
        <v>1.4999999999999999E-2</v>
      </c>
      <c r="I175" s="193">
        <f t="shared" si="172"/>
        <v>0</v>
      </c>
      <c r="J175" s="189"/>
      <c r="K175" s="190">
        <f>+K174+I175+J175</f>
        <v>-0.03</v>
      </c>
      <c r="L175" s="194">
        <f>+K175+F175</f>
        <v>-0.03</v>
      </c>
      <c r="M175" s="139"/>
      <c r="N175" s="223">
        <f t="shared" si="160"/>
        <v>43465</v>
      </c>
      <c r="O175" s="189">
        <f t="shared" si="188"/>
        <v>0</v>
      </c>
      <c r="P175" s="190"/>
      <c r="Q175" s="191">
        <f t="shared" si="153"/>
        <v>0</v>
      </c>
      <c r="R175" s="189"/>
      <c r="S175" s="190">
        <f t="shared" si="189"/>
        <v>0</v>
      </c>
      <c r="T175" s="189">
        <f t="shared" si="191"/>
        <v>31</v>
      </c>
      <c r="U175" s="192">
        <f t="shared" si="191"/>
        <v>2.1700000000000001E-2</v>
      </c>
      <c r="V175" s="193">
        <f t="shared" si="173"/>
        <v>0</v>
      </c>
      <c r="W175" s="189"/>
      <c r="X175" s="190">
        <f>+X174+V175+W175</f>
        <v>-41.7</v>
      </c>
      <c r="Y175" s="194">
        <f>+X175+S175</f>
        <v>-41.7</v>
      </c>
    </row>
    <row r="176" spans="1:25" s="2" customFormat="1" x14ac:dyDescent="0.25">
      <c r="A176" s="136"/>
      <c r="B176" s="136"/>
      <c r="C176" s="136"/>
      <c r="D176" s="136"/>
      <c r="E176" s="136"/>
      <c r="F176" s="136"/>
      <c r="G176" s="136"/>
      <c r="H176" s="136"/>
      <c r="I176" s="136"/>
      <c r="J176" s="136"/>
      <c r="K176" s="136"/>
      <c r="L176" s="138"/>
      <c r="M176" s="139"/>
      <c r="N176" s="211"/>
      <c r="O176" s="136"/>
      <c r="P176" s="136"/>
      <c r="Q176" s="136"/>
      <c r="R176" s="136"/>
      <c r="S176" s="136"/>
      <c r="T176" s="136"/>
      <c r="U176" s="136"/>
      <c r="V176" s="136"/>
      <c r="W176" s="136"/>
      <c r="X176" s="136"/>
      <c r="Y176" s="138"/>
    </row>
    <row r="177" spans="1:25" s="2" customFormat="1" x14ac:dyDescent="0.25">
      <c r="A177" s="136"/>
      <c r="B177" s="136"/>
      <c r="C177" s="182"/>
      <c r="D177" s="136"/>
      <c r="E177" s="136"/>
      <c r="F177" s="136"/>
      <c r="G177" s="136"/>
      <c r="H177" s="136"/>
      <c r="I177" s="136"/>
      <c r="J177" s="136"/>
      <c r="K177" s="136"/>
      <c r="L177" s="138"/>
      <c r="M177" s="139"/>
      <c r="N177" s="211"/>
      <c r="O177" s="136"/>
      <c r="P177" s="182"/>
      <c r="Q177" s="136"/>
      <c r="R177" s="136"/>
      <c r="S177" s="136"/>
      <c r="T177" s="136"/>
      <c r="U177" s="136"/>
      <c r="V177" s="136"/>
      <c r="W177" s="136"/>
      <c r="X177" s="136"/>
      <c r="Y177" s="138"/>
    </row>
    <row r="178" spans="1:25" s="2" customFormat="1" x14ac:dyDescent="0.25">
      <c r="A178" s="136"/>
      <c r="B178" s="136"/>
      <c r="C178" s="136"/>
      <c r="D178" s="207"/>
      <c r="E178" s="136"/>
      <c r="F178" s="136"/>
      <c r="G178" s="136"/>
      <c r="H178" s="136"/>
      <c r="I178" s="136"/>
      <c r="J178" s="136"/>
      <c r="K178" s="136"/>
      <c r="L178" s="138"/>
      <c r="M178" s="139"/>
      <c r="N178" s="211"/>
      <c r="O178" s="136"/>
      <c r="P178" s="136"/>
      <c r="Q178" s="207"/>
      <c r="R178" s="136"/>
      <c r="S178" s="136"/>
      <c r="T178" s="136"/>
      <c r="U178" s="136"/>
      <c r="V178" s="136"/>
      <c r="W178" s="136"/>
      <c r="X178" s="136"/>
      <c r="Y178" s="138"/>
    </row>
    <row r="179" spans="1:25" s="2" customFormat="1" ht="27.75" customHeight="1" x14ac:dyDescent="0.25">
      <c r="A179" s="135" t="str">
        <f>CONCATENATE("Account ",A8,F$1)</f>
        <v>Account 1584 RSVA Network- 2016 Principal plus Interest - Disposition in 2018</v>
      </c>
      <c r="B179" s="169"/>
      <c r="C179" s="170"/>
      <c r="D179" s="170"/>
      <c r="E179" s="171"/>
      <c r="F179" s="172"/>
      <c r="G179" s="173"/>
      <c r="H179" s="173"/>
      <c r="I179" s="174"/>
      <c r="J179" s="174"/>
      <c r="K179" s="174"/>
      <c r="L179" s="175"/>
      <c r="M179" s="139"/>
      <c r="N179" s="210" t="str">
        <f>+A179</f>
        <v>Account 1584 RSVA Network- 2016 Principal plus Interest - Disposition in 2018</v>
      </c>
      <c r="O179" s="169"/>
      <c r="P179" s="170"/>
      <c r="Q179" s="170"/>
      <c r="R179" s="171"/>
      <c r="S179" s="172"/>
      <c r="T179" s="173"/>
      <c r="U179" s="173"/>
      <c r="V179" s="174"/>
      <c r="W179" s="174"/>
      <c r="X179" s="174"/>
      <c r="Y179" s="175"/>
    </row>
    <row r="180" spans="1:25" customFormat="1" ht="57.75" thickBot="1" x14ac:dyDescent="0.3">
      <c r="A180" s="220" t="str">
        <f>+A$16</f>
        <v>Date</v>
      </c>
      <c r="B180" s="220" t="str">
        <f t="shared" ref="B180:L180" si="192">+B$16</f>
        <v>Principal Opening Balance</v>
      </c>
      <c r="C180" s="220" t="str">
        <f t="shared" si="192"/>
        <v>Monthly Variance Allocated to RSVA Acct</v>
      </c>
      <c r="D180" s="220" t="str">
        <f t="shared" si="192"/>
        <v>Total Balance before transfer</v>
      </c>
      <c r="E180" s="220" t="str">
        <f t="shared" si="192"/>
        <v>Board approved disposition transferred out to 1595</v>
      </c>
      <c r="F180" s="220" t="str">
        <f t="shared" si="192"/>
        <v>Closing Balance</v>
      </c>
      <c r="G180" s="220" t="str">
        <f t="shared" si="192"/>
        <v>Days</v>
      </c>
      <c r="H180" s="220" t="str">
        <f t="shared" si="192"/>
        <v>Interest Rate</v>
      </c>
      <c r="I180" s="220" t="str">
        <f t="shared" si="192"/>
        <v>Interest</v>
      </c>
      <c r="J180" s="220" t="str">
        <f t="shared" si="192"/>
        <v>Transferred to 1590 &amp; Recoveries</v>
      </c>
      <c r="K180" s="220" t="str">
        <f t="shared" si="192"/>
        <v>Cumulative Interest</v>
      </c>
      <c r="L180" s="221" t="str">
        <f t="shared" si="192"/>
        <v>Account Closing Balance</v>
      </c>
      <c r="M180" s="139"/>
      <c r="N180" s="142" t="str">
        <f>+N$16</f>
        <v>Date</v>
      </c>
      <c r="O180" s="220" t="str">
        <f t="shared" ref="O180:Y180" si="193">+O$16</f>
        <v>Principal Opening Balance</v>
      </c>
      <c r="P180" s="220" t="str">
        <f t="shared" si="193"/>
        <v>Monthly Variance Allocated to RSVA Acct</v>
      </c>
      <c r="Q180" s="220" t="str">
        <f t="shared" si="193"/>
        <v>Total Balance before transfer</v>
      </c>
      <c r="R180" s="220" t="str">
        <f t="shared" si="193"/>
        <v>Board approved disposition transferred out to 1595</v>
      </c>
      <c r="S180" s="220" t="str">
        <f t="shared" si="193"/>
        <v>Closing Balance</v>
      </c>
      <c r="T180" s="220" t="str">
        <f t="shared" si="193"/>
        <v>Days</v>
      </c>
      <c r="U180" s="220" t="str">
        <f t="shared" si="193"/>
        <v>Interest Rate</v>
      </c>
      <c r="V180" s="220" t="str">
        <f t="shared" si="193"/>
        <v>Interest</v>
      </c>
      <c r="W180" s="220" t="str">
        <f t="shared" si="193"/>
        <v>Transferred to 1590 &amp; Recoveries</v>
      </c>
      <c r="X180" s="220" t="str">
        <f t="shared" si="193"/>
        <v>Cumulative Interest</v>
      </c>
      <c r="Y180" s="221" t="str">
        <f t="shared" si="193"/>
        <v>Account Closing Balance</v>
      </c>
    </row>
    <row r="181" spans="1:25" customFormat="1" x14ac:dyDescent="0.25">
      <c r="A181" s="177">
        <f>+A$17</f>
        <v>42400</v>
      </c>
      <c r="B181" s="178">
        <v>0</v>
      </c>
      <c r="C181" s="179">
        <v>-150738.93000000017</v>
      </c>
      <c r="D181" s="180">
        <f t="shared" ref="D181:D216" si="194">ROUND(SUM(B181:C181),2)</f>
        <v>-150738.93</v>
      </c>
      <c r="E181" s="181"/>
      <c r="F181" s="182">
        <f t="shared" ref="F181:F184" si="195">SUM(D181:E181)</f>
        <v>-150738.93</v>
      </c>
      <c r="G181" s="183">
        <f t="shared" ref="G181:H196" si="196">+G140</f>
        <v>31</v>
      </c>
      <c r="H181" s="184">
        <f>+H140</f>
        <v>1.0999999999999999E-2</v>
      </c>
      <c r="I181" s="185">
        <f t="shared" ref="I181:I192" si="197">ROUND(SUM(G181/366)*H181*B181,2)</f>
        <v>0</v>
      </c>
      <c r="J181" s="181"/>
      <c r="K181" s="182">
        <f>0+I181+J181</f>
        <v>0</v>
      </c>
      <c r="L181" s="182">
        <f t="shared" ref="L181:L185" si="198">+K181+F181</f>
        <v>-150738.93</v>
      </c>
      <c r="M181" s="139"/>
      <c r="N181" s="222">
        <f>+N$17</f>
        <v>42400</v>
      </c>
      <c r="O181" s="178">
        <v>0</v>
      </c>
      <c r="P181" s="179">
        <f t="shared" ref="P181:P192" si="199">+C181</f>
        <v>-150738.93000000017</v>
      </c>
      <c r="Q181" s="180">
        <f t="shared" ref="Q181:Q216" si="200">ROUND(SUM(O181:P181),2)</f>
        <v>-150738.93</v>
      </c>
      <c r="R181" s="181"/>
      <c r="S181" s="182">
        <f t="shared" ref="S181:S184" si="201">SUM(Q181:R181)</f>
        <v>-150738.93</v>
      </c>
      <c r="T181" s="183">
        <f t="shared" ref="T181:U196" si="202">+T140</f>
        <v>31</v>
      </c>
      <c r="U181" s="184">
        <f>+U140</f>
        <v>1.0999999999999999E-2</v>
      </c>
      <c r="V181" s="185">
        <f t="shared" ref="V181:V192" si="203">ROUND(SUM(T181/366)*U181*O181,2)</f>
        <v>0</v>
      </c>
      <c r="W181" s="181"/>
      <c r="X181" s="182">
        <f>0+V181+W181</f>
        <v>0</v>
      </c>
      <c r="Y181" s="182">
        <f t="shared" ref="Y181:Y185" si="204">+X181+S181</f>
        <v>-150738.93</v>
      </c>
    </row>
    <row r="182" spans="1:25" customFormat="1" x14ac:dyDescent="0.25">
      <c r="A182" s="177">
        <f t="shared" ref="A182:A216" si="205">+A181+G182</f>
        <v>42429</v>
      </c>
      <c r="B182" s="181">
        <f>+F181</f>
        <v>-150738.93</v>
      </c>
      <c r="C182" s="179">
        <v>20384.920000000158</v>
      </c>
      <c r="D182" s="180">
        <f t="shared" si="194"/>
        <v>-130354.01</v>
      </c>
      <c r="E182" s="181"/>
      <c r="F182" s="182">
        <f t="shared" si="195"/>
        <v>-130354.01</v>
      </c>
      <c r="G182" s="183">
        <f t="shared" si="196"/>
        <v>29</v>
      </c>
      <c r="H182" s="184">
        <f t="shared" si="196"/>
        <v>1.0999999999999999E-2</v>
      </c>
      <c r="I182" s="185">
        <f t="shared" si="197"/>
        <v>-131.38</v>
      </c>
      <c r="J182" s="181"/>
      <c r="K182" s="182">
        <f t="shared" ref="K182:K184" si="206">+K181+I182+J182</f>
        <v>-131.38</v>
      </c>
      <c r="L182" s="182">
        <f t="shared" si="198"/>
        <v>-130485.39</v>
      </c>
      <c r="M182" s="139"/>
      <c r="N182" s="222">
        <f t="shared" ref="N182:N216" si="207">+N181+T182</f>
        <v>42429</v>
      </c>
      <c r="O182" s="181">
        <f>+S181</f>
        <v>-150738.93</v>
      </c>
      <c r="P182" s="179">
        <f t="shared" si="199"/>
        <v>20384.920000000158</v>
      </c>
      <c r="Q182" s="180">
        <f t="shared" si="200"/>
        <v>-130354.01</v>
      </c>
      <c r="R182" s="181"/>
      <c r="S182" s="182">
        <f t="shared" si="201"/>
        <v>-130354.01</v>
      </c>
      <c r="T182" s="183">
        <f t="shared" si="202"/>
        <v>29</v>
      </c>
      <c r="U182" s="184">
        <f t="shared" si="202"/>
        <v>1.0999999999999999E-2</v>
      </c>
      <c r="V182" s="185">
        <f t="shared" si="203"/>
        <v>-131.38</v>
      </c>
      <c r="W182" s="181"/>
      <c r="X182" s="182">
        <f t="shared" ref="X182:X184" si="208">+X181+V182+W182</f>
        <v>-131.38</v>
      </c>
      <c r="Y182" s="182">
        <f t="shared" si="204"/>
        <v>-130485.39</v>
      </c>
    </row>
    <row r="183" spans="1:25" customFormat="1" x14ac:dyDescent="0.25">
      <c r="A183" s="177">
        <f t="shared" si="205"/>
        <v>42460</v>
      </c>
      <c r="B183" s="181">
        <f>+F182</f>
        <v>-130354.01</v>
      </c>
      <c r="C183" s="179">
        <v>-134832.35000000009</v>
      </c>
      <c r="D183" s="180">
        <f t="shared" si="194"/>
        <v>-265186.36</v>
      </c>
      <c r="E183" s="181"/>
      <c r="F183" s="182">
        <f t="shared" si="195"/>
        <v>-265186.36</v>
      </c>
      <c r="G183" s="183">
        <f t="shared" si="196"/>
        <v>31</v>
      </c>
      <c r="H183" s="184">
        <f t="shared" si="196"/>
        <v>1.0999999999999999E-2</v>
      </c>
      <c r="I183" s="185">
        <f t="shared" si="197"/>
        <v>-121.45</v>
      </c>
      <c r="J183" s="181"/>
      <c r="K183" s="182">
        <f t="shared" si="206"/>
        <v>-252.82999999999998</v>
      </c>
      <c r="L183" s="186">
        <f t="shared" si="198"/>
        <v>-265439.19</v>
      </c>
      <c r="M183" s="139"/>
      <c r="N183" s="222">
        <f t="shared" si="207"/>
        <v>42460</v>
      </c>
      <c r="O183" s="181">
        <f>+S182</f>
        <v>-130354.01</v>
      </c>
      <c r="P183" s="179">
        <f t="shared" si="199"/>
        <v>-134832.35000000009</v>
      </c>
      <c r="Q183" s="180">
        <f t="shared" si="200"/>
        <v>-265186.36</v>
      </c>
      <c r="R183" s="181"/>
      <c r="S183" s="182">
        <f t="shared" si="201"/>
        <v>-265186.36</v>
      </c>
      <c r="T183" s="183">
        <f t="shared" si="202"/>
        <v>31</v>
      </c>
      <c r="U183" s="184">
        <f t="shared" si="202"/>
        <v>1.0999999999999999E-2</v>
      </c>
      <c r="V183" s="185">
        <f t="shared" si="203"/>
        <v>-121.45</v>
      </c>
      <c r="W183" s="181"/>
      <c r="X183" s="182">
        <f t="shared" si="208"/>
        <v>-252.82999999999998</v>
      </c>
      <c r="Y183" s="186">
        <f t="shared" si="204"/>
        <v>-265439.19</v>
      </c>
    </row>
    <row r="184" spans="1:25" customFormat="1" x14ac:dyDescent="0.25">
      <c r="A184" s="177">
        <f t="shared" si="205"/>
        <v>42490</v>
      </c>
      <c r="B184" s="181">
        <f>+F183</f>
        <v>-265186.36</v>
      </c>
      <c r="C184" s="179">
        <v>-94916.749999999767</v>
      </c>
      <c r="D184" s="180">
        <f t="shared" si="194"/>
        <v>-360103.11</v>
      </c>
      <c r="E184" s="181"/>
      <c r="F184" s="182">
        <f t="shared" si="195"/>
        <v>-360103.11</v>
      </c>
      <c r="G184" s="183">
        <f t="shared" si="196"/>
        <v>30</v>
      </c>
      <c r="H184" s="184">
        <f t="shared" si="196"/>
        <v>1.0999999999999999E-2</v>
      </c>
      <c r="I184" s="185">
        <f t="shared" si="197"/>
        <v>-239.1</v>
      </c>
      <c r="J184" s="181"/>
      <c r="K184" s="182">
        <f t="shared" si="206"/>
        <v>-491.92999999999995</v>
      </c>
      <c r="L184" s="182">
        <f t="shared" si="198"/>
        <v>-360595.04</v>
      </c>
      <c r="M184" s="139"/>
      <c r="N184" s="222">
        <f t="shared" si="207"/>
        <v>42490</v>
      </c>
      <c r="O184" s="181">
        <f>+S183</f>
        <v>-265186.36</v>
      </c>
      <c r="P184" s="179">
        <f t="shared" si="199"/>
        <v>-94916.749999999767</v>
      </c>
      <c r="Q184" s="180">
        <f t="shared" si="200"/>
        <v>-360103.11</v>
      </c>
      <c r="R184" s="181"/>
      <c r="S184" s="182">
        <f t="shared" si="201"/>
        <v>-360103.11</v>
      </c>
      <c r="T184" s="183">
        <f t="shared" si="202"/>
        <v>30</v>
      </c>
      <c r="U184" s="184">
        <f t="shared" si="202"/>
        <v>1.0999999999999999E-2</v>
      </c>
      <c r="V184" s="185">
        <f t="shared" si="203"/>
        <v>-239.1</v>
      </c>
      <c r="W184" s="181"/>
      <c r="X184" s="182">
        <f t="shared" si="208"/>
        <v>-491.92999999999995</v>
      </c>
      <c r="Y184" s="182">
        <f t="shared" si="204"/>
        <v>-360595.04</v>
      </c>
    </row>
    <row r="185" spans="1:25" customFormat="1" x14ac:dyDescent="0.25">
      <c r="A185" s="177">
        <f t="shared" si="205"/>
        <v>42521</v>
      </c>
      <c r="B185" s="181">
        <f>+F184+E185</f>
        <v>-360103.11</v>
      </c>
      <c r="C185" s="179">
        <v>114032.48999999976</v>
      </c>
      <c r="D185" s="180">
        <f t="shared" si="194"/>
        <v>-246070.62</v>
      </c>
      <c r="E185" s="187"/>
      <c r="F185" s="182">
        <f>SUM(D185)</f>
        <v>-246070.62</v>
      </c>
      <c r="G185" s="183">
        <f t="shared" si="196"/>
        <v>31</v>
      </c>
      <c r="H185" s="184">
        <f t="shared" si="196"/>
        <v>1.0999999999999999E-2</v>
      </c>
      <c r="I185" s="185">
        <f t="shared" si="197"/>
        <v>-335.51</v>
      </c>
      <c r="J185" s="187"/>
      <c r="K185" s="182">
        <f>+K184+I185+J185</f>
        <v>-827.43999999999994</v>
      </c>
      <c r="L185" s="182">
        <f t="shared" si="198"/>
        <v>-246898.06</v>
      </c>
      <c r="M185" s="139"/>
      <c r="N185" s="222">
        <f t="shared" si="207"/>
        <v>42521</v>
      </c>
      <c r="O185" s="181">
        <f>+S184+R185</f>
        <v>-360103.11</v>
      </c>
      <c r="P185" s="179">
        <f t="shared" si="199"/>
        <v>114032.48999999976</v>
      </c>
      <c r="Q185" s="180">
        <f t="shared" si="200"/>
        <v>-246070.62</v>
      </c>
      <c r="R185" s="187"/>
      <c r="S185" s="182">
        <f>SUM(Q185)</f>
        <v>-246070.62</v>
      </c>
      <c r="T185" s="183">
        <f t="shared" si="202"/>
        <v>31</v>
      </c>
      <c r="U185" s="184">
        <f t="shared" si="202"/>
        <v>1.0999999999999999E-2</v>
      </c>
      <c r="V185" s="185">
        <f t="shared" si="203"/>
        <v>-335.51</v>
      </c>
      <c r="W185" s="187"/>
      <c r="X185" s="182">
        <f>+X184+V185+W185</f>
        <v>-827.43999999999994</v>
      </c>
      <c r="Y185" s="182">
        <f t="shared" si="204"/>
        <v>-246898.06</v>
      </c>
    </row>
    <row r="186" spans="1:25" customFormat="1" x14ac:dyDescent="0.25">
      <c r="A186" s="177">
        <f t="shared" si="205"/>
        <v>42551</v>
      </c>
      <c r="B186" s="181">
        <f t="shared" ref="B186:B192" si="209">+F185</f>
        <v>-246070.62</v>
      </c>
      <c r="C186" s="179">
        <v>345233.93999999971</v>
      </c>
      <c r="D186" s="180">
        <f t="shared" si="194"/>
        <v>99163.32</v>
      </c>
      <c r="E186" s="181"/>
      <c r="F186" s="182">
        <f t="shared" ref="F186:F196" si="210">SUM(D186:E186)</f>
        <v>99163.32</v>
      </c>
      <c r="G186" s="183">
        <f t="shared" si="196"/>
        <v>30</v>
      </c>
      <c r="H186" s="184">
        <f t="shared" si="196"/>
        <v>1.0999999999999999E-2</v>
      </c>
      <c r="I186" s="185">
        <f t="shared" si="197"/>
        <v>-221.87</v>
      </c>
      <c r="J186" s="181"/>
      <c r="K186" s="182">
        <f t="shared" ref="K186" si="211">+K185+I186+J186</f>
        <v>-1049.31</v>
      </c>
      <c r="L186" s="186">
        <f>ROUND(+K186+F186,2)</f>
        <v>98114.01</v>
      </c>
      <c r="M186" s="139"/>
      <c r="N186" s="222">
        <f t="shared" si="207"/>
        <v>42551</v>
      </c>
      <c r="O186" s="181">
        <f t="shared" ref="O186:O192" si="212">+S185</f>
        <v>-246070.62</v>
      </c>
      <c r="P186" s="179">
        <f t="shared" si="199"/>
        <v>345233.93999999971</v>
      </c>
      <c r="Q186" s="180">
        <f t="shared" si="200"/>
        <v>99163.32</v>
      </c>
      <c r="R186" s="181"/>
      <c r="S186" s="182">
        <f t="shared" ref="S186:S196" si="213">SUM(Q186:R186)</f>
        <v>99163.32</v>
      </c>
      <c r="T186" s="183">
        <f t="shared" si="202"/>
        <v>30</v>
      </c>
      <c r="U186" s="184">
        <f t="shared" si="202"/>
        <v>1.0999999999999999E-2</v>
      </c>
      <c r="V186" s="185">
        <f t="shared" si="203"/>
        <v>-221.87</v>
      </c>
      <c r="W186" s="181"/>
      <c r="X186" s="182">
        <f t="shared" ref="X186" si="214">+X185+V186+W186</f>
        <v>-1049.31</v>
      </c>
      <c r="Y186" s="186">
        <f>ROUND(+X186+S186,2)</f>
        <v>98114.01</v>
      </c>
    </row>
    <row r="187" spans="1:25" customFormat="1" x14ac:dyDescent="0.25">
      <c r="A187" s="177">
        <f t="shared" si="205"/>
        <v>42582</v>
      </c>
      <c r="B187" s="181">
        <f t="shared" si="209"/>
        <v>99163.32</v>
      </c>
      <c r="C187" s="179">
        <v>98048.800000000745</v>
      </c>
      <c r="D187" s="180">
        <f t="shared" si="194"/>
        <v>197212.12</v>
      </c>
      <c r="E187" s="181"/>
      <c r="F187" s="182">
        <f t="shared" si="210"/>
        <v>197212.12</v>
      </c>
      <c r="G187" s="183">
        <f t="shared" si="196"/>
        <v>31</v>
      </c>
      <c r="H187" s="184">
        <f t="shared" si="196"/>
        <v>1.0999999999999999E-2</v>
      </c>
      <c r="I187" s="185">
        <f t="shared" si="197"/>
        <v>92.39</v>
      </c>
      <c r="J187" s="181"/>
      <c r="K187" s="182">
        <f>ROUND(+K186+I187+J187,2)</f>
        <v>-956.92</v>
      </c>
      <c r="L187" s="182">
        <f>ROUND(+K187+F187,2)</f>
        <v>196255.2</v>
      </c>
      <c r="M187" s="139"/>
      <c r="N187" s="222">
        <f t="shared" si="207"/>
        <v>42582</v>
      </c>
      <c r="O187" s="181">
        <f t="shared" si="212"/>
        <v>99163.32</v>
      </c>
      <c r="P187" s="179">
        <f t="shared" si="199"/>
        <v>98048.800000000745</v>
      </c>
      <c r="Q187" s="180">
        <f t="shared" si="200"/>
        <v>197212.12</v>
      </c>
      <c r="R187" s="181"/>
      <c r="S187" s="182">
        <f t="shared" si="213"/>
        <v>197212.12</v>
      </c>
      <c r="T187" s="183">
        <f t="shared" si="202"/>
        <v>31</v>
      </c>
      <c r="U187" s="184">
        <f t="shared" si="202"/>
        <v>1.0999999999999999E-2</v>
      </c>
      <c r="V187" s="185">
        <f t="shared" si="203"/>
        <v>92.39</v>
      </c>
      <c r="W187" s="181"/>
      <c r="X187" s="182">
        <f>ROUND(+X186+V187+W187,2)</f>
        <v>-956.92</v>
      </c>
      <c r="Y187" s="182">
        <f>ROUND(+X187+S187,2)</f>
        <v>196255.2</v>
      </c>
    </row>
    <row r="188" spans="1:25" customFormat="1" x14ac:dyDescent="0.25">
      <c r="A188" s="177">
        <f t="shared" si="205"/>
        <v>42613</v>
      </c>
      <c r="B188" s="181">
        <f t="shared" si="209"/>
        <v>197212.12</v>
      </c>
      <c r="C188" s="179">
        <v>5944.5399999991059</v>
      </c>
      <c r="D188" s="180">
        <f t="shared" si="194"/>
        <v>203156.66</v>
      </c>
      <c r="E188" s="181"/>
      <c r="F188" s="182">
        <f t="shared" si="210"/>
        <v>203156.66</v>
      </c>
      <c r="G188" s="183">
        <f t="shared" si="196"/>
        <v>31</v>
      </c>
      <c r="H188" s="184">
        <f t="shared" si="196"/>
        <v>1.0999999999999999E-2</v>
      </c>
      <c r="I188" s="185">
        <f t="shared" si="197"/>
        <v>183.74</v>
      </c>
      <c r="J188" s="181"/>
      <c r="K188" s="182">
        <f t="shared" ref="K188:K196" si="215">+K187+I188+J188</f>
        <v>-773.18</v>
      </c>
      <c r="L188" s="182">
        <f t="shared" ref="L188:L197" si="216">+K188+F188</f>
        <v>202383.48</v>
      </c>
      <c r="M188" s="139"/>
      <c r="N188" s="222">
        <f t="shared" si="207"/>
        <v>42613</v>
      </c>
      <c r="O188" s="181">
        <f t="shared" si="212"/>
        <v>197212.12</v>
      </c>
      <c r="P188" s="179">
        <f t="shared" si="199"/>
        <v>5944.5399999991059</v>
      </c>
      <c r="Q188" s="180">
        <f t="shared" si="200"/>
        <v>203156.66</v>
      </c>
      <c r="R188" s="181"/>
      <c r="S188" s="182">
        <f t="shared" si="213"/>
        <v>203156.66</v>
      </c>
      <c r="T188" s="183">
        <f t="shared" si="202"/>
        <v>31</v>
      </c>
      <c r="U188" s="184">
        <f t="shared" si="202"/>
        <v>1.0999999999999999E-2</v>
      </c>
      <c r="V188" s="185">
        <f t="shared" si="203"/>
        <v>183.74</v>
      </c>
      <c r="W188" s="181"/>
      <c r="X188" s="182">
        <f t="shared" ref="X188:X196" si="217">+X187+V188+W188</f>
        <v>-773.18</v>
      </c>
      <c r="Y188" s="182">
        <f t="shared" ref="Y188:Y197" si="218">+X188+S188</f>
        <v>202383.48</v>
      </c>
    </row>
    <row r="189" spans="1:25" customFormat="1" x14ac:dyDescent="0.25">
      <c r="A189" s="177">
        <f t="shared" si="205"/>
        <v>42643</v>
      </c>
      <c r="B189" s="181">
        <f t="shared" si="209"/>
        <v>203156.66</v>
      </c>
      <c r="C189" s="179">
        <v>641899.12999999966</v>
      </c>
      <c r="D189" s="180">
        <f t="shared" si="194"/>
        <v>845055.79</v>
      </c>
      <c r="E189" s="181"/>
      <c r="F189" s="182">
        <f t="shared" si="210"/>
        <v>845055.79</v>
      </c>
      <c r="G189" s="183">
        <f t="shared" si="196"/>
        <v>30</v>
      </c>
      <c r="H189" s="184">
        <f t="shared" si="196"/>
        <v>1.0999999999999999E-2</v>
      </c>
      <c r="I189" s="185">
        <f t="shared" si="197"/>
        <v>183.17</v>
      </c>
      <c r="J189" s="181"/>
      <c r="K189" s="182">
        <f t="shared" si="215"/>
        <v>-590.01</v>
      </c>
      <c r="L189" s="186">
        <f t="shared" si="216"/>
        <v>844465.78</v>
      </c>
      <c r="M189" s="139"/>
      <c r="N189" s="222">
        <f t="shared" si="207"/>
        <v>42643</v>
      </c>
      <c r="O189" s="181">
        <f t="shared" si="212"/>
        <v>203156.66</v>
      </c>
      <c r="P189" s="179">
        <f t="shared" si="199"/>
        <v>641899.12999999966</v>
      </c>
      <c r="Q189" s="180">
        <f t="shared" si="200"/>
        <v>845055.79</v>
      </c>
      <c r="R189" s="181"/>
      <c r="S189" s="182">
        <f t="shared" si="213"/>
        <v>845055.79</v>
      </c>
      <c r="T189" s="183">
        <f t="shared" si="202"/>
        <v>30</v>
      </c>
      <c r="U189" s="184">
        <f t="shared" si="202"/>
        <v>1.0999999999999999E-2</v>
      </c>
      <c r="V189" s="185">
        <f t="shared" si="203"/>
        <v>183.17</v>
      </c>
      <c r="W189" s="181"/>
      <c r="X189" s="182">
        <f t="shared" si="217"/>
        <v>-590.01</v>
      </c>
      <c r="Y189" s="186">
        <f t="shared" si="218"/>
        <v>844465.78</v>
      </c>
    </row>
    <row r="190" spans="1:25" customFormat="1" x14ac:dyDescent="0.25">
      <c r="A190" s="177">
        <f t="shared" si="205"/>
        <v>42674</v>
      </c>
      <c r="B190" s="181">
        <f t="shared" si="209"/>
        <v>845055.79</v>
      </c>
      <c r="C190" s="179">
        <v>-168499.78999999957</v>
      </c>
      <c r="D190" s="180">
        <f t="shared" si="194"/>
        <v>676556</v>
      </c>
      <c r="E190" s="181"/>
      <c r="F190" s="182">
        <f t="shared" si="210"/>
        <v>676556</v>
      </c>
      <c r="G190" s="183">
        <f t="shared" si="196"/>
        <v>31</v>
      </c>
      <c r="H190" s="184">
        <f t="shared" si="196"/>
        <v>1.0999999999999999E-2</v>
      </c>
      <c r="I190" s="185">
        <f t="shared" si="197"/>
        <v>787.33</v>
      </c>
      <c r="J190" s="181"/>
      <c r="K190" s="182">
        <f t="shared" si="215"/>
        <v>197.32000000000005</v>
      </c>
      <c r="L190" s="182">
        <f t="shared" si="216"/>
        <v>676753.32</v>
      </c>
      <c r="M190" s="139"/>
      <c r="N190" s="222">
        <f t="shared" si="207"/>
        <v>42674</v>
      </c>
      <c r="O190" s="181">
        <f t="shared" si="212"/>
        <v>845055.79</v>
      </c>
      <c r="P190" s="179">
        <f t="shared" si="199"/>
        <v>-168499.78999999957</v>
      </c>
      <c r="Q190" s="180">
        <f t="shared" si="200"/>
        <v>676556</v>
      </c>
      <c r="R190" s="181"/>
      <c r="S190" s="182">
        <f t="shared" si="213"/>
        <v>676556</v>
      </c>
      <c r="T190" s="183">
        <f t="shared" si="202"/>
        <v>31</v>
      </c>
      <c r="U190" s="184">
        <f t="shared" si="202"/>
        <v>1.0999999999999999E-2</v>
      </c>
      <c r="V190" s="185">
        <f t="shared" si="203"/>
        <v>787.33</v>
      </c>
      <c r="W190" s="181"/>
      <c r="X190" s="182">
        <f t="shared" si="217"/>
        <v>197.32000000000005</v>
      </c>
      <c r="Y190" s="182">
        <f t="shared" si="218"/>
        <v>676753.32</v>
      </c>
    </row>
    <row r="191" spans="1:25" customFormat="1" x14ac:dyDescent="0.25">
      <c r="A191" s="177">
        <f t="shared" si="205"/>
        <v>42704</v>
      </c>
      <c r="B191" s="181">
        <f t="shared" si="209"/>
        <v>676556</v>
      </c>
      <c r="C191" s="179">
        <v>-55694.30999999959</v>
      </c>
      <c r="D191" s="180">
        <f t="shared" si="194"/>
        <v>620861.68999999994</v>
      </c>
      <c r="E191" s="181"/>
      <c r="F191" s="182">
        <f t="shared" si="210"/>
        <v>620861.68999999994</v>
      </c>
      <c r="G191" s="183">
        <f t="shared" si="196"/>
        <v>30</v>
      </c>
      <c r="H191" s="184">
        <f t="shared" si="196"/>
        <v>1.0999999999999999E-2</v>
      </c>
      <c r="I191" s="185">
        <f t="shared" si="197"/>
        <v>610.01</v>
      </c>
      <c r="J191" s="181"/>
      <c r="K191" s="182">
        <f t="shared" si="215"/>
        <v>807.33</v>
      </c>
      <c r="L191" s="182">
        <f t="shared" si="216"/>
        <v>621669.0199999999</v>
      </c>
      <c r="M191" s="139"/>
      <c r="N191" s="222">
        <f t="shared" si="207"/>
        <v>42704</v>
      </c>
      <c r="O191" s="181">
        <f t="shared" si="212"/>
        <v>676556</v>
      </c>
      <c r="P191" s="179">
        <f t="shared" si="199"/>
        <v>-55694.30999999959</v>
      </c>
      <c r="Q191" s="180">
        <f t="shared" si="200"/>
        <v>620861.68999999994</v>
      </c>
      <c r="R191" s="181"/>
      <c r="S191" s="182">
        <f t="shared" si="213"/>
        <v>620861.68999999994</v>
      </c>
      <c r="T191" s="183">
        <f t="shared" si="202"/>
        <v>30</v>
      </c>
      <c r="U191" s="184">
        <f t="shared" si="202"/>
        <v>1.0999999999999999E-2</v>
      </c>
      <c r="V191" s="185">
        <f t="shared" si="203"/>
        <v>610.01</v>
      </c>
      <c r="W191" s="181"/>
      <c r="X191" s="182">
        <f t="shared" si="217"/>
        <v>807.33</v>
      </c>
      <c r="Y191" s="182">
        <f t="shared" si="218"/>
        <v>621669.0199999999</v>
      </c>
    </row>
    <row r="192" spans="1:25" customFormat="1" x14ac:dyDescent="0.25">
      <c r="A192" s="188">
        <f t="shared" si="205"/>
        <v>42735</v>
      </c>
      <c r="B192" s="189">
        <f t="shared" si="209"/>
        <v>620861.68999999994</v>
      </c>
      <c r="C192" s="190">
        <v>-380853.92000000039</v>
      </c>
      <c r="D192" s="191">
        <f t="shared" si="194"/>
        <v>240007.77</v>
      </c>
      <c r="E192" s="189"/>
      <c r="F192" s="190">
        <f t="shared" si="210"/>
        <v>240007.77</v>
      </c>
      <c r="G192" s="189">
        <f t="shared" si="196"/>
        <v>31</v>
      </c>
      <c r="H192" s="192">
        <f t="shared" si="196"/>
        <v>1.0999999999999999E-2</v>
      </c>
      <c r="I192" s="193">
        <f t="shared" si="197"/>
        <v>578.45000000000005</v>
      </c>
      <c r="J192" s="189"/>
      <c r="K192" s="190">
        <f t="shared" si="215"/>
        <v>1385.7800000000002</v>
      </c>
      <c r="L192" s="194">
        <f t="shared" si="216"/>
        <v>241393.55</v>
      </c>
      <c r="M192" s="139"/>
      <c r="N192" s="223">
        <f t="shared" si="207"/>
        <v>42735</v>
      </c>
      <c r="O192" s="189">
        <f t="shared" si="212"/>
        <v>620861.68999999994</v>
      </c>
      <c r="P192" s="190">
        <f t="shared" si="199"/>
        <v>-380853.92000000039</v>
      </c>
      <c r="Q192" s="191">
        <f t="shared" si="200"/>
        <v>240007.77</v>
      </c>
      <c r="R192" s="189"/>
      <c r="S192" s="190">
        <f t="shared" si="213"/>
        <v>240007.77</v>
      </c>
      <c r="T192" s="189">
        <f t="shared" si="202"/>
        <v>31</v>
      </c>
      <c r="U192" s="192">
        <f t="shared" si="202"/>
        <v>1.0999999999999999E-2</v>
      </c>
      <c r="V192" s="193">
        <f t="shared" si="203"/>
        <v>578.45000000000005</v>
      </c>
      <c r="W192" s="189"/>
      <c r="X192" s="190">
        <f t="shared" si="217"/>
        <v>1385.7800000000002</v>
      </c>
      <c r="Y192" s="194">
        <f t="shared" si="218"/>
        <v>241393.55</v>
      </c>
    </row>
    <row r="193" spans="1:25" customFormat="1" x14ac:dyDescent="0.25">
      <c r="A193" s="177">
        <f t="shared" si="205"/>
        <v>42766</v>
      </c>
      <c r="B193" s="195">
        <f>ROUND(+F192,2)</f>
        <v>240007.77</v>
      </c>
      <c r="C193" s="179"/>
      <c r="D193" s="180">
        <f t="shared" si="194"/>
        <v>240007.77</v>
      </c>
      <c r="E193" s="181"/>
      <c r="F193" s="182">
        <f t="shared" si="210"/>
        <v>240007.77</v>
      </c>
      <c r="G193" s="183">
        <f t="shared" si="196"/>
        <v>31</v>
      </c>
      <c r="H193" s="184">
        <f t="shared" si="196"/>
        <v>1.0999999999999999E-2</v>
      </c>
      <c r="I193" s="185">
        <f t="shared" ref="I193:I216" si="219">ROUND(SUM(G193/365)*H193*B193,2)</f>
        <v>224.23</v>
      </c>
      <c r="J193" s="181"/>
      <c r="K193" s="182">
        <f t="shared" si="215"/>
        <v>1610.0100000000002</v>
      </c>
      <c r="L193" s="182">
        <f t="shared" si="216"/>
        <v>241617.78</v>
      </c>
      <c r="M193" s="139"/>
      <c r="N193" s="222">
        <f t="shared" si="207"/>
        <v>42766</v>
      </c>
      <c r="O193" s="195">
        <f>ROUND(+S192,2)</f>
        <v>240007.77</v>
      </c>
      <c r="P193" s="179"/>
      <c r="Q193" s="180">
        <f t="shared" si="200"/>
        <v>240007.77</v>
      </c>
      <c r="R193" s="181"/>
      <c r="S193" s="182">
        <f t="shared" si="213"/>
        <v>240007.77</v>
      </c>
      <c r="T193" s="183">
        <f t="shared" si="202"/>
        <v>31</v>
      </c>
      <c r="U193" s="184">
        <f t="shared" si="202"/>
        <v>1.0999999999999999E-2</v>
      </c>
      <c r="V193" s="185">
        <f t="shared" ref="V193:V216" si="220">ROUND(SUM(T193/365)*U193*O193,2)</f>
        <v>224.23</v>
      </c>
      <c r="W193" s="181"/>
      <c r="X193" s="182">
        <f t="shared" si="217"/>
        <v>1610.0100000000002</v>
      </c>
      <c r="Y193" s="182">
        <f t="shared" si="218"/>
        <v>241617.78</v>
      </c>
    </row>
    <row r="194" spans="1:25" customFormat="1" x14ac:dyDescent="0.25">
      <c r="A194" s="177">
        <f t="shared" si="205"/>
        <v>42794</v>
      </c>
      <c r="B194" s="181">
        <f>+F193</f>
        <v>240007.77</v>
      </c>
      <c r="C194" s="179"/>
      <c r="D194" s="180">
        <f t="shared" si="194"/>
        <v>240007.77</v>
      </c>
      <c r="E194" s="181"/>
      <c r="F194" s="182">
        <f t="shared" si="210"/>
        <v>240007.77</v>
      </c>
      <c r="G194" s="183">
        <f t="shared" si="196"/>
        <v>28</v>
      </c>
      <c r="H194" s="184">
        <f t="shared" si="196"/>
        <v>1.0999999999999999E-2</v>
      </c>
      <c r="I194" s="185">
        <f t="shared" si="219"/>
        <v>202.53</v>
      </c>
      <c r="J194" s="181"/>
      <c r="K194" s="182">
        <f t="shared" si="215"/>
        <v>1812.5400000000002</v>
      </c>
      <c r="L194" s="182">
        <f t="shared" si="216"/>
        <v>241820.31</v>
      </c>
      <c r="M194" s="139"/>
      <c r="N194" s="222">
        <f t="shared" si="207"/>
        <v>42794</v>
      </c>
      <c r="O194" s="181">
        <f>+S193</f>
        <v>240007.77</v>
      </c>
      <c r="P194" s="179"/>
      <c r="Q194" s="180">
        <f t="shared" si="200"/>
        <v>240007.77</v>
      </c>
      <c r="R194" s="181"/>
      <c r="S194" s="182">
        <f t="shared" si="213"/>
        <v>240007.77</v>
      </c>
      <c r="T194" s="183">
        <f t="shared" si="202"/>
        <v>28</v>
      </c>
      <c r="U194" s="184">
        <f t="shared" si="202"/>
        <v>1.0999999999999999E-2</v>
      </c>
      <c r="V194" s="185">
        <f t="shared" si="220"/>
        <v>202.53</v>
      </c>
      <c r="W194" s="181"/>
      <c r="X194" s="182">
        <f t="shared" si="217"/>
        <v>1812.5400000000002</v>
      </c>
      <c r="Y194" s="182">
        <f t="shared" si="218"/>
        <v>241820.31</v>
      </c>
    </row>
    <row r="195" spans="1:25" customFormat="1" x14ac:dyDescent="0.25">
      <c r="A195" s="177">
        <f t="shared" si="205"/>
        <v>42825</v>
      </c>
      <c r="B195" s="181">
        <f>+F194</f>
        <v>240007.77</v>
      </c>
      <c r="C195" s="179"/>
      <c r="D195" s="180">
        <f t="shared" si="194"/>
        <v>240007.77</v>
      </c>
      <c r="E195" s="181"/>
      <c r="F195" s="182">
        <f t="shared" si="210"/>
        <v>240007.77</v>
      </c>
      <c r="G195" s="183">
        <f t="shared" si="196"/>
        <v>31</v>
      </c>
      <c r="H195" s="184">
        <f t="shared" si="196"/>
        <v>1.0999999999999999E-2</v>
      </c>
      <c r="I195" s="185">
        <f t="shared" si="219"/>
        <v>224.23</v>
      </c>
      <c r="J195" s="181"/>
      <c r="K195" s="182">
        <f t="shared" si="215"/>
        <v>2036.7700000000002</v>
      </c>
      <c r="L195" s="186">
        <f t="shared" si="216"/>
        <v>242044.53999999998</v>
      </c>
      <c r="M195" s="139"/>
      <c r="N195" s="222">
        <f t="shared" si="207"/>
        <v>42825</v>
      </c>
      <c r="O195" s="181">
        <f>+S194</f>
        <v>240007.77</v>
      </c>
      <c r="P195" s="179"/>
      <c r="Q195" s="180">
        <f t="shared" si="200"/>
        <v>240007.77</v>
      </c>
      <c r="R195" s="181"/>
      <c r="S195" s="182">
        <f t="shared" si="213"/>
        <v>240007.77</v>
      </c>
      <c r="T195" s="183">
        <f t="shared" si="202"/>
        <v>31</v>
      </c>
      <c r="U195" s="184">
        <f t="shared" si="202"/>
        <v>1.0999999999999999E-2</v>
      </c>
      <c r="V195" s="185">
        <f t="shared" si="220"/>
        <v>224.23</v>
      </c>
      <c r="W195" s="181"/>
      <c r="X195" s="182">
        <f t="shared" si="217"/>
        <v>2036.7700000000002</v>
      </c>
      <c r="Y195" s="186">
        <f t="shared" si="218"/>
        <v>242044.53999999998</v>
      </c>
    </row>
    <row r="196" spans="1:25" customFormat="1" x14ac:dyDescent="0.25">
      <c r="A196" s="177">
        <f t="shared" si="205"/>
        <v>42855</v>
      </c>
      <c r="B196" s="181">
        <f>+F195</f>
        <v>240007.77</v>
      </c>
      <c r="C196" s="179"/>
      <c r="D196" s="180">
        <f t="shared" si="194"/>
        <v>240007.77</v>
      </c>
      <c r="E196" s="181"/>
      <c r="F196" s="182">
        <f t="shared" si="210"/>
        <v>240007.77</v>
      </c>
      <c r="G196" s="183">
        <f t="shared" si="196"/>
        <v>30</v>
      </c>
      <c r="H196" s="184">
        <f t="shared" si="196"/>
        <v>1.0999999999999999E-2</v>
      </c>
      <c r="I196" s="185">
        <f t="shared" si="219"/>
        <v>216.99</v>
      </c>
      <c r="J196" s="181"/>
      <c r="K196" s="182">
        <f t="shared" si="215"/>
        <v>2253.7600000000002</v>
      </c>
      <c r="L196" s="182">
        <f t="shared" si="216"/>
        <v>242261.53</v>
      </c>
      <c r="M196" s="139"/>
      <c r="N196" s="222">
        <f t="shared" si="207"/>
        <v>42855</v>
      </c>
      <c r="O196" s="181">
        <f>+S195</f>
        <v>240007.77</v>
      </c>
      <c r="P196" s="179"/>
      <c r="Q196" s="180">
        <f t="shared" si="200"/>
        <v>240007.77</v>
      </c>
      <c r="R196" s="181"/>
      <c r="S196" s="182">
        <f t="shared" si="213"/>
        <v>240007.77</v>
      </c>
      <c r="T196" s="183">
        <f t="shared" si="202"/>
        <v>30</v>
      </c>
      <c r="U196" s="184">
        <f t="shared" si="202"/>
        <v>1.0999999999999999E-2</v>
      </c>
      <c r="V196" s="185">
        <f t="shared" si="220"/>
        <v>216.99</v>
      </c>
      <c r="W196" s="181"/>
      <c r="X196" s="182">
        <f t="shared" si="217"/>
        <v>2253.7600000000002</v>
      </c>
      <c r="Y196" s="182">
        <f t="shared" si="218"/>
        <v>242261.53</v>
      </c>
    </row>
    <row r="197" spans="1:25" customFormat="1" x14ac:dyDescent="0.25">
      <c r="A197" s="177">
        <f t="shared" si="205"/>
        <v>42886</v>
      </c>
      <c r="B197" s="181">
        <f>+F196+E197</f>
        <v>240007.77</v>
      </c>
      <c r="C197" s="179"/>
      <c r="D197" s="180">
        <f t="shared" si="194"/>
        <v>240007.77</v>
      </c>
      <c r="E197" s="187"/>
      <c r="F197" s="182">
        <f>SUM(D197)</f>
        <v>240007.77</v>
      </c>
      <c r="G197" s="183">
        <f t="shared" ref="G197:H212" si="221">+G156</f>
        <v>31</v>
      </c>
      <c r="H197" s="184">
        <f t="shared" si="221"/>
        <v>1.0999999999999999E-2</v>
      </c>
      <c r="I197" s="185">
        <f t="shared" si="219"/>
        <v>224.23</v>
      </c>
      <c r="J197" s="187"/>
      <c r="K197" s="182">
        <f>+K196+I197+J197</f>
        <v>2477.9900000000002</v>
      </c>
      <c r="L197" s="182">
        <f t="shared" si="216"/>
        <v>242485.75999999998</v>
      </c>
      <c r="M197" s="139"/>
      <c r="N197" s="222">
        <f t="shared" si="207"/>
        <v>42886</v>
      </c>
      <c r="O197" s="181">
        <f>+S196+R197</f>
        <v>240007.77</v>
      </c>
      <c r="P197" s="179"/>
      <c r="Q197" s="180">
        <f t="shared" si="200"/>
        <v>240007.77</v>
      </c>
      <c r="R197" s="187"/>
      <c r="S197" s="182">
        <f>SUM(Q197)</f>
        <v>240007.77</v>
      </c>
      <c r="T197" s="183">
        <f t="shared" ref="T197:U212" si="222">+T156</f>
        <v>31</v>
      </c>
      <c r="U197" s="184">
        <f t="shared" si="222"/>
        <v>1.0999999999999999E-2</v>
      </c>
      <c r="V197" s="185">
        <f t="shared" si="220"/>
        <v>224.23</v>
      </c>
      <c r="W197" s="187"/>
      <c r="X197" s="182">
        <f>+X196+V197+W197</f>
        <v>2477.9900000000002</v>
      </c>
      <c r="Y197" s="182">
        <f t="shared" si="218"/>
        <v>242485.75999999998</v>
      </c>
    </row>
    <row r="198" spans="1:25" customFormat="1" x14ac:dyDescent="0.25">
      <c r="A198" s="177">
        <f t="shared" si="205"/>
        <v>42916</v>
      </c>
      <c r="B198" s="181">
        <f t="shared" ref="B198:B204" si="223">+F197</f>
        <v>240007.77</v>
      </c>
      <c r="C198" s="179"/>
      <c r="D198" s="180">
        <f t="shared" si="194"/>
        <v>240007.77</v>
      </c>
      <c r="E198" s="181"/>
      <c r="F198" s="182">
        <f t="shared" ref="F198:F208" si="224">SUM(D198:E198)</f>
        <v>240007.77</v>
      </c>
      <c r="G198" s="183">
        <f t="shared" si="221"/>
        <v>30</v>
      </c>
      <c r="H198" s="184">
        <f t="shared" si="221"/>
        <v>1.0999999999999999E-2</v>
      </c>
      <c r="I198" s="185">
        <f t="shared" si="219"/>
        <v>216.99</v>
      </c>
      <c r="J198" s="181"/>
      <c r="K198" s="182">
        <f>+K197+I198+J198</f>
        <v>2694.9800000000005</v>
      </c>
      <c r="L198" s="186">
        <f>ROUND(+K198+F198,2)</f>
        <v>242702.75</v>
      </c>
      <c r="M198" s="139"/>
      <c r="N198" s="222">
        <f t="shared" si="207"/>
        <v>42916</v>
      </c>
      <c r="O198" s="181">
        <f t="shared" ref="O198:O204" si="225">+S197</f>
        <v>240007.77</v>
      </c>
      <c r="P198" s="179"/>
      <c r="Q198" s="180">
        <f t="shared" si="200"/>
        <v>240007.77</v>
      </c>
      <c r="R198" s="181"/>
      <c r="S198" s="182">
        <f t="shared" ref="S198:S208" si="226">SUM(Q198:R198)</f>
        <v>240007.77</v>
      </c>
      <c r="T198" s="183">
        <f t="shared" si="222"/>
        <v>30</v>
      </c>
      <c r="U198" s="184">
        <f t="shared" si="222"/>
        <v>1.0999999999999999E-2</v>
      </c>
      <c r="V198" s="185">
        <f t="shared" si="220"/>
        <v>216.99</v>
      </c>
      <c r="W198" s="181"/>
      <c r="X198" s="182">
        <f>+X197+V198+W198</f>
        <v>2694.9800000000005</v>
      </c>
      <c r="Y198" s="186">
        <f>ROUND(+X198+S198,2)</f>
        <v>242702.75</v>
      </c>
    </row>
    <row r="199" spans="1:25" customFormat="1" x14ac:dyDescent="0.25">
      <c r="A199" s="177">
        <f t="shared" si="205"/>
        <v>42947</v>
      </c>
      <c r="B199" s="181">
        <f t="shared" si="223"/>
        <v>240007.77</v>
      </c>
      <c r="C199" s="179"/>
      <c r="D199" s="180">
        <f t="shared" si="194"/>
        <v>240007.77</v>
      </c>
      <c r="E199" s="181"/>
      <c r="F199" s="182">
        <f t="shared" si="224"/>
        <v>240007.77</v>
      </c>
      <c r="G199" s="183">
        <f t="shared" si="221"/>
        <v>31</v>
      </c>
      <c r="H199" s="184">
        <f t="shared" si="221"/>
        <v>1.0999999999999999E-2</v>
      </c>
      <c r="I199" s="185">
        <f t="shared" si="219"/>
        <v>224.23</v>
      </c>
      <c r="J199" s="181"/>
      <c r="K199" s="182">
        <f>ROUND(+K198+I199+J199,2)</f>
        <v>2919.21</v>
      </c>
      <c r="L199" s="182">
        <f>ROUND(+K199+F199,2)</f>
        <v>242926.98</v>
      </c>
      <c r="M199" s="139"/>
      <c r="N199" s="222">
        <f t="shared" si="207"/>
        <v>42947</v>
      </c>
      <c r="O199" s="181">
        <f t="shared" si="225"/>
        <v>240007.77</v>
      </c>
      <c r="P199" s="179"/>
      <c r="Q199" s="180">
        <f t="shared" si="200"/>
        <v>240007.77</v>
      </c>
      <c r="R199" s="181"/>
      <c r="S199" s="182">
        <f t="shared" si="226"/>
        <v>240007.77</v>
      </c>
      <c r="T199" s="183">
        <f t="shared" si="222"/>
        <v>31</v>
      </c>
      <c r="U199" s="184">
        <f t="shared" si="222"/>
        <v>1.0999999999999999E-2</v>
      </c>
      <c r="V199" s="185">
        <f t="shared" si="220"/>
        <v>224.23</v>
      </c>
      <c r="W199" s="181"/>
      <c r="X199" s="182">
        <f>ROUND(+X198+V199+W199,2)</f>
        <v>2919.21</v>
      </c>
      <c r="Y199" s="182">
        <f>ROUND(+X199+S199,2)</f>
        <v>242926.98</v>
      </c>
    </row>
    <row r="200" spans="1:25" customFormat="1" x14ac:dyDescent="0.25">
      <c r="A200" s="177">
        <f t="shared" si="205"/>
        <v>42978</v>
      </c>
      <c r="B200" s="181">
        <f t="shared" si="223"/>
        <v>240007.77</v>
      </c>
      <c r="C200" s="179"/>
      <c r="D200" s="180">
        <f t="shared" si="194"/>
        <v>240007.77</v>
      </c>
      <c r="E200" s="181"/>
      <c r="F200" s="182">
        <f t="shared" si="224"/>
        <v>240007.77</v>
      </c>
      <c r="G200" s="183">
        <f t="shared" si="221"/>
        <v>31</v>
      </c>
      <c r="H200" s="184">
        <f t="shared" si="221"/>
        <v>1.0999999999999999E-2</v>
      </c>
      <c r="I200" s="185">
        <f t="shared" si="219"/>
        <v>224.23</v>
      </c>
      <c r="J200" s="181"/>
      <c r="K200" s="182">
        <f>+K199+I200+J200</f>
        <v>3143.44</v>
      </c>
      <c r="L200" s="182">
        <f>+K200+F200</f>
        <v>243151.21</v>
      </c>
      <c r="M200" s="139"/>
      <c r="N200" s="222">
        <f t="shared" si="207"/>
        <v>42978</v>
      </c>
      <c r="O200" s="181">
        <f t="shared" si="225"/>
        <v>240007.77</v>
      </c>
      <c r="P200" s="179"/>
      <c r="Q200" s="180">
        <f t="shared" si="200"/>
        <v>240007.77</v>
      </c>
      <c r="R200" s="181"/>
      <c r="S200" s="182">
        <f t="shared" si="226"/>
        <v>240007.77</v>
      </c>
      <c r="T200" s="183">
        <f t="shared" si="222"/>
        <v>31</v>
      </c>
      <c r="U200" s="184">
        <f t="shared" si="222"/>
        <v>1.0999999999999999E-2</v>
      </c>
      <c r="V200" s="185">
        <f t="shared" si="220"/>
        <v>224.23</v>
      </c>
      <c r="W200" s="181"/>
      <c r="X200" s="182">
        <f>+X199+V200+W200</f>
        <v>3143.44</v>
      </c>
      <c r="Y200" s="182">
        <f>+X200+S200</f>
        <v>243151.21</v>
      </c>
    </row>
    <row r="201" spans="1:25" customFormat="1" x14ac:dyDescent="0.25">
      <c r="A201" s="177">
        <f t="shared" si="205"/>
        <v>43008</v>
      </c>
      <c r="B201" s="181">
        <f t="shared" si="223"/>
        <v>240007.77</v>
      </c>
      <c r="C201" s="179"/>
      <c r="D201" s="180">
        <f t="shared" si="194"/>
        <v>240007.77</v>
      </c>
      <c r="E201" s="181"/>
      <c r="F201" s="182">
        <f t="shared" si="224"/>
        <v>240007.77</v>
      </c>
      <c r="G201" s="183">
        <f t="shared" si="221"/>
        <v>30</v>
      </c>
      <c r="H201" s="184">
        <f t="shared" si="221"/>
        <v>1.0999999999999999E-2</v>
      </c>
      <c r="I201" s="185">
        <f t="shared" si="219"/>
        <v>216.99</v>
      </c>
      <c r="J201" s="181"/>
      <c r="K201" s="182">
        <f>+K200+I201+J201</f>
        <v>3360.4300000000003</v>
      </c>
      <c r="L201" s="186">
        <f>+K201+F201</f>
        <v>243368.19999999998</v>
      </c>
      <c r="M201" s="139"/>
      <c r="N201" s="222">
        <f t="shared" si="207"/>
        <v>43008</v>
      </c>
      <c r="O201" s="181">
        <f t="shared" si="225"/>
        <v>240007.77</v>
      </c>
      <c r="P201" s="179"/>
      <c r="Q201" s="180">
        <f t="shared" si="200"/>
        <v>240007.77</v>
      </c>
      <c r="R201" s="181"/>
      <c r="S201" s="182">
        <f t="shared" si="226"/>
        <v>240007.77</v>
      </c>
      <c r="T201" s="183">
        <f t="shared" si="222"/>
        <v>30</v>
      </c>
      <c r="U201" s="184">
        <f t="shared" si="222"/>
        <v>1.0999999999999999E-2</v>
      </c>
      <c r="V201" s="185">
        <f t="shared" si="220"/>
        <v>216.99</v>
      </c>
      <c r="W201" s="181"/>
      <c r="X201" s="182">
        <f>+X200+V201+W201</f>
        <v>3360.4300000000003</v>
      </c>
      <c r="Y201" s="186">
        <f>+X201+S201</f>
        <v>243368.19999999998</v>
      </c>
    </row>
    <row r="202" spans="1:25" customFormat="1" x14ac:dyDescent="0.25">
      <c r="A202" s="177">
        <f t="shared" si="205"/>
        <v>43039</v>
      </c>
      <c r="B202" s="181">
        <f t="shared" si="223"/>
        <v>240007.77</v>
      </c>
      <c r="C202" s="179"/>
      <c r="D202" s="180">
        <f t="shared" si="194"/>
        <v>240007.77</v>
      </c>
      <c r="E202" s="181"/>
      <c r="F202" s="182">
        <f t="shared" si="224"/>
        <v>240007.77</v>
      </c>
      <c r="G202" s="183">
        <f t="shared" si="221"/>
        <v>31</v>
      </c>
      <c r="H202" s="184">
        <f t="shared" si="221"/>
        <v>1.4999999999999999E-2</v>
      </c>
      <c r="I202" s="185">
        <f t="shared" si="219"/>
        <v>305.76</v>
      </c>
      <c r="J202" s="181"/>
      <c r="K202" s="182">
        <f>+K201+I202+J202</f>
        <v>3666.1900000000005</v>
      </c>
      <c r="L202" s="182">
        <f>+K202+F202</f>
        <v>243673.96</v>
      </c>
      <c r="M202" s="139"/>
      <c r="N202" s="222">
        <f t="shared" si="207"/>
        <v>43039</v>
      </c>
      <c r="O202" s="181">
        <f t="shared" si="225"/>
        <v>240007.77</v>
      </c>
      <c r="P202" s="179"/>
      <c r="Q202" s="180">
        <f t="shared" si="200"/>
        <v>240007.77</v>
      </c>
      <c r="R202" s="181"/>
      <c r="S202" s="182">
        <f t="shared" si="226"/>
        <v>240007.77</v>
      </c>
      <c r="T202" s="183">
        <f t="shared" si="222"/>
        <v>31</v>
      </c>
      <c r="U202" s="184">
        <f t="shared" si="222"/>
        <v>1.4999999999999999E-2</v>
      </c>
      <c r="V202" s="185">
        <f t="shared" si="220"/>
        <v>305.76</v>
      </c>
      <c r="W202" s="181"/>
      <c r="X202" s="182">
        <f>+X201+V202+W202</f>
        <v>3666.1900000000005</v>
      </c>
      <c r="Y202" s="182">
        <f>+X202+S202</f>
        <v>243673.96</v>
      </c>
    </row>
    <row r="203" spans="1:25" customFormat="1" x14ac:dyDescent="0.25">
      <c r="A203" s="177">
        <f t="shared" si="205"/>
        <v>43069</v>
      </c>
      <c r="B203" s="181">
        <f t="shared" si="223"/>
        <v>240007.77</v>
      </c>
      <c r="C203" s="179"/>
      <c r="D203" s="180">
        <f t="shared" si="194"/>
        <v>240007.77</v>
      </c>
      <c r="E203" s="181"/>
      <c r="F203" s="182">
        <f t="shared" si="224"/>
        <v>240007.77</v>
      </c>
      <c r="G203" s="183">
        <f t="shared" si="221"/>
        <v>30</v>
      </c>
      <c r="H203" s="184">
        <f t="shared" si="221"/>
        <v>1.4999999999999999E-2</v>
      </c>
      <c r="I203" s="185">
        <f t="shared" si="219"/>
        <v>295.89999999999998</v>
      </c>
      <c r="J203" s="181"/>
      <c r="K203" s="182">
        <f>+K202+I203+J203</f>
        <v>3962.0900000000006</v>
      </c>
      <c r="L203" s="182">
        <f>+K203+F203</f>
        <v>243969.86</v>
      </c>
      <c r="M203" s="139"/>
      <c r="N203" s="222">
        <f t="shared" si="207"/>
        <v>43069</v>
      </c>
      <c r="O203" s="181">
        <f t="shared" si="225"/>
        <v>240007.77</v>
      </c>
      <c r="P203" s="179"/>
      <c r="Q203" s="180">
        <f t="shared" si="200"/>
        <v>240007.77</v>
      </c>
      <c r="R203" s="181"/>
      <c r="S203" s="182">
        <f t="shared" si="226"/>
        <v>240007.77</v>
      </c>
      <c r="T203" s="183">
        <f t="shared" si="222"/>
        <v>30</v>
      </c>
      <c r="U203" s="184">
        <f t="shared" si="222"/>
        <v>1.4999999999999999E-2</v>
      </c>
      <c r="V203" s="185">
        <f t="shared" si="220"/>
        <v>295.89999999999998</v>
      </c>
      <c r="W203" s="181"/>
      <c r="X203" s="182">
        <f>+X202+V203+W203</f>
        <v>3962.0900000000006</v>
      </c>
      <c r="Y203" s="182">
        <f>+X203+S203</f>
        <v>243969.86</v>
      </c>
    </row>
    <row r="204" spans="1:25" customFormat="1" x14ac:dyDescent="0.25">
      <c r="A204" s="188">
        <f t="shared" si="205"/>
        <v>43100</v>
      </c>
      <c r="B204" s="189">
        <f t="shared" si="223"/>
        <v>240007.77</v>
      </c>
      <c r="C204" s="190"/>
      <c r="D204" s="191">
        <f t="shared" si="194"/>
        <v>240007.77</v>
      </c>
      <c r="E204" s="189"/>
      <c r="F204" s="190">
        <f t="shared" si="224"/>
        <v>240007.77</v>
      </c>
      <c r="G204" s="189">
        <f t="shared" si="221"/>
        <v>31</v>
      </c>
      <c r="H204" s="192">
        <f t="shared" si="221"/>
        <v>1.4999999999999999E-2</v>
      </c>
      <c r="I204" s="193">
        <f t="shared" si="219"/>
        <v>305.76</v>
      </c>
      <c r="J204" s="189"/>
      <c r="K204" s="190">
        <f>+K203+I204+J204</f>
        <v>4267.8500000000004</v>
      </c>
      <c r="L204" s="194">
        <f>+K204+F204</f>
        <v>244275.62</v>
      </c>
      <c r="M204" s="139"/>
      <c r="N204" s="223">
        <f t="shared" si="207"/>
        <v>43100</v>
      </c>
      <c r="O204" s="189">
        <f t="shared" si="225"/>
        <v>240007.77</v>
      </c>
      <c r="P204" s="190"/>
      <c r="Q204" s="191">
        <f t="shared" si="200"/>
        <v>240007.77</v>
      </c>
      <c r="R204" s="189"/>
      <c r="S204" s="190">
        <f t="shared" si="226"/>
        <v>240007.77</v>
      </c>
      <c r="T204" s="189">
        <f t="shared" si="222"/>
        <v>31</v>
      </c>
      <c r="U204" s="192">
        <f t="shared" si="222"/>
        <v>1.4999999999999999E-2</v>
      </c>
      <c r="V204" s="193">
        <f t="shared" si="220"/>
        <v>305.76</v>
      </c>
      <c r="W204" s="189"/>
      <c r="X204" s="190">
        <f>+X203+V204+W204</f>
        <v>4267.8500000000004</v>
      </c>
      <c r="Y204" s="194">
        <f>+X204+S204</f>
        <v>244275.62</v>
      </c>
    </row>
    <row r="205" spans="1:25" customFormat="1" x14ac:dyDescent="0.25">
      <c r="A205" s="177">
        <f t="shared" si="205"/>
        <v>43131</v>
      </c>
      <c r="B205" s="195">
        <f>ROUND(+F204,2)</f>
        <v>240007.77</v>
      </c>
      <c r="C205" s="179"/>
      <c r="D205" s="180">
        <f t="shared" si="194"/>
        <v>240007.77</v>
      </c>
      <c r="E205" s="181"/>
      <c r="F205" s="182">
        <f t="shared" si="224"/>
        <v>240007.77</v>
      </c>
      <c r="G205" s="183">
        <f t="shared" si="221"/>
        <v>31</v>
      </c>
      <c r="H205" s="196">
        <f>+H204</f>
        <v>1.4999999999999999E-2</v>
      </c>
      <c r="I205" s="185">
        <f t="shared" si="219"/>
        <v>305.76</v>
      </c>
      <c r="J205" s="181"/>
      <c r="K205" s="182">
        <f t="shared" ref="K205:K208" si="227">+K204+I205+J205</f>
        <v>4573.6100000000006</v>
      </c>
      <c r="L205" s="182">
        <f t="shared" ref="L205:L209" si="228">+K205+F205</f>
        <v>244581.38</v>
      </c>
      <c r="M205" s="139"/>
      <c r="N205" s="222">
        <f t="shared" si="207"/>
        <v>43131</v>
      </c>
      <c r="O205" s="195">
        <f>ROUND(+S204,2)</f>
        <v>240007.77</v>
      </c>
      <c r="P205" s="179"/>
      <c r="Q205" s="180">
        <f t="shared" si="200"/>
        <v>240007.77</v>
      </c>
      <c r="R205" s="181"/>
      <c r="S205" s="182">
        <f t="shared" si="226"/>
        <v>240007.77</v>
      </c>
      <c r="T205" s="183">
        <f t="shared" si="222"/>
        <v>31</v>
      </c>
      <c r="U205" s="184">
        <f t="shared" si="222"/>
        <v>1.4999999999999999E-2</v>
      </c>
      <c r="V205" s="185">
        <f t="shared" si="220"/>
        <v>305.76</v>
      </c>
      <c r="W205" s="181"/>
      <c r="X205" s="182">
        <f t="shared" ref="X205:X208" si="229">+X204+V205+W205</f>
        <v>4573.6100000000006</v>
      </c>
      <c r="Y205" s="182">
        <f t="shared" ref="Y205:Y209" si="230">+X205+S205</f>
        <v>244581.38</v>
      </c>
    </row>
    <row r="206" spans="1:25" customFormat="1" x14ac:dyDescent="0.25">
      <c r="A206" s="177">
        <f t="shared" si="205"/>
        <v>43159</v>
      </c>
      <c r="B206" s="181">
        <f>+F205</f>
        <v>240007.77</v>
      </c>
      <c r="C206" s="179"/>
      <c r="D206" s="180">
        <f t="shared" si="194"/>
        <v>240007.77</v>
      </c>
      <c r="E206" s="181"/>
      <c r="F206" s="182">
        <f t="shared" si="224"/>
        <v>240007.77</v>
      </c>
      <c r="G206" s="183">
        <f t="shared" si="221"/>
        <v>28</v>
      </c>
      <c r="H206" s="196">
        <f>+H205</f>
        <v>1.4999999999999999E-2</v>
      </c>
      <c r="I206" s="185">
        <f t="shared" si="219"/>
        <v>276.17</v>
      </c>
      <c r="J206" s="181"/>
      <c r="K206" s="182">
        <f t="shared" si="227"/>
        <v>4849.7800000000007</v>
      </c>
      <c r="L206" s="182">
        <f t="shared" si="228"/>
        <v>244857.55</v>
      </c>
      <c r="M206" s="139"/>
      <c r="N206" s="222">
        <f t="shared" si="207"/>
        <v>43159</v>
      </c>
      <c r="O206" s="181">
        <f>+S205</f>
        <v>240007.77</v>
      </c>
      <c r="P206" s="179"/>
      <c r="Q206" s="180">
        <f t="shared" si="200"/>
        <v>240007.77</v>
      </c>
      <c r="R206" s="181"/>
      <c r="S206" s="182">
        <f t="shared" si="226"/>
        <v>240007.77</v>
      </c>
      <c r="T206" s="183">
        <f t="shared" si="222"/>
        <v>28</v>
      </c>
      <c r="U206" s="184">
        <f t="shared" si="222"/>
        <v>1.4999999999999999E-2</v>
      </c>
      <c r="V206" s="185">
        <f t="shared" si="220"/>
        <v>276.17</v>
      </c>
      <c r="W206" s="181"/>
      <c r="X206" s="182">
        <f t="shared" si="229"/>
        <v>4849.7800000000007</v>
      </c>
      <c r="Y206" s="182">
        <f t="shared" si="230"/>
        <v>244857.55</v>
      </c>
    </row>
    <row r="207" spans="1:25" customFormat="1" x14ac:dyDescent="0.25">
      <c r="A207" s="177">
        <f t="shared" si="205"/>
        <v>43190</v>
      </c>
      <c r="B207" s="181">
        <f>+F206</f>
        <v>240007.77</v>
      </c>
      <c r="C207" s="179"/>
      <c r="D207" s="180">
        <f t="shared" si="194"/>
        <v>240007.77</v>
      </c>
      <c r="E207" s="181"/>
      <c r="F207" s="182">
        <f t="shared" si="224"/>
        <v>240007.77</v>
      </c>
      <c r="G207" s="183">
        <f t="shared" si="221"/>
        <v>31</v>
      </c>
      <c r="H207" s="196">
        <f t="shared" ref="H207" si="231">+H206</f>
        <v>1.4999999999999999E-2</v>
      </c>
      <c r="I207" s="185">
        <f t="shared" si="219"/>
        <v>305.76</v>
      </c>
      <c r="J207" s="181"/>
      <c r="K207" s="182">
        <f t="shared" si="227"/>
        <v>5155.5400000000009</v>
      </c>
      <c r="L207" s="186">
        <f t="shared" si="228"/>
        <v>245163.31</v>
      </c>
      <c r="M207" s="139"/>
      <c r="N207" s="222">
        <f t="shared" si="207"/>
        <v>43190</v>
      </c>
      <c r="O207" s="181">
        <f>+S206</f>
        <v>240007.77</v>
      </c>
      <c r="P207" s="179"/>
      <c r="Q207" s="180">
        <f t="shared" si="200"/>
        <v>240007.77</v>
      </c>
      <c r="R207" s="181"/>
      <c r="S207" s="182">
        <f t="shared" si="226"/>
        <v>240007.77</v>
      </c>
      <c r="T207" s="183">
        <f t="shared" si="222"/>
        <v>31</v>
      </c>
      <c r="U207" s="184">
        <f t="shared" si="222"/>
        <v>1.4999999999999999E-2</v>
      </c>
      <c r="V207" s="185">
        <f t="shared" si="220"/>
        <v>305.76</v>
      </c>
      <c r="W207" s="181"/>
      <c r="X207" s="182">
        <f t="shared" si="229"/>
        <v>5155.5400000000009</v>
      </c>
      <c r="Y207" s="186">
        <f t="shared" si="230"/>
        <v>245163.31</v>
      </c>
    </row>
    <row r="208" spans="1:25" customFormat="1" x14ac:dyDescent="0.25">
      <c r="A208" s="177">
        <f t="shared" si="205"/>
        <v>43220</v>
      </c>
      <c r="B208" s="181">
        <f>+F207</f>
        <v>240007.77</v>
      </c>
      <c r="C208" s="179"/>
      <c r="D208" s="180">
        <f t="shared" si="194"/>
        <v>240007.77</v>
      </c>
      <c r="E208" s="181"/>
      <c r="F208" s="182">
        <f t="shared" si="224"/>
        <v>240007.77</v>
      </c>
      <c r="G208" s="183">
        <f t="shared" si="221"/>
        <v>30</v>
      </c>
      <c r="H208" s="196">
        <f>+H207</f>
        <v>1.4999999999999999E-2</v>
      </c>
      <c r="I208" s="185">
        <f t="shared" si="219"/>
        <v>295.89999999999998</v>
      </c>
      <c r="J208" s="181"/>
      <c r="K208" s="182">
        <f t="shared" si="227"/>
        <v>5451.4400000000005</v>
      </c>
      <c r="L208" s="182">
        <f t="shared" si="228"/>
        <v>245459.21</v>
      </c>
      <c r="M208" s="139"/>
      <c r="N208" s="222">
        <f t="shared" si="207"/>
        <v>43220</v>
      </c>
      <c r="O208" s="181">
        <f>+S207</f>
        <v>240007.77</v>
      </c>
      <c r="P208" s="179"/>
      <c r="Q208" s="180">
        <f t="shared" si="200"/>
        <v>240007.77</v>
      </c>
      <c r="R208" s="181"/>
      <c r="S208" s="182">
        <f t="shared" si="226"/>
        <v>240007.77</v>
      </c>
      <c r="T208" s="183">
        <f t="shared" si="222"/>
        <v>30</v>
      </c>
      <c r="U208" s="184">
        <f t="shared" si="222"/>
        <v>1.89E-2</v>
      </c>
      <c r="V208" s="185">
        <f t="shared" si="220"/>
        <v>372.83</v>
      </c>
      <c r="W208" s="181"/>
      <c r="X208" s="182">
        <f t="shared" si="229"/>
        <v>5528.3700000000008</v>
      </c>
      <c r="Y208" s="182">
        <f t="shared" si="230"/>
        <v>245536.13999999998</v>
      </c>
    </row>
    <row r="209" spans="1:25" customFormat="1" x14ac:dyDescent="0.25">
      <c r="A209" s="197">
        <f t="shared" si="205"/>
        <v>43251</v>
      </c>
      <c r="B209" s="198">
        <f>+F208+E209</f>
        <v>0</v>
      </c>
      <c r="C209" s="199"/>
      <c r="D209" s="200">
        <f t="shared" si="194"/>
        <v>0</v>
      </c>
      <c r="E209" s="201">
        <f>-I8</f>
        <v>-240007.7699999999</v>
      </c>
      <c r="F209" s="202">
        <f>SUM(D209)</f>
        <v>0</v>
      </c>
      <c r="G209" s="203">
        <f t="shared" si="221"/>
        <v>31</v>
      </c>
      <c r="H209" s="204">
        <f t="shared" ref="H209:H216" si="232">+H208</f>
        <v>1.4999999999999999E-2</v>
      </c>
      <c r="I209" s="205">
        <f t="shared" si="219"/>
        <v>0</v>
      </c>
      <c r="J209" s="201">
        <f>-J8</f>
        <v>-5451.4499999999953</v>
      </c>
      <c r="K209" s="202">
        <f>+K208+I209+J209</f>
        <v>-9.9999999947613105E-3</v>
      </c>
      <c r="L209" s="202">
        <f t="shared" si="228"/>
        <v>-9.9999999947613105E-3</v>
      </c>
      <c r="M209" s="139"/>
      <c r="N209" s="224">
        <f t="shared" si="207"/>
        <v>43251</v>
      </c>
      <c r="O209" s="198">
        <f>+S208+R209</f>
        <v>0</v>
      </c>
      <c r="P209" s="199"/>
      <c r="Q209" s="200">
        <f t="shared" si="200"/>
        <v>0</v>
      </c>
      <c r="R209" s="201">
        <v>-240007.77</v>
      </c>
      <c r="S209" s="202">
        <f>SUM(Q209)</f>
        <v>0</v>
      </c>
      <c r="T209" s="203">
        <f t="shared" si="222"/>
        <v>31</v>
      </c>
      <c r="U209" s="225">
        <f t="shared" si="222"/>
        <v>1.89E-2</v>
      </c>
      <c r="V209" s="205">
        <f t="shared" si="220"/>
        <v>0</v>
      </c>
      <c r="W209" s="201">
        <v>-5451.45</v>
      </c>
      <c r="X209" s="202">
        <f>+X208+V209+W209</f>
        <v>76.920000000000982</v>
      </c>
      <c r="Y209" s="202">
        <f t="shared" si="230"/>
        <v>76.920000000000982</v>
      </c>
    </row>
    <row r="210" spans="1:25" customFormat="1" x14ac:dyDescent="0.25">
      <c r="A210" s="177">
        <f t="shared" si="205"/>
        <v>43281</v>
      </c>
      <c r="B210" s="181">
        <f t="shared" ref="B210:B216" si="233">+F209</f>
        <v>0</v>
      </c>
      <c r="C210" s="179"/>
      <c r="D210" s="180">
        <f t="shared" si="194"/>
        <v>0</v>
      </c>
      <c r="E210" s="181"/>
      <c r="F210" s="182">
        <f t="shared" ref="F210:F216" si="234">SUM(D210:E210)</f>
        <v>0</v>
      </c>
      <c r="G210" s="183">
        <f t="shared" si="221"/>
        <v>30</v>
      </c>
      <c r="H210" s="196">
        <f t="shared" si="232"/>
        <v>1.4999999999999999E-2</v>
      </c>
      <c r="I210" s="185">
        <f t="shared" si="219"/>
        <v>0</v>
      </c>
      <c r="J210" s="181"/>
      <c r="K210" s="182">
        <f>+K209+I210+J210</f>
        <v>-9.9999999947613105E-3</v>
      </c>
      <c r="L210" s="186">
        <f>ROUND(+K210+F210,2)</f>
        <v>-0.01</v>
      </c>
      <c r="M210" s="139"/>
      <c r="N210" s="222">
        <f t="shared" si="207"/>
        <v>43281</v>
      </c>
      <c r="O210" s="181">
        <f t="shared" ref="O210:O216" si="235">+S209</f>
        <v>0</v>
      </c>
      <c r="P210" s="179"/>
      <c r="Q210" s="180">
        <f t="shared" si="200"/>
        <v>0</v>
      </c>
      <c r="R210" s="181"/>
      <c r="S210" s="182">
        <f t="shared" ref="S210:S216" si="236">SUM(Q210:R210)</f>
        <v>0</v>
      </c>
      <c r="T210" s="183">
        <f t="shared" si="222"/>
        <v>30</v>
      </c>
      <c r="U210" s="184">
        <f t="shared" si="222"/>
        <v>1.89E-2</v>
      </c>
      <c r="V210" s="185">
        <f t="shared" si="220"/>
        <v>0</v>
      </c>
      <c r="W210" s="181"/>
      <c r="X210" s="182">
        <f>+X209+V210+W210</f>
        <v>76.920000000000982</v>
      </c>
      <c r="Y210" s="186">
        <f>ROUND(+X210+S210,2)</f>
        <v>76.92</v>
      </c>
    </row>
    <row r="211" spans="1:25" customFormat="1" x14ac:dyDescent="0.25">
      <c r="A211" s="177">
        <f t="shared" si="205"/>
        <v>43312</v>
      </c>
      <c r="B211" s="181">
        <f t="shared" si="233"/>
        <v>0</v>
      </c>
      <c r="C211" s="179"/>
      <c r="D211" s="180">
        <f t="shared" si="194"/>
        <v>0</v>
      </c>
      <c r="E211" s="181"/>
      <c r="F211" s="182">
        <f t="shared" si="234"/>
        <v>0</v>
      </c>
      <c r="G211" s="183">
        <f t="shared" si="221"/>
        <v>31</v>
      </c>
      <c r="H211" s="196">
        <f t="shared" si="232"/>
        <v>1.4999999999999999E-2</v>
      </c>
      <c r="I211" s="185">
        <f t="shared" si="219"/>
        <v>0</v>
      </c>
      <c r="J211" s="181"/>
      <c r="K211" s="182">
        <f>ROUND(+K210+I211+J211,2)</f>
        <v>-0.01</v>
      </c>
      <c r="L211" s="182">
        <f>ROUND(+K211+F211,2)</f>
        <v>-0.01</v>
      </c>
      <c r="M211" s="139"/>
      <c r="N211" s="222">
        <f t="shared" si="207"/>
        <v>43312</v>
      </c>
      <c r="O211" s="181">
        <f t="shared" si="235"/>
        <v>0</v>
      </c>
      <c r="P211" s="179"/>
      <c r="Q211" s="180">
        <f t="shared" si="200"/>
        <v>0</v>
      </c>
      <c r="R211" s="181"/>
      <c r="S211" s="182">
        <f t="shared" si="236"/>
        <v>0</v>
      </c>
      <c r="T211" s="183">
        <f t="shared" si="222"/>
        <v>31</v>
      </c>
      <c r="U211" s="184">
        <f t="shared" si="222"/>
        <v>1.89E-2</v>
      </c>
      <c r="V211" s="185">
        <f t="shared" si="220"/>
        <v>0</v>
      </c>
      <c r="W211" s="181"/>
      <c r="X211" s="182">
        <f>ROUND(+X210+V211+W211,2)</f>
        <v>76.92</v>
      </c>
      <c r="Y211" s="182">
        <f>ROUND(+X211+S211,2)</f>
        <v>76.92</v>
      </c>
    </row>
    <row r="212" spans="1:25" customFormat="1" x14ac:dyDescent="0.25">
      <c r="A212" s="177">
        <f t="shared" si="205"/>
        <v>43343</v>
      </c>
      <c r="B212" s="181">
        <f t="shared" si="233"/>
        <v>0</v>
      </c>
      <c r="C212" s="179"/>
      <c r="D212" s="180">
        <f t="shared" si="194"/>
        <v>0</v>
      </c>
      <c r="E212" s="181"/>
      <c r="F212" s="182">
        <f t="shared" si="234"/>
        <v>0</v>
      </c>
      <c r="G212" s="183">
        <f t="shared" si="221"/>
        <v>31</v>
      </c>
      <c r="H212" s="196">
        <f t="shared" si="232"/>
        <v>1.4999999999999999E-2</v>
      </c>
      <c r="I212" s="185">
        <f t="shared" si="219"/>
        <v>0</v>
      </c>
      <c r="J212" s="181"/>
      <c r="K212" s="182">
        <f>+K211+I212+J212</f>
        <v>-0.01</v>
      </c>
      <c r="L212" s="182">
        <f>+K212+F212</f>
        <v>-0.01</v>
      </c>
      <c r="M212" s="139"/>
      <c r="N212" s="222">
        <f t="shared" si="207"/>
        <v>43343</v>
      </c>
      <c r="O212" s="181">
        <f t="shared" si="235"/>
        <v>0</v>
      </c>
      <c r="P212" s="179"/>
      <c r="Q212" s="180">
        <f t="shared" si="200"/>
        <v>0</v>
      </c>
      <c r="R212" s="181"/>
      <c r="S212" s="182">
        <f t="shared" si="236"/>
        <v>0</v>
      </c>
      <c r="T212" s="183">
        <f t="shared" si="222"/>
        <v>31</v>
      </c>
      <c r="U212" s="184">
        <f t="shared" si="222"/>
        <v>1.89E-2</v>
      </c>
      <c r="V212" s="185">
        <f t="shared" si="220"/>
        <v>0</v>
      </c>
      <c r="W212" s="181"/>
      <c r="X212" s="182">
        <f>+X211+V212+W212</f>
        <v>76.92</v>
      </c>
      <c r="Y212" s="182">
        <f>+X212+S212</f>
        <v>76.92</v>
      </c>
    </row>
    <row r="213" spans="1:25" customFormat="1" x14ac:dyDescent="0.25">
      <c r="A213" s="177">
        <f t="shared" si="205"/>
        <v>43373</v>
      </c>
      <c r="B213" s="181">
        <f t="shared" si="233"/>
        <v>0</v>
      </c>
      <c r="C213" s="179"/>
      <c r="D213" s="180">
        <f t="shared" si="194"/>
        <v>0</v>
      </c>
      <c r="E213" s="181"/>
      <c r="F213" s="182">
        <f t="shared" si="234"/>
        <v>0</v>
      </c>
      <c r="G213" s="183">
        <f t="shared" ref="G213:G216" si="237">+G172</f>
        <v>30</v>
      </c>
      <c r="H213" s="196">
        <f t="shared" si="232"/>
        <v>1.4999999999999999E-2</v>
      </c>
      <c r="I213" s="185">
        <f t="shared" si="219"/>
        <v>0</v>
      </c>
      <c r="J213" s="181"/>
      <c r="K213" s="182">
        <f>+K212+I213+J213</f>
        <v>-0.01</v>
      </c>
      <c r="L213" s="186">
        <f>+K213+F213</f>
        <v>-0.01</v>
      </c>
      <c r="M213" s="139"/>
      <c r="N213" s="222">
        <f t="shared" si="207"/>
        <v>43373</v>
      </c>
      <c r="O213" s="181">
        <f t="shared" si="235"/>
        <v>0</v>
      </c>
      <c r="P213" s="179"/>
      <c r="Q213" s="180">
        <f t="shared" si="200"/>
        <v>0</v>
      </c>
      <c r="R213" s="181"/>
      <c r="S213" s="182">
        <f t="shared" si="236"/>
        <v>0</v>
      </c>
      <c r="T213" s="183">
        <f t="shared" ref="T213:U216" si="238">+T172</f>
        <v>30</v>
      </c>
      <c r="U213" s="184">
        <f t="shared" si="238"/>
        <v>1.89E-2</v>
      </c>
      <c r="V213" s="185">
        <f t="shared" si="220"/>
        <v>0</v>
      </c>
      <c r="W213" s="181"/>
      <c r="X213" s="182">
        <f>+X212+V213+W213</f>
        <v>76.92</v>
      </c>
      <c r="Y213" s="186">
        <f>+X213+S213</f>
        <v>76.92</v>
      </c>
    </row>
    <row r="214" spans="1:25" customFormat="1" x14ac:dyDescent="0.25">
      <c r="A214" s="177">
        <f t="shared" si="205"/>
        <v>43404</v>
      </c>
      <c r="B214" s="181">
        <f t="shared" si="233"/>
        <v>0</v>
      </c>
      <c r="C214" s="179"/>
      <c r="D214" s="180">
        <f t="shared" si="194"/>
        <v>0</v>
      </c>
      <c r="E214" s="181"/>
      <c r="F214" s="182">
        <f t="shared" si="234"/>
        <v>0</v>
      </c>
      <c r="G214" s="183">
        <f t="shared" si="237"/>
        <v>31</v>
      </c>
      <c r="H214" s="196">
        <f t="shared" si="232"/>
        <v>1.4999999999999999E-2</v>
      </c>
      <c r="I214" s="185">
        <f t="shared" si="219"/>
        <v>0</v>
      </c>
      <c r="J214" s="181"/>
      <c r="K214" s="182">
        <f>+K213+I214+J214</f>
        <v>-0.01</v>
      </c>
      <c r="L214" s="182">
        <f>+K214+F214</f>
        <v>-0.01</v>
      </c>
      <c r="M214" s="139"/>
      <c r="N214" s="222">
        <f t="shared" si="207"/>
        <v>43404</v>
      </c>
      <c r="O214" s="181">
        <f t="shared" si="235"/>
        <v>0</v>
      </c>
      <c r="P214" s="179"/>
      <c r="Q214" s="180">
        <f t="shared" si="200"/>
        <v>0</v>
      </c>
      <c r="R214" s="181"/>
      <c r="S214" s="182">
        <f t="shared" si="236"/>
        <v>0</v>
      </c>
      <c r="T214" s="183">
        <f t="shared" si="238"/>
        <v>31</v>
      </c>
      <c r="U214" s="184">
        <f t="shared" si="238"/>
        <v>2.1700000000000001E-2</v>
      </c>
      <c r="V214" s="185">
        <f t="shared" si="220"/>
        <v>0</v>
      </c>
      <c r="W214" s="181"/>
      <c r="X214" s="182">
        <f>+X213+V214+W214</f>
        <v>76.92</v>
      </c>
      <c r="Y214" s="182">
        <f>+X214+S214</f>
        <v>76.92</v>
      </c>
    </row>
    <row r="215" spans="1:25" customFormat="1" x14ac:dyDescent="0.25">
      <c r="A215" s="177">
        <f t="shared" si="205"/>
        <v>43434</v>
      </c>
      <c r="B215" s="181">
        <f t="shared" si="233"/>
        <v>0</v>
      </c>
      <c r="C215" s="179"/>
      <c r="D215" s="180">
        <f t="shared" si="194"/>
        <v>0</v>
      </c>
      <c r="E215" s="181"/>
      <c r="F215" s="182">
        <f t="shared" si="234"/>
        <v>0</v>
      </c>
      <c r="G215" s="183">
        <f t="shared" si="237"/>
        <v>30</v>
      </c>
      <c r="H215" s="196">
        <f t="shared" si="232"/>
        <v>1.4999999999999999E-2</v>
      </c>
      <c r="I215" s="185">
        <f t="shared" si="219"/>
        <v>0</v>
      </c>
      <c r="J215" s="181"/>
      <c r="K215" s="182">
        <f>+K214+I215+J215</f>
        <v>-0.01</v>
      </c>
      <c r="L215" s="182">
        <f>+K215+F215</f>
        <v>-0.01</v>
      </c>
      <c r="M215" s="139"/>
      <c r="N215" s="222">
        <f t="shared" si="207"/>
        <v>43434</v>
      </c>
      <c r="O215" s="181">
        <f t="shared" si="235"/>
        <v>0</v>
      </c>
      <c r="P215" s="179"/>
      <c r="Q215" s="180">
        <f t="shared" si="200"/>
        <v>0</v>
      </c>
      <c r="R215" s="181"/>
      <c r="S215" s="182">
        <f t="shared" si="236"/>
        <v>0</v>
      </c>
      <c r="T215" s="183">
        <f t="shared" si="238"/>
        <v>30</v>
      </c>
      <c r="U215" s="184">
        <f t="shared" si="238"/>
        <v>2.1700000000000001E-2</v>
      </c>
      <c r="V215" s="185">
        <f t="shared" si="220"/>
        <v>0</v>
      </c>
      <c r="W215" s="181"/>
      <c r="X215" s="182">
        <f>+X214+V215+W215</f>
        <v>76.92</v>
      </c>
      <c r="Y215" s="182">
        <f>+X215+S215</f>
        <v>76.92</v>
      </c>
    </row>
    <row r="216" spans="1:25" customFormat="1" x14ac:dyDescent="0.25">
      <c r="A216" s="188">
        <f t="shared" si="205"/>
        <v>43465</v>
      </c>
      <c r="B216" s="189">
        <f t="shared" si="233"/>
        <v>0</v>
      </c>
      <c r="C216" s="190"/>
      <c r="D216" s="191">
        <f t="shared" si="194"/>
        <v>0</v>
      </c>
      <c r="E216" s="189"/>
      <c r="F216" s="190">
        <f t="shared" si="234"/>
        <v>0</v>
      </c>
      <c r="G216" s="189">
        <f t="shared" si="237"/>
        <v>31</v>
      </c>
      <c r="H216" s="206">
        <f t="shared" si="232"/>
        <v>1.4999999999999999E-2</v>
      </c>
      <c r="I216" s="193">
        <f t="shared" si="219"/>
        <v>0</v>
      </c>
      <c r="J216" s="189"/>
      <c r="K216" s="190">
        <f>+K215+I216+J216</f>
        <v>-0.01</v>
      </c>
      <c r="L216" s="194">
        <f>+K216+F216</f>
        <v>-0.01</v>
      </c>
      <c r="M216" s="139"/>
      <c r="N216" s="223">
        <f t="shared" si="207"/>
        <v>43465</v>
      </c>
      <c r="O216" s="189">
        <f t="shared" si="235"/>
        <v>0</v>
      </c>
      <c r="P216" s="190"/>
      <c r="Q216" s="191">
        <f t="shared" si="200"/>
        <v>0</v>
      </c>
      <c r="R216" s="189"/>
      <c r="S216" s="190">
        <f t="shared" si="236"/>
        <v>0</v>
      </c>
      <c r="T216" s="189">
        <f t="shared" si="238"/>
        <v>31</v>
      </c>
      <c r="U216" s="192">
        <f t="shared" si="238"/>
        <v>2.1700000000000001E-2</v>
      </c>
      <c r="V216" s="193">
        <f t="shared" si="220"/>
        <v>0</v>
      </c>
      <c r="W216" s="189"/>
      <c r="X216" s="190">
        <f>+X215+V216+W216</f>
        <v>76.92</v>
      </c>
      <c r="Y216" s="194">
        <f>+X216+S216</f>
        <v>76.92</v>
      </c>
    </row>
    <row r="217" spans="1:25" s="2" customFormat="1" x14ac:dyDescent="0.25">
      <c r="A217" s="136"/>
      <c r="B217" s="136"/>
      <c r="C217" s="136"/>
      <c r="D217" s="136"/>
      <c r="E217" s="136"/>
      <c r="F217" s="136"/>
      <c r="G217" s="136"/>
      <c r="H217" s="136"/>
      <c r="I217" s="136"/>
      <c r="J217" s="136"/>
      <c r="K217" s="136"/>
      <c r="L217" s="138"/>
      <c r="M217" s="139"/>
      <c r="N217" s="211"/>
      <c r="O217" s="136"/>
      <c r="P217" s="136"/>
      <c r="Q217" s="136"/>
      <c r="R217" s="136"/>
      <c r="S217" s="136"/>
      <c r="T217" s="136"/>
      <c r="U217" s="136"/>
      <c r="V217" s="136"/>
      <c r="W217" s="136"/>
      <c r="X217" s="136"/>
      <c r="Y217" s="138"/>
    </row>
    <row r="218" spans="1:25" s="2" customFormat="1" x14ac:dyDescent="0.25">
      <c r="A218" s="136"/>
      <c r="B218" s="136"/>
      <c r="C218" s="182"/>
      <c r="D218" s="136"/>
      <c r="E218" s="136"/>
      <c r="F218" s="136"/>
      <c r="G218" s="136"/>
      <c r="H218" s="136"/>
      <c r="I218" s="136"/>
      <c r="J218" s="136"/>
      <c r="K218" s="136"/>
      <c r="L218" s="138"/>
      <c r="M218" s="139"/>
      <c r="N218" s="211"/>
      <c r="O218" s="136"/>
      <c r="P218" s="182"/>
      <c r="Q218" s="136"/>
      <c r="R218" s="136"/>
      <c r="S218" s="136"/>
      <c r="T218" s="136"/>
      <c r="U218" s="136"/>
      <c r="V218" s="136"/>
      <c r="W218" s="136"/>
      <c r="X218" s="136"/>
      <c r="Y218" s="138"/>
    </row>
    <row r="219" spans="1:25" s="2" customFormat="1" x14ac:dyDescent="0.25">
      <c r="A219" s="136"/>
      <c r="B219" s="136"/>
      <c r="C219" s="136"/>
      <c r="D219" s="207"/>
      <c r="E219" s="136"/>
      <c r="F219" s="136"/>
      <c r="G219" s="136"/>
      <c r="H219" s="136"/>
      <c r="I219" s="136"/>
      <c r="J219" s="136"/>
      <c r="K219" s="136"/>
      <c r="L219" s="138"/>
      <c r="M219" s="139"/>
      <c r="N219" s="211"/>
      <c r="O219" s="136"/>
      <c r="P219" s="136"/>
      <c r="Q219" s="207"/>
      <c r="R219" s="136"/>
      <c r="S219" s="136"/>
      <c r="T219" s="136"/>
      <c r="U219" s="136"/>
      <c r="V219" s="136"/>
      <c r="W219" s="136"/>
      <c r="X219" s="136"/>
      <c r="Y219" s="138"/>
    </row>
    <row r="220" spans="1:25" s="2" customFormat="1" ht="27.75" customHeight="1" x14ac:dyDescent="0.25">
      <c r="A220" s="135" t="str">
        <f>CONCATENATE("Account ",A9,F$1)</f>
        <v>Account 1586 RSVA Connection- 2016 Principal plus Interest - Disposition in 2018</v>
      </c>
      <c r="B220" s="169"/>
      <c r="C220" s="170"/>
      <c r="D220" s="170"/>
      <c r="E220" s="171"/>
      <c r="F220" s="172"/>
      <c r="G220" s="173"/>
      <c r="H220" s="173"/>
      <c r="I220" s="174"/>
      <c r="J220" s="174"/>
      <c r="K220" s="174"/>
      <c r="L220" s="175"/>
      <c r="M220" s="139"/>
      <c r="N220" s="210" t="str">
        <f>+A220</f>
        <v>Account 1586 RSVA Connection- 2016 Principal plus Interest - Disposition in 2018</v>
      </c>
      <c r="O220" s="169"/>
      <c r="P220" s="170"/>
      <c r="Q220" s="170"/>
      <c r="R220" s="171"/>
      <c r="S220" s="172"/>
      <c r="T220" s="173"/>
      <c r="U220" s="173"/>
      <c r="V220" s="174"/>
      <c r="W220" s="174"/>
      <c r="X220" s="174"/>
      <c r="Y220" s="175"/>
    </row>
    <row r="221" spans="1:25" customFormat="1" ht="57.75" thickBot="1" x14ac:dyDescent="0.3">
      <c r="A221" s="220" t="str">
        <f>+A$16</f>
        <v>Date</v>
      </c>
      <c r="B221" s="220" t="str">
        <f t="shared" ref="B221:L221" si="239">+B$16</f>
        <v>Principal Opening Balance</v>
      </c>
      <c r="C221" s="220" t="str">
        <f t="shared" si="239"/>
        <v>Monthly Variance Allocated to RSVA Acct</v>
      </c>
      <c r="D221" s="220" t="str">
        <f t="shared" si="239"/>
        <v>Total Balance before transfer</v>
      </c>
      <c r="E221" s="220" t="str">
        <f t="shared" si="239"/>
        <v>Board approved disposition transferred out to 1595</v>
      </c>
      <c r="F221" s="220" t="str">
        <f t="shared" si="239"/>
        <v>Closing Balance</v>
      </c>
      <c r="G221" s="220" t="str">
        <f t="shared" si="239"/>
        <v>Days</v>
      </c>
      <c r="H221" s="220" t="str">
        <f t="shared" si="239"/>
        <v>Interest Rate</v>
      </c>
      <c r="I221" s="220" t="str">
        <f t="shared" si="239"/>
        <v>Interest</v>
      </c>
      <c r="J221" s="220" t="str">
        <f t="shared" si="239"/>
        <v>Transferred to 1590 &amp; Recoveries</v>
      </c>
      <c r="K221" s="220" t="str">
        <f t="shared" si="239"/>
        <v>Cumulative Interest</v>
      </c>
      <c r="L221" s="221" t="str">
        <f t="shared" si="239"/>
        <v>Account Closing Balance</v>
      </c>
      <c r="M221" s="139"/>
      <c r="N221" s="142" t="str">
        <f>+N$16</f>
        <v>Date</v>
      </c>
      <c r="O221" s="220" t="str">
        <f t="shared" ref="O221:Y221" si="240">+O$16</f>
        <v>Principal Opening Balance</v>
      </c>
      <c r="P221" s="220" t="str">
        <f t="shared" si="240"/>
        <v>Monthly Variance Allocated to RSVA Acct</v>
      </c>
      <c r="Q221" s="220" t="str">
        <f t="shared" si="240"/>
        <v>Total Balance before transfer</v>
      </c>
      <c r="R221" s="220" t="str">
        <f t="shared" si="240"/>
        <v>Board approved disposition transferred out to 1595</v>
      </c>
      <c r="S221" s="220" t="str">
        <f t="shared" si="240"/>
        <v>Closing Balance</v>
      </c>
      <c r="T221" s="220" t="str">
        <f t="shared" si="240"/>
        <v>Days</v>
      </c>
      <c r="U221" s="220" t="str">
        <f t="shared" si="240"/>
        <v>Interest Rate</v>
      </c>
      <c r="V221" s="220" t="str">
        <f t="shared" si="240"/>
        <v>Interest</v>
      </c>
      <c r="W221" s="220" t="str">
        <f t="shared" si="240"/>
        <v>Transferred to 1590 &amp; Recoveries</v>
      </c>
      <c r="X221" s="220" t="str">
        <f t="shared" si="240"/>
        <v>Cumulative Interest</v>
      </c>
      <c r="Y221" s="221" t="str">
        <f t="shared" si="240"/>
        <v>Account Closing Balance</v>
      </c>
    </row>
    <row r="222" spans="1:25" customFormat="1" x14ac:dyDescent="0.25">
      <c r="A222" s="177">
        <f>+A$17</f>
        <v>42400</v>
      </c>
      <c r="B222" s="178">
        <v>0</v>
      </c>
      <c r="C222" s="179">
        <v>-152468.08999999962</v>
      </c>
      <c r="D222" s="180">
        <f t="shared" ref="D222:D257" si="241">ROUND(SUM(B222:C222),2)</f>
        <v>-152468.09</v>
      </c>
      <c r="E222" s="181"/>
      <c r="F222" s="182">
        <f t="shared" ref="F222:F225" si="242">SUM(D222:E222)</f>
        <v>-152468.09</v>
      </c>
      <c r="G222" s="183">
        <f t="shared" ref="G222:H237" si="243">+G181</f>
        <v>31</v>
      </c>
      <c r="H222" s="184">
        <f>+H181</f>
        <v>1.0999999999999999E-2</v>
      </c>
      <c r="I222" s="185">
        <f t="shared" ref="I222:I233" si="244">ROUND(SUM(G222/366)*H222*B222,2)</f>
        <v>0</v>
      </c>
      <c r="J222" s="181"/>
      <c r="K222" s="182">
        <f>0+I222+J222</f>
        <v>0</v>
      </c>
      <c r="L222" s="182">
        <f t="shared" ref="L222:L226" si="245">+K222+F222</f>
        <v>-152468.09</v>
      </c>
      <c r="M222" s="139"/>
      <c r="N222" s="222">
        <f>+N$17</f>
        <v>42400</v>
      </c>
      <c r="O222" s="178">
        <v>0</v>
      </c>
      <c r="P222" s="179">
        <f t="shared" ref="P222:P233" si="246">+C222</f>
        <v>-152468.08999999962</v>
      </c>
      <c r="Q222" s="180">
        <f t="shared" ref="Q222:Q257" si="247">ROUND(SUM(O222:P222),2)</f>
        <v>-152468.09</v>
      </c>
      <c r="R222" s="181"/>
      <c r="S222" s="182">
        <f t="shared" ref="S222:S225" si="248">SUM(Q222:R222)</f>
        <v>-152468.09</v>
      </c>
      <c r="T222" s="183">
        <f t="shared" ref="T222:U237" si="249">+T181</f>
        <v>31</v>
      </c>
      <c r="U222" s="184">
        <f>+U181</f>
        <v>1.0999999999999999E-2</v>
      </c>
      <c r="V222" s="185">
        <f t="shared" ref="V222:V233" si="250">ROUND(SUM(T222/366)*U222*O222,2)</f>
        <v>0</v>
      </c>
      <c r="W222" s="181"/>
      <c r="X222" s="182">
        <f>0+V222+W222</f>
        <v>0</v>
      </c>
      <c r="Y222" s="182">
        <f t="shared" ref="Y222:Y226" si="251">+X222+S222</f>
        <v>-152468.09</v>
      </c>
    </row>
    <row r="223" spans="1:25" customFormat="1" x14ac:dyDescent="0.25">
      <c r="A223" s="177">
        <f t="shared" ref="A223:A257" si="252">+A222+G223</f>
        <v>42429</v>
      </c>
      <c r="B223" s="181">
        <f>+F222</f>
        <v>-152468.09</v>
      </c>
      <c r="C223" s="179">
        <v>-28263.970000000438</v>
      </c>
      <c r="D223" s="180">
        <f t="shared" si="241"/>
        <v>-180732.06</v>
      </c>
      <c r="E223" s="181"/>
      <c r="F223" s="182">
        <f t="shared" si="242"/>
        <v>-180732.06</v>
      </c>
      <c r="G223" s="183">
        <f t="shared" si="243"/>
        <v>29</v>
      </c>
      <c r="H223" s="184">
        <f t="shared" si="243"/>
        <v>1.0999999999999999E-2</v>
      </c>
      <c r="I223" s="185">
        <f t="shared" si="244"/>
        <v>-132.88999999999999</v>
      </c>
      <c r="J223" s="181"/>
      <c r="K223" s="182">
        <f t="shared" ref="K223:K225" si="253">+K222+I223+J223</f>
        <v>-132.88999999999999</v>
      </c>
      <c r="L223" s="182">
        <f t="shared" si="245"/>
        <v>-180864.95</v>
      </c>
      <c r="M223" s="139"/>
      <c r="N223" s="222">
        <f t="shared" ref="N223:N257" si="254">+N222+T223</f>
        <v>42429</v>
      </c>
      <c r="O223" s="181">
        <f>+S222</f>
        <v>-152468.09</v>
      </c>
      <c r="P223" s="179">
        <f t="shared" si="246"/>
        <v>-28263.970000000438</v>
      </c>
      <c r="Q223" s="180">
        <f t="shared" si="247"/>
        <v>-180732.06</v>
      </c>
      <c r="R223" s="181"/>
      <c r="S223" s="182">
        <f t="shared" si="248"/>
        <v>-180732.06</v>
      </c>
      <c r="T223" s="183">
        <f t="shared" si="249"/>
        <v>29</v>
      </c>
      <c r="U223" s="184">
        <f t="shared" si="249"/>
        <v>1.0999999999999999E-2</v>
      </c>
      <c r="V223" s="185">
        <f t="shared" si="250"/>
        <v>-132.88999999999999</v>
      </c>
      <c r="W223" s="181"/>
      <c r="X223" s="182">
        <f t="shared" ref="X223:X225" si="255">+X222+V223+W223</f>
        <v>-132.88999999999999</v>
      </c>
      <c r="Y223" s="182">
        <f t="shared" si="251"/>
        <v>-180864.95</v>
      </c>
    </row>
    <row r="224" spans="1:25" customFormat="1" x14ac:dyDescent="0.25">
      <c r="A224" s="177">
        <f t="shared" si="252"/>
        <v>42460</v>
      </c>
      <c r="B224" s="181">
        <f>+F223</f>
        <v>-180732.06</v>
      </c>
      <c r="C224" s="179">
        <v>75534.989999999991</v>
      </c>
      <c r="D224" s="180">
        <f t="shared" si="241"/>
        <v>-105197.07</v>
      </c>
      <c r="E224" s="181"/>
      <c r="F224" s="182">
        <f t="shared" si="242"/>
        <v>-105197.07</v>
      </c>
      <c r="G224" s="183">
        <f t="shared" si="243"/>
        <v>31</v>
      </c>
      <c r="H224" s="184">
        <f t="shared" si="243"/>
        <v>1.0999999999999999E-2</v>
      </c>
      <c r="I224" s="185">
        <f t="shared" si="244"/>
        <v>-168.39</v>
      </c>
      <c r="J224" s="181"/>
      <c r="K224" s="182">
        <f t="shared" si="253"/>
        <v>-301.27999999999997</v>
      </c>
      <c r="L224" s="186">
        <f t="shared" si="245"/>
        <v>-105498.35</v>
      </c>
      <c r="M224" s="139"/>
      <c r="N224" s="222">
        <f t="shared" si="254"/>
        <v>42460</v>
      </c>
      <c r="O224" s="181">
        <f>+S223</f>
        <v>-180732.06</v>
      </c>
      <c r="P224" s="179">
        <f t="shared" si="246"/>
        <v>75534.989999999991</v>
      </c>
      <c r="Q224" s="180">
        <f t="shared" si="247"/>
        <v>-105197.07</v>
      </c>
      <c r="R224" s="181"/>
      <c r="S224" s="182">
        <f t="shared" si="248"/>
        <v>-105197.07</v>
      </c>
      <c r="T224" s="183">
        <f t="shared" si="249"/>
        <v>31</v>
      </c>
      <c r="U224" s="184">
        <f t="shared" si="249"/>
        <v>1.0999999999999999E-2</v>
      </c>
      <c r="V224" s="185">
        <f t="shared" si="250"/>
        <v>-168.39</v>
      </c>
      <c r="W224" s="181"/>
      <c r="X224" s="182">
        <f t="shared" si="255"/>
        <v>-301.27999999999997</v>
      </c>
      <c r="Y224" s="186">
        <f t="shared" si="251"/>
        <v>-105498.35</v>
      </c>
    </row>
    <row r="225" spans="1:25" customFormat="1" x14ac:dyDescent="0.25">
      <c r="A225" s="177">
        <f t="shared" si="252"/>
        <v>42490</v>
      </c>
      <c r="B225" s="181">
        <f>+F224</f>
        <v>-105197.07</v>
      </c>
      <c r="C225" s="179">
        <v>-98530.34999999986</v>
      </c>
      <c r="D225" s="180">
        <f t="shared" si="241"/>
        <v>-203727.42</v>
      </c>
      <c r="E225" s="181"/>
      <c r="F225" s="182">
        <f t="shared" si="242"/>
        <v>-203727.42</v>
      </c>
      <c r="G225" s="183">
        <f t="shared" si="243"/>
        <v>30</v>
      </c>
      <c r="H225" s="184">
        <f t="shared" si="243"/>
        <v>1.0999999999999999E-2</v>
      </c>
      <c r="I225" s="185">
        <f t="shared" si="244"/>
        <v>-94.85</v>
      </c>
      <c r="J225" s="181"/>
      <c r="K225" s="182">
        <f t="shared" si="253"/>
        <v>-396.13</v>
      </c>
      <c r="L225" s="182">
        <f t="shared" si="245"/>
        <v>-204123.55000000002</v>
      </c>
      <c r="M225" s="139"/>
      <c r="N225" s="222">
        <f t="shared" si="254"/>
        <v>42490</v>
      </c>
      <c r="O225" s="181">
        <f>+S224</f>
        <v>-105197.07</v>
      </c>
      <c r="P225" s="179">
        <f t="shared" si="246"/>
        <v>-98530.34999999986</v>
      </c>
      <c r="Q225" s="180">
        <f t="shared" si="247"/>
        <v>-203727.42</v>
      </c>
      <c r="R225" s="181"/>
      <c r="S225" s="182">
        <f t="shared" si="248"/>
        <v>-203727.42</v>
      </c>
      <c r="T225" s="183">
        <f t="shared" si="249"/>
        <v>30</v>
      </c>
      <c r="U225" s="184">
        <f t="shared" si="249"/>
        <v>1.0999999999999999E-2</v>
      </c>
      <c r="V225" s="185">
        <f t="shared" si="250"/>
        <v>-94.85</v>
      </c>
      <c r="W225" s="181"/>
      <c r="X225" s="182">
        <f t="shared" si="255"/>
        <v>-396.13</v>
      </c>
      <c r="Y225" s="182">
        <f t="shared" si="251"/>
        <v>-204123.55000000002</v>
      </c>
    </row>
    <row r="226" spans="1:25" customFormat="1" x14ac:dyDescent="0.25">
      <c r="A226" s="177">
        <f t="shared" si="252"/>
        <v>42521</v>
      </c>
      <c r="B226" s="181">
        <f>+F225+E226</f>
        <v>-203727.42</v>
      </c>
      <c r="C226" s="179">
        <v>148973.29000000004</v>
      </c>
      <c r="D226" s="180">
        <f t="shared" si="241"/>
        <v>-54754.13</v>
      </c>
      <c r="E226" s="187"/>
      <c r="F226" s="182">
        <f>SUM(D226)</f>
        <v>-54754.13</v>
      </c>
      <c r="G226" s="183">
        <f t="shared" si="243"/>
        <v>31</v>
      </c>
      <c r="H226" s="184">
        <f t="shared" si="243"/>
        <v>1.0999999999999999E-2</v>
      </c>
      <c r="I226" s="185">
        <f t="shared" si="244"/>
        <v>-189.81</v>
      </c>
      <c r="J226" s="187"/>
      <c r="K226" s="182">
        <f>+K225+I226+J226</f>
        <v>-585.94000000000005</v>
      </c>
      <c r="L226" s="182">
        <f t="shared" si="245"/>
        <v>-55340.07</v>
      </c>
      <c r="M226" s="139"/>
      <c r="N226" s="222">
        <f t="shared" si="254"/>
        <v>42521</v>
      </c>
      <c r="O226" s="181">
        <f>+S225+R226</f>
        <v>-203727.42</v>
      </c>
      <c r="P226" s="179">
        <f t="shared" si="246"/>
        <v>148973.29000000004</v>
      </c>
      <c r="Q226" s="180">
        <f t="shared" si="247"/>
        <v>-54754.13</v>
      </c>
      <c r="R226" s="187"/>
      <c r="S226" s="182">
        <f>SUM(Q226)</f>
        <v>-54754.13</v>
      </c>
      <c r="T226" s="183">
        <f t="shared" si="249"/>
        <v>31</v>
      </c>
      <c r="U226" s="184">
        <f t="shared" si="249"/>
        <v>1.0999999999999999E-2</v>
      </c>
      <c r="V226" s="185">
        <f t="shared" si="250"/>
        <v>-189.81</v>
      </c>
      <c r="W226" s="187"/>
      <c r="X226" s="182">
        <f>+X225+V226+W226</f>
        <v>-585.94000000000005</v>
      </c>
      <c r="Y226" s="182">
        <f t="shared" si="251"/>
        <v>-55340.07</v>
      </c>
    </row>
    <row r="227" spans="1:25" customFormat="1" x14ac:dyDescent="0.25">
      <c r="A227" s="177">
        <f t="shared" si="252"/>
        <v>42551</v>
      </c>
      <c r="B227" s="181">
        <f t="shared" ref="B227:B233" si="256">+F226</f>
        <v>-54754.13</v>
      </c>
      <c r="C227" s="179">
        <v>185830.46125199972</v>
      </c>
      <c r="D227" s="180">
        <f t="shared" si="241"/>
        <v>131076.32999999999</v>
      </c>
      <c r="E227" s="181"/>
      <c r="F227" s="182">
        <f t="shared" ref="F227:F237" si="257">SUM(D227:E227)</f>
        <v>131076.32999999999</v>
      </c>
      <c r="G227" s="183">
        <f t="shared" si="243"/>
        <v>30</v>
      </c>
      <c r="H227" s="184">
        <f t="shared" si="243"/>
        <v>1.0999999999999999E-2</v>
      </c>
      <c r="I227" s="185">
        <f t="shared" si="244"/>
        <v>-49.37</v>
      </c>
      <c r="J227" s="181"/>
      <c r="K227" s="182">
        <f t="shared" ref="K227" si="258">+K226+I227+J227</f>
        <v>-635.31000000000006</v>
      </c>
      <c r="L227" s="186">
        <f>ROUND(+K227+F227,2)</f>
        <v>130441.02</v>
      </c>
      <c r="M227" s="139"/>
      <c r="N227" s="222">
        <f t="shared" si="254"/>
        <v>42551</v>
      </c>
      <c r="O227" s="181">
        <f t="shared" ref="O227:O233" si="259">+S226</f>
        <v>-54754.13</v>
      </c>
      <c r="P227" s="179">
        <f t="shared" si="246"/>
        <v>185830.46125199972</v>
      </c>
      <c r="Q227" s="180">
        <f t="shared" si="247"/>
        <v>131076.32999999999</v>
      </c>
      <c r="R227" s="181"/>
      <c r="S227" s="182">
        <f t="shared" ref="S227:S237" si="260">SUM(Q227:R227)</f>
        <v>131076.32999999999</v>
      </c>
      <c r="T227" s="183">
        <f t="shared" si="249"/>
        <v>30</v>
      </c>
      <c r="U227" s="184">
        <f t="shared" si="249"/>
        <v>1.0999999999999999E-2</v>
      </c>
      <c r="V227" s="185">
        <f t="shared" si="250"/>
        <v>-49.37</v>
      </c>
      <c r="W227" s="181"/>
      <c r="X227" s="182">
        <f t="shared" ref="X227" si="261">+X226+V227+W227</f>
        <v>-635.31000000000006</v>
      </c>
      <c r="Y227" s="186">
        <f>ROUND(+X227+S227,2)</f>
        <v>130441.02</v>
      </c>
    </row>
    <row r="228" spans="1:25" customFormat="1" x14ac:dyDescent="0.25">
      <c r="A228" s="177">
        <f t="shared" si="252"/>
        <v>42582</v>
      </c>
      <c r="B228" s="181">
        <f t="shared" si="256"/>
        <v>131076.32999999999</v>
      </c>
      <c r="C228" s="179">
        <v>95885.809999999823</v>
      </c>
      <c r="D228" s="180">
        <f t="shared" si="241"/>
        <v>226962.14</v>
      </c>
      <c r="E228" s="181"/>
      <c r="F228" s="182">
        <f t="shared" si="257"/>
        <v>226962.14</v>
      </c>
      <c r="G228" s="183">
        <f t="shared" si="243"/>
        <v>31</v>
      </c>
      <c r="H228" s="184">
        <f t="shared" si="243"/>
        <v>1.0999999999999999E-2</v>
      </c>
      <c r="I228" s="185">
        <f t="shared" si="244"/>
        <v>122.12</v>
      </c>
      <c r="J228" s="181"/>
      <c r="K228" s="182">
        <f>ROUND(+K227+I228+J228,2)</f>
        <v>-513.19000000000005</v>
      </c>
      <c r="L228" s="182">
        <f>ROUND(+K228+F228,2)</f>
        <v>226448.95</v>
      </c>
      <c r="M228" s="139"/>
      <c r="N228" s="222">
        <f t="shared" si="254"/>
        <v>42582</v>
      </c>
      <c r="O228" s="181">
        <f t="shared" si="259"/>
        <v>131076.32999999999</v>
      </c>
      <c r="P228" s="179">
        <f t="shared" si="246"/>
        <v>95885.809999999823</v>
      </c>
      <c r="Q228" s="180">
        <f t="shared" si="247"/>
        <v>226962.14</v>
      </c>
      <c r="R228" s="181"/>
      <c r="S228" s="182">
        <f t="shared" si="260"/>
        <v>226962.14</v>
      </c>
      <c r="T228" s="183">
        <f t="shared" si="249"/>
        <v>31</v>
      </c>
      <c r="U228" s="184">
        <f t="shared" si="249"/>
        <v>1.0999999999999999E-2</v>
      </c>
      <c r="V228" s="185">
        <f t="shared" si="250"/>
        <v>122.12</v>
      </c>
      <c r="W228" s="181"/>
      <c r="X228" s="182">
        <f>ROUND(+X227+V228+W228,2)</f>
        <v>-513.19000000000005</v>
      </c>
      <c r="Y228" s="182">
        <f>ROUND(+X228+S228,2)</f>
        <v>226448.95</v>
      </c>
    </row>
    <row r="229" spans="1:25" customFormat="1" x14ac:dyDescent="0.25">
      <c r="A229" s="177">
        <f t="shared" si="252"/>
        <v>42613</v>
      </c>
      <c r="B229" s="181">
        <f t="shared" si="256"/>
        <v>226962.14</v>
      </c>
      <c r="C229" s="179">
        <v>32241.389999999898</v>
      </c>
      <c r="D229" s="180">
        <f t="shared" si="241"/>
        <v>259203.53</v>
      </c>
      <c r="E229" s="181"/>
      <c r="F229" s="182">
        <f t="shared" si="257"/>
        <v>259203.53</v>
      </c>
      <c r="G229" s="183">
        <f t="shared" si="243"/>
        <v>31</v>
      </c>
      <c r="H229" s="184">
        <f t="shared" si="243"/>
        <v>1.0999999999999999E-2</v>
      </c>
      <c r="I229" s="185">
        <f t="shared" si="244"/>
        <v>211.46</v>
      </c>
      <c r="J229" s="181"/>
      <c r="K229" s="182">
        <f t="shared" ref="K229:K237" si="262">+K228+I229+J229</f>
        <v>-301.73</v>
      </c>
      <c r="L229" s="182">
        <f t="shared" ref="L229:L238" si="263">+K229+F229</f>
        <v>258901.8</v>
      </c>
      <c r="M229" s="139"/>
      <c r="N229" s="222">
        <f t="shared" si="254"/>
        <v>42613</v>
      </c>
      <c r="O229" s="181">
        <f t="shared" si="259"/>
        <v>226962.14</v>
      </c>
      <c r="P229" s="179">
        <f t="shared" si="246"/>
        <v>32241.389999999898</v>
      </c>
      <c r="Q229" s="180">
        <f t="shared" si="247"/>
        <v>259203.53</v>
      </c>
      <c r="R229" s="181"/>
      <c r="S229" s="182">
        <f t="shared" si="260"/>
        <v>259203.53</v>
      </c>
      <c r="T229" s="183">
        <f t="shared" si="249"/>
        <v>31</v>
      </c>
      <c r="U229" s="184">
        <f t="shared" si="249"/>
        <v>1.0999999999999999E-2</v>
      </c>
      <c r="V229" s="185">
        <f t="shared" si="250"/>
        <v>211.46</v>
      </c>
      <c r="W229" s="181"/>
      <c r="X229" s="182">
        <f t="shared" ref="X229:X237" si="264">+X228+V229+W229</f>
        <v>-301.73</v>
      </c>
      <c r="Y229" s="182">
        <f t="shared" ref="Y229:Y238" si="265">+X229+S229</f>
        <v>258901.8</v>
      </c>
    </row>
    <row r="230" spans="1:25" customFormat="1" x14ac:dyDescent="0.25">
      <c r="A230" s="177">
        <f t="shared" si="252"/>
        <v>42643</v>
      </c>
      <c r="B230" s="181">
        <f t="shared" si="256"/>
        <v>259203.53</v>
      </c>
      <c r="C230" s="179">
        <v>396629.60999999987</v>
      </c>
      <c r="D230" s="180">
        <f t="shared" si="241"/>
        <v>655833.14</v>
      </c>
      <c r="E230" s="181"/>
      <c r="F230" s="182">
        <f t="shared" si="257"/>
        <v>655833.14</v>
      </c>
      <c r="G230" s="183">
        <f t="shared" si="243"/>
        <v>30</v>
      </c>
      <c r="H230" s="184">
        <f t="shared" si="243"/>
        <v>1.0999999999999999E-2</v>
      </c>
      <c r="I230" s="185">
        <f t="shared" si="244"/>
        <v>233.71</v>
      </c>
      <c r="J230" s="181"/>
      <c r="K230" s="182">
        <f t="shared" si="262"/>
        <v>-68.02000000000001</v>
      </c>
      <c r="L230" s="186">
        <f t="shared" si="263"/>
        <v>655765.12</v>
      </c>
      <c r="M230" s="139"/>
      <c r="N230" s="222">
        <f t="shared" si="254"/>
        <v>42643</v>
      </c>
      <c r="O230" s="181">
        <f t="shared" si="259"/>
        <v>259203.53</v>
      </c>
      <c r="P230" s="179">
        <f t="shared" si="246"/>
        <v>396629.60999999987</v>
      </c>
      <c r="Q230" s="180">
        <f t="shared" si="247"/>
        <v>655833.14</v>
      </c>
      <c r="R230" s="181"/>
      <c r="S230" s="182">
        <f t="shared" si="260"/>
        <v>655833.14</v>
      </c>
      <c r="T230" s="183">
        <f t="shared" si="249"/>
        <v>30</v>
      </c>
      <c r="U230" s="184">
        <f t="shared" si="249"/>
        <v>1.0999999999999999E-2</v>
      </c>
      <c r="V230" s="185">
        <f t="shared" si="250"/>
        <v>233.71</v>
      </c>
      <c r="W230" s="181"/>
      <c r="X230" s="182">
        <f t="shared" si="264"/>
        <v>-68.02000000000001</v>
      </c>
      <c r="Y230" s="186">
        <f t="shared" si="265"/>
        <v>655765.12</v>
      </c>
    </row>
    <row r="231" spans="1:25" customFormat="1" x14ac:dyDescent="0.25">
      <c r="A231" s="177">
        <f t="shared" si="252"/>
        <v>42674</v>
      </c>
      <c r="B231" s="181">
        <f t="shared" si="256"/>
        <v>655833.14</v>
      </c>
      <c r="C231" s="179">
        <v>-48985.070000000065</v>
      </c>
      <c r="D231" s="180">
        <f t="shared" si="241"/>
        <v>606848.06999999995</v>
      </c>
      <c r="E231" s="181"/>
      <c r="F231" s="182">
        <f t="shared" si="257"/>
        <v>606848.06999999995</v>
      </c>
      <c r="G231" s="183">
        <f t="shared" si="243"/>
        <v>31</v>
      </c>
      <c r="H231" s="184">
        <f t="shared" si="243"/>
        <v>1.0999999999999999E-2</v>
      </c>
      <c r="I231" s="185">
        <f t="shared" si="244"/>
        <v>611.04</v>
      </c>
      <c r="J231" s="181"/>
      <c r="K231" s="182">
        <f t="shared" si="262"/>
        <v>543.02</v>
      </c>
      <c r="L231" s="182">
        <f t="shared" si="263"/>
        <v>607391.09</v>
      </c>
      <c r="M231" s="139"/>
      <c r="N231" s="222">
        <f t="shared" si="254"/>
        <v>42674</v>
      </c>
      <c r="O231" s="181">
        <f t="shared" si="259"/>
        <v>655833.14</v>
      </c>
      <c r="P231" s="179">
        <f t="shared" si="246"/>
        <v>-48985.070000000065</v>
      </c>
      <c r="Q231" s="180">
        <f t="shared" si="247"/>
        <v>606848.06999999995</v>
      </c>
      <c r="R231" s="181"/>
      <c r="S231" s="182">
        <f t="shared" si="260"/>
        <v>606848.06999999995</v>
      </c>
      <c r="T231" s="183">
        <f t="shared" si="249"/>
        <v>31</v>
      </c>
      <c r="U231" s="184">
        <f t="shared" si="249"/>
        <v>1.0999999999999999E-2</v>
      </c>
      <c r="V231" s="185">
        <f t="shared" si="250"/>
        <v>611.04</v>
      </c>
      <c r="W231" s="181"/>
      <c r="X231" s="182">
        <f t="shared" si="264"/>
        <v>543.02</v>
      </c>
      <c r="Y231" s="182">
        <f t="shared" si="265"/>
        <v>607391.09</v>
      </c>
    </row>
    <row r="232" spans="1:25" customFormat="1" x14ac:dyDescent="0.25">
      <c r="A232" s="177">
        <f t="shared" si="252"/>
        <v>42704</v>
      </c>
      <c r="B232" s="181">
        <f t="shared" si="256"/>
        <v>606848.06999999995</v>
      </c>
      <c r="C232" s="179">
        <v>-138991.65999999992</v>
      </c>
      <c r="D232" s="180">
        <f t="shared" si="241"/>
        <v>467856.41</v>
      </c>
      <c r="E232" s="181"/>
      <c r="F232" s="182">
        <f t="shared" si="257"/>
        <v>467856.41</v>
      </c>
      <c r="G232" s="183">
        <f t="shared" si="243"/>
        <v>30</v>
      </c>
      <c r="H232" s="184">
        <f t="shared" si="243"/>
        <v>1.0999999999999999E-2</v>
      </c>
      <c r="I232" s="185">
        <f t="shared" si="244"/>
        <v>547.16</v>
      </c>
      <c r="J232" s="181"/>
      <c r="K232" s="182">
        <f t="shared" si="262"/>
        <v>1090.1799999999998</v>
      </c>
      <c r="L232" s="182">
        <f t="shared" si="263"/>
        <v>468946.58999999997</v>
      </c>
      <c r="M232" s="139"/>
      <c r="N232" s="222">
        <f t="shared" si="254"/>
        <v>42704</v>
      </c>
      <c r="O232" s="181">
        <f t="shared" si="259"/>
        <v>606848.06999999995</v>
      </c>
      <c r="P232" s="179">
        <f t="shared" si="246"/>
        <v>-138991.65999999992</v>
      </c>
      <c r="Q232" s="180">
        <f t="shared" si="247"/>
        <v>467856.41</v>
      </c>
      <c r="R232" s="181"/>
      <c r="S232" s="182">
        <f t="shared" si="260"/>
        <v>467856.41</v>
      </c>
      <c r="T232" s="183">
        <f t="shared" si="249"/>
        <v>30</v>
      </c>
      <c r="U232" s="184">
        <f t="shared" si="249"/>
        <v>1.0999999999999999E-2</v>
      </c>
      <c r="V232" s="185">
        <f t="shared" si="250"/>
        <v>547.16</v>
      </c>
      <c r="W232" s="181"/>
      <c r="X232" s="182">
        <f t="shared" si="264"/>
        <v>1090.1799999999998</v>
      </c>
      <c r="Y232" s="182">
        <f t="shared" si="265"/>
        <v>468946.58999999997</v>
      </c>
    </row>
    <row r="233" spans="1:25" customFormat="1" x14ac:dyDescent="0.25">
      <c r="A233" s="188">
        <f t="shared" si="252"/>
        <v>42735</v>
      </c>
      <c r="B233" s="189">
        <f t="shared" si="256"/>
        <v>467856.41</v>
      </c>
      <c r="C233" s="190">
        <v>-622256.04999999912</v>
      </c>
      <c r="D233" s="191">
        <f t="shared" si="241"/>
        <v>-154399.64000000001</v>
      </c>
      <c r="E233" s="189"/>
      <c r="F233" s="190">
        <f t="shared" si="257"/>
        <v>-154399.64000000001</v>
      </c>
      <c r="G233" s="189">
        <f t="shared" si="243"/>
        <v>31</v>
      </c>
      <c r="H233" s="192">
        <f t="shared" si="243"/>
        <v>1.0999999999999999E-2</v>
      </c>
      <c r="I233" s="193">
        <f t="shared" si="244"/>
        <v>435.9</v>
      </c>
      <c r="J233" s="189"/>
      <c r="K233" s="190">
        <f t="shared" si="262"/>
        <v>1526.08</v>
      </c>
      <c r="L233" s="194">
        <f t="shared" si="263"/>
        <v>-152873.56000000003</v>
      </c>
      <c r="M233" s="139"/>
      <c r="N233" s="223">
        <f t="shared" si="254"/>
        <v>42735</v>
      </c>
      <c r="O233" s="189">
        <f t="shared" si="259"/>
        <v>467856.41</v>
      </c>
      <c r="P233" s="190">
        <f t="shared" si="246"/>
        <v>-622256.04999999912</v>
      </c>
      <c r="Q233" s="191">
        <f t="shared" si="247"/>
        <v>-154399.64000000001</v>
      </c>
      <c r="R233" s="189"/>
      <c r="S233" s="190">
        <f t="shared" si="260"/>
        <v>-154399.64000000001</v>
      </c>
      <c r="T233" s="189">
        <f t="shared" si="249"/>
        <v>31</v>
      </c>
      <c r="U233" s="192">
        <f t="shared" si="249"/>
        <v>1.0999999999999999E-2</v>
      </c>
      <c r="V233" s="193">
        <f t="shared" si="250"/>
        <v>435.9</v>
      </c>
      <c r="W233" s="189"/>
      <c r="X233" s="190">
        <f t="shared" si="264"/>
        <v>1526.08</v>
      </c>
      <c r="Y233" s="194">
        <f t="shared" si="265"/>
        <v>-152873.56000000003</v>
      </c>
    </row>
    <row r="234" spans="1:25" customFormat="1" x14ac:dyDescent="0.25">
      <c r="A234" s="177">
        <f t="shared" si="252"/>
        <v>42766</v>
      </c>
      <c r="B234" s="195">
        <f>ROUND(+F233,2)</f>
        <v>-154399.64000000001</v>
      </c>
      <c r="C234" s="179"/>
      <c r="D234" s="180">
        <f t="shared" si="241"/>
        <v>-154399.64000000001</v>
      </c>
      <c r="E234" s="181"/>
      <c r="F234" s="182">
        <f t="shared" si="257"/>
        <v>-154399.64000000001</v>
      </c>
      <c r="G234" s="183">
        <f t="shared" si="243"/>
        <v>31</v>
      </c>
      <c r="H234" s="184">
        <f t="shared" si="243"/>
        <v>1.0999999999999999E-2</v>
      </c>
      <c r="I234" s="185">
        <f t="shared" ref="I234:I257" si="266">ROUND(SUM(G234/365)*H234*B234,2)</f>
        <v>-144.25</v>
      </c>
      <c r="J234" s="181"/>
      <c r="K234" s="182">
        <f t="shared" si="262"/>
        <v>1381.83</v>
      </c>
      <c r="L234" s="182">
        <f t="shared" si="263"/>
        <v>-153017.81000000003</v>
      </c>
      <c r="M234" s="139"/>
      <c r="N234" s="222">
        <f t="shared" si="254"/>
        <v>42766</v>
      </c>
      <c r="O234" s="195">
        <f>ROUND(+S233,2)</f>
        <v>-154399.64000000001</v>
      </c>
      <c r="P234" s="179"/>
      <c r="Q234" s="180">
        <f t="shared" si="247"/>
        <v>-154399.64000000001</v>
      </c>
      <c r="R234" s="181"/>
      <c r="S234" s="182">
        <f t="shared" si="260"/>
        <v>-154399.64000000001</v>
      </c>
      <c r="T234" s="183">
        <f t="shared" si="249"/>
        <v>31</v>
      </c>
      <c r="U234" s="184">
        <f t="shared" si="249"/>
        <v>1.0999999999999999E-2</v>
      </c>
      <c r="V234" s="185">
        <f t="shared" ref="V234:V257" si="267">ROUND(SUM(T234/365)*U234*O234,2)</f>
        <v>-144.25</v>
      </c>
      <c r="W234" s="181"/>
      <c r="X234" s="182">
        <f t="shared" si="264"/>
        <v>1381.83</v>
      </c>
      <c r="Y234" s="182">
        <f t="shared" si="265"/>
        <v>-153017.81000000003</v>
      </c>
    </row>
    <row r="235" spans="1:25" customFormat="1" x14ac:dyDescent="0.25">
      <c r="A235" s="177">
        <f t="shared" si="252"/>
        <v>42794</v>
      </c>
      <c r="B235" s="181">
        <f>+F234</f>
        <v>-154399.64000000001</v>
      </c>
      <c r="C235" s="179"/>
      <c r="D235" s="180">
        <f t="shared" si="241"/>
        <v>-154399.64000000001</v>
      </c>
      <c r="E235" s="181"/>
      <c r="F235" s="182">
        <f t="shared" si="257"/>
        <v>-154399.64000000001</v>
      </c>
      <c r="G235" s="183">
        <f t="shared" si="243"/>
        <v>28</v>
      </c>
      <c r="H235" s="184">
        <f t="shared" si="243"/>
        <v>1.0999999999999999E-2</v>
      </c>
      <c r="I235" s="185">
        <f t="shared" si="266"/>
        <v>-130.29</v>
      </c>
      <c r="J235" s="181"/>
      <c r="K235" s="182">
        <f t="shared" si="262"/>
        <v>1251.54</v>
      </c>
      <c r="L235" s="182">
        <f t="shared" si="263"/>
        <v>-153148.1</v>
      </c>
      <c r="M235" s="139"/>
      <c r="N235" s="222">
        <f t="shared" si="254"/>
        <v>42794</v>
      </c>
      <c r="O235" s="181">
        <f>+S234</f>
        <v>-154399.64000000001</v>
      </c>
      <c r="P235" s="179"/>
      <c r="Q235" s="180">
        <f t="shared" si="247"/>
        <v>-154399.64000000001</v>
      </c>
      <c r="R235" s="181"/>
      <c r="S235" s="182">
        <f t="shared" si="260"/>
        <v>-154399.64000000001</v>
      </c>
      <c r="T235" s="183">
        <f t="shared" si="249"/>
        <v>28</v>
      </c>
      <c r="U235" s="184">
        <f t="shared" si="249"/>
        <v>1.0999999999999999E-2</v>
      </c>
      <c r="V235" s="185">
        <f t="shared" si="267"/>
        <v>-130.29</v>
      </c>
      <c r="W235" s="181"/>
      <c r="X235" s="182">
        <f t="shared" si="264"/>
        <v>1251.54</v>
      </c>
      <c r="Y235" s="182">
        <f t="shared" si="265"/>
        <v>-153148.1</v>
      </c>
    </row>
    <row r="236" spans="1:25" customFormat="1" x14ac:dyDescent="0.25">
      <c r="A236" s="177">
        <f t="shared" si="252"/>
        <v>42825</v>
      </c>
      <c r="B236" s="181">
        <f>+F235</f>
        <v>-154399.64000000001</v>
      </c>
      <c r="C236" s="179"/>
      <c r="D236" s="180">
        <f t="shared" si="241"/>
        <v>-154399.64000000001</v>
      </c>
      <c r="E236" s="181"/>
      <c r="F236" s="182">
        <f t="shared" si="257"/>
        <v>-154399.64000000001</v>
      </c>
      <c r="G236" s="183">
        <f t="shared" si="243"/>
        <v>31</v>
      </c>
      <c r="H236" s="184">
        <f t="shared" si="243"/>
        <v>1.0999999999999999E-2</v>
      </c>
      <c r="I236" s="185">
        <f t="shared" si="266"/>
        <v>-144.25</v>
      </c>
      <c r="J236" s="181"/>
      <c r="K236" s="182">
        <f t="shared" si="262"/>
        <v>1107.29</v>
      </c>
      <c r="L236" s="186">
        <f t="shared" si="263"/>
        <v>-153292.35</v>
      </c>
      <c r="M236" s="139"/>
      <c r="N236" s="222">
        <f t="shared" si="254"/>
        <v>42825</v>
      </c>
      <c r="O236" s="181">
        <f>+S235</f>
        <v>-154399.64000000001</v>
      </c>
      <c r="P236" s="179"/>
      <c r="Q236" s="180">
        <f t="shared" si="247"/>
        <v>-154399.64000000001</v>
      </c>
      <c r="R236" s="181"/>
      <c r="S236" s="182">
        <f t="shared" si="260"/>
        <v>-154399.64000000001</v>
      </c>
      <c r="T236" s="183">
        <f t="shared" si="249"/>
        <v>31</v>
      </c>
      <c r="U236" s="184">
        <f t="shared" si="249"/>
        <v>1.0999999999999999E-2</v>
      </c>
      <c r="V236" s="185">
        <f t="shared" si="267"/>
        <v>-144.25</v>
      </c>
      <c r="W236" s="181"/>
      <c r="X236" s="182">
        <f t="shared" si="264"/>
        <v>1107.29</v>
      </c>
      <c r="Y236" s="186">
        <f t="shared" si="265"/>
        <v>-153292.35</v>
      </c>
    </row>
    <row r="237" spans="1:25" customFormat="1" x14ac:dyDescent="0.25">
      <c r="A237" s="177">
        <f t="shared" si="252"/>
        <v>42855</v>
      </c>
      <c r="B237" s="181">
        <f>+F236</f>
        <v>-154399.64000000001</v>
      </c>
      <c r="C237" s="179"/>
      <c r="D237" s="180">
        <f t="shared" si="241"/>
        <v>-154399.64000000001</v>
      </c>
      <c r="E237" s="181"/>
      <c r="F237" s="182">
        <f t="shared" si="257"/>
        <v>-154399.64000000001</v>
      </c>
      <c r="G237" s="183">
        <f t="shared" si="243"/>
        <v>30</v>
      </c>
      <c r="H237" s="184">
        <f t="shared" si="243"/>
        <v>1.0999999999999999E-2</v>
      </c>
      <c r="I237" s="185">
        <f t="shared" si="266"/>
        <v>-139.59</v>
      </c>
      <c r="J237" s="181"/>
      <c r="K237" s="182">
        <f t="shared" si="262"/>
        <v>967.69999999999993</v>
      </c>
      <c r="L237" s="182">
        <f t="shared" si="263"/>
        <v>-153431.94</v>
      </c>
      <c r="M237" s="139"/>
      <c r="N237" s="222">
        <f t="shared" si="254"/>
        <v>42855</v>
      </c>
      <c r="O237" s="181">
        <f>+S236</f>
        <v>-154399.64000000001</v>
      </c>
      <c r="P237" s="179"/>
      <c r="Q237" s="180">
        <f t="shared" si="247"/>
        <v>-154399.64000000001</v>
      </c>
      <c r="R237" s="181"/>
      <c r="S237" s="182">
        <f t="shared" si="260"/>
        <v>-154399.64000000001</v>
      </c>
      <c r="T237" s="183">
        <f t="shared" si="249"/>
        <v>30</v>
      </c>
      <c r="U237" s="184">
        <f t="shared" si="249"/>
        <v>1.0999999999999999E-2</v>
      </c>
      <c r="V237" s="185">
        <f t="shared" si="267"/>
        <v>-139.59</v>
      </c>
      <c r="W237" s="181"/>
      <c r="X237" s="182">
        <f t="shared" si="264"/>
        <v>967.69999999999993</v>
      </c>
      <c r="Y237" s="182">
        <f t="shared" si="265"/>
        <v>-153431.94</v>
      </c>
    </row>
    <row r="238" spans="1:25" customFormat="1" x14ac:dyDescent="0.25">
      <c r="A238" s="177">
        <f t="shared" si="252"/>
        <v>42886</v>
      </c>
      <c r="B238" s="181">
        <f>+F237+E238</f>
        <v>-154399.64000000001</v>
      </c>
      <c r="C238" s="179"/>
      <c r="D238" s="180">
        <f t="shared" si="241"/>
        <v>-154399.64000000001</v>
      </c>
      <c r="E238" s="187"/>
      <c r="F238" s="182">
        <f>SUM(D238)</f>
        <v>-154399.64000000001</v>
      </c>
      <c r="G238" s="183">
        <f t="shared" ref="G238:H253" si="268">+G197</f>
        <v>31</v>
      </c>
      <c r="H238" s="184">
        <f t="shared" si="268"/>
        <v>1.0999999999999999E-2</v>
      </c>
      <c r="I238" s="185">
        <f t="shared" si="266"/>
        <v>-144.25</v>
      </c>
      <c r="J238" s="187"/>
      <c r="K238" s="182">
        <f>+K237+I238+J238</f>
        <v>823.44999999999993</v>
      </c>
      <c r="L238" s="182">
        <f t="shared" si="263"/>
        <v>-153576.19</v>
      </c>
      <c r="M238" s="139"/>
      <c r="N238" s="222">
        <f t="shared" si="254"/>
        <v>42886</v>
      </c>
      <c r="O238" s="181">
        <f>+S237+R238</f>
        <v>-154399.64000000001</v>
      </c>
      <c r="P238" s="179"/>
      <c r="Q238" s="180">
        <f t="shared" si="247"/>
        <v>-154399.64000000001</v>
      </c>
      <c r="R238" s="187"/>
      <c r="S238" s="182">
        <f>SUM(Q238)</f>
        <v>-154399.64000000001</v>
      </c>
      <c r="T238" s="183">
        <f t="shared" ref="T238:U253" si="269">+T197</f>
        <v>31</v>
      </c>
      <c r="U238" s="184">
        <f t="shared" si="269"/>
        <v>1.0999999999999999E-2</v>
      </c>
      <c r="V238" s="185">
        <f t="shared" si="267"/>
        <v>-144.25</v>
      </c>
      <c r="W238" s="187"/>
      <c r="X238" s="182">
        <f>+X237+V238+W238</f>
        <v>823.44999999999993</v>
      </c>
      <c r="Y238" s="182">
        <f t="shared" si="265"/>
        <v>-153576.19</v>
      </c>
    </row>
    <row r="239" spans="1:25" customFormat="1" x14ac:dyDescent="0.25">
      <c r="A239" s="177">
        <f t="shared" si="252"/>
        <v>42916</v>
      </c>
      <c r="B239" s="181">
        <f t="shared" ref="B239:B245" si="270">+F238</f>
        <v>-154399.64000000001</v>
      </c>
      <c r="C239" s="179"/>
      <c r="D239" s="180">
        <f t="shared" si="241"/>
        <v>-154399.64000000001</v>
      </c>
      <c r="E239" s="181"/>
      <c r="F239" s="182">
        <f t="shared" ref="F239:F249" si="271">SUM(D239:E239)</f>
        <v>-154399.64000000001</v>
      </c>
      <c r="G239" s="183">
        <f t="shared" si="268"/>
        <v>30</v>
      </c>
      <c r="H239" s="184">
        <f t="shared" si="268"/>
        <v>1.0999999999999999E-2</v>
      </c>
      <c r="I239" s="185">
        <f t="shared" si="266"/>
        <v>-139.59</v>
      </c>
      <c r="J239" s="181"/>
      <c r="K239" s="182">
        <f>+K238+I239+J239</f>
        <v>683.8599999999999</v>
      </c>
      <c r="L239" s="186">
        <f>ROUND(+K239+F239,2)</f>
        <v>-153715.78</v>
      </c>
      <c r="M239" s="139"/>
      <c r="N239" s="222">
        <f t="shared" si="254"/>
        <v>42916</v>
      </c>
      <c r="O239" s="181">
        <f t="shared" ref="O239:O245" si="272">+S238</f>
        <v>-154399.64000000001</v>
      </c>
      <c r="P239" s="179"/>
      <c r="Q239" s="180">
        <f t="shared" si="247"/>
        <v>-154399.64000000001</v>
      </c>
      <c r="R239" s="181"/>
      <c r="S239" s="182">
        <f t="shared" ref="S239:S249" si="273">SUM(Q239:R239)</f>
        <v>-154399.64000000001</v>
      </c>
      <c r="T239" s="183">
        <f t="shared" si="269"/>
        <v>30</v>
      </c>
      <c r="U239" s="184">
        <f t="shared" si="269"/>
        <v>1.0999999999999999E-2</v>
      </c>
      <c r="V239" s="185">
        <f t="shared" si="267"/>
        <v>-139.59</v>
      </c>
      <c r="W239" s="181"/>
      <c r="X239" s="182">
        <f>+X238+V239+W239</f>
        <v>683.8599999999999</v>
      </c>
      <c r="Y239" s="186">
        <f>ROUND(+X239+S239,2)</f>
        <v>-153715.78</v>
      </c>
    </row>
    <row r="240" spans="1:25" customFormat="1" x14ac:dyDescent="0.25">
      <c r="A240" s="177">
        <f t="shared" si="252"/>
        <v>42947</v>
      </c>
      <c r="B240" s="181">
        <f t="shared" si="270"/>
        <v>-154399.64000000001</v>
      </c>
      <c r="C240" s="179"/>
      <c r="D240" s="180">
        <f t="shared" si="241"/>
        <v>-154399.64000000001</v>
      </c>
      <c r="E240" s="181"/>
      <c r="F240" s="182">
        <f t="shared" si="271"/>
        <v>-154399.64000000001</v>
      </c>
      <c r="G240" s="183">
        <f t="shared" si="268"/>
        <v>31</v>
      </c>
      <c r="H240" s="184">
        <f t="shared" si="268"/>
        <v>1.0999999999999999E-2</v>
      </c>
      <c r="I240" s="185">
        <f t="shared" si="266"/>
        <v>-144.25</v>
      </c>
      <c r="J240" s="181"/>
      <c r="K240" s="182">
        <f>ROUND(+K239+I240+J240,2)</f>
        <v>539.61</v>
      </c>
      <c r="L240" s="182">
        <f>ROUND(+K240+F240,2)</f>
        <v>-153860.03</v>
      </c>
      <c r="M240" s="139"/>
      <c r="N240" s="222">
        <f t="shared" si="254"/>
        <v>42947</v>
      </c>
      <c r="O240" s="181">
        <f t="shared" si="272"/>
        <v>-154399.64000000001</v>
      </c>
      <c r="P240" s="179"/>
      <c r="Q240" s="180">
        <f t="shared" si="247"/>
        <v>-154399.64000000001</v>
      </c>
      <c r="R240" s="181"/>
      <c r="S240" s="182">
        <f t="shared" si="273"/>
        <v>-154399.64000000001</v>
      </c>
      <c r="T240" s="183">
        <f t="shared" si="269"/>
        <v>31</v>
      </c>
      <c r="U240" s="184">
        <f t="shared" si="269"/>
        <v>1.0999999999999999E-2</v>
      </c>
      <c r="V240" s="185">
        <f t="shared" si="267"/>
        <v>-144.25</v>
      </c>
      <c r="W240" s="181"/>
      <c r="X240" s="182">
        <f>ROUND(+X239+V240+W240,2)</f>
        <v>539.61</v>
      </c>
      <c r="Y240" s="182">
        <f>ROUND(+X240+S240,2)</f>
        <v>-153860.03</v>
      </c>
    </row>
    <row r="241" spans="1:25" customFormat="1" x14ac:dyDescent="0.25">
      <c r="A241" s="177">
        <f t="shared" si="252"/>
        <v>42978</v>
      </c>
      <c r="B241" s="181">
        <f t="shared" si="270"/>
        <v>-154399.64000000001</v>
      </c>
      <c r="C241" s="179"/>
      <c r="D241" s="180">
        <f t="shared" si="241"/>
        <v>-154399.64000000001</v>
      </c>
      <c r="E241" s="181"/>
      <c r="F241" s="182">
        <f t="shared" si="271"/>
        <v>-154399.64000000001</v>
      </c>
      <c r="G241" s="183">
        <f t="shared" si="268"/>
        <v>31</v>
      </c>
      <c r="H241" s="184">
        <f t="shared" si="268"/>
        <v>1.0999999999999999E-2</v>
      </c>
      <c r="I241" s="185">
        <f t="shared" si="266"/>
        <v>-144.25</v>
      </c>
      <c r="J241" s="181"/>
      <c r="K241" s="182">
        <f>+K240+I241+J241</f>
        <v>395.36</v>
      </c>
      <c r="L241" s="182">
        <f>+K241+F241</f>
        <v>-154004.28000000003</v>
      </c>
      <c r="M241" s="139"/>
      <c r="N241" s="222">
        <f t="shared" si="254"/>
        <v>42978</v>
      </c>
      <c r="O241" s="181">
        <f t="shared" si="272"/>
        <v>-154399.64000000001</v>
      </c>
      <c r="P241" s="179"/>
      <c r="Q241" s="180">
        <f t="shared" si="247"/>
        <v>-154399.64000000001</v>
      </c>
      <c r="R241" s="181"/>
      <c r="S241" s="182">
        <f t="shared" si="273"/>
        <v>-154399.64000000001</v>
      </c>
      <c r="T241" s="183">
        <f t="shared" si="269"/>
        <v>31</v>
      </c>
      <c r="U241" s="184">
        <f t="shared" si="269"/>
        <v>1.0999999999999999E-2</v>
      </c>
      <c r="V241" s="185">
        <f t="shared" si="267"/>
        <v>-144.25</v>
      </c>
      <c r="W241" s="181"/>
      <c r="X241" s="182">
        <f>+X240+V241+W241</f>
        <v>395.36</v>
      </c>
      <c r="Y241" s="182">
        <f>+X241+S241</f>
        <v>-154004.28000000003</v>
      </c>
    </row>
    <row r="242" spans="1:25" customFormat="1" x14ac:dyDescent="0.25">
      <c r="A242" s="177">
        <f t="shared" si="252"/>
        <v>43008</v>
      </c>
      <c r="B242" s="181">
        <f t="shared" si="270"/>
        <v>-154399.64000000001</v>
      </c>
      <c r="C242" s="179"/>
      <c r="D242" s="180">
        <f t="shared" si="241"/>
        <v>-154399.64000000001</v>
      </c>
      <c r="E242" s="181"/>
      <c r="F242" s="182">
        <f t="shared" si="271"/>
        <v>-154399.64000000001</v>
      </c>
      <c r="G242" s="183">
        <f t="shared" si="268"/>
        <v>30</v>
      </c>
      <c r="H242" s="184">
        <f t="shared" si="268"/>
        <v>1.0999999999999999E-2</v>
      </c>
      <c r="I242" s="185">
        <f t="shared" si="266"/>
        <v>-139.59</v>
      </c>
      <c r="J242" s="181"/>
      <c r="K242" s="182">
        <f>+K241+I242+J242</f>
        <v>255.77</v>
      </c>
      <c r="L242" s="186">
        <f>+K242+F242</f>
        <v>-154143.87000000002</v>
      </c>
      <c r="M242" s="139"/>
      <c r="N242" s="222">
        <f t="shared" si="254"/>
        <v>43008</v>
      </c>
      <c r="O242" s="181">
        <f t="shared" si="272"/>
        <v>-154399.64000000001</v>
      </c>
      <c r="P242" s="179"/>
      <c r="Q242" s="180">
        <f t="shared" si="247"/>
        <v>-154399.64000000001</v>
      </c>
      <c r="R242" s="181"/>
      <c r="S242" s="182">
        <f t="shared" si="273"/>
        <v>-154399.64000000001</v>
      </c>
      <c r="T242" s="183">
        <f t="shared" si="269"/>
        <v>30</v>
      </c>
      <c r="U242" s="184">
        <f t="shared" si="269"/>
        <v>1.0999999999999999E-2</v>
      </c>
      <c r="V242" s="185">
        <f t="shared" si="267"/>
        <v>-139.59</v>
      </c>
      <c r="W242" s="181"/>
      <c r="X242" s="182">
        <f>+X241+V242+W242</f>
        <v>255.77</v>
      </c>
      <c r="Y242" s="186">
        <f>+X242+S242</f>
        <v>-154143.87000000002</v>
      </c>
    </row>
    <row r="243" spans="1:25" customFormat="1" x14ac:dyDescent="0.25">
      <c r="A243" s="177">
        <f t="shared" si="252"/>
        <v>43039</v>
      </c>
      <c r="B243" s="181">
        <f t="shared" si="270"/>
        <v>-154399.64000000001</v>
      </c>
      <c r="C243" s="179"/>
      <c r="D243" s="180">
        <f t="shared" si="241"/>
        <v>-154399.64000000001</v>
      </c>
      <c r="E243" s="181"/>
      <c r="F243" s="182">
        <f t="shared" si="271"/>
        <v>-154399.64000000001</v>
      </c>
      <c r="G243" s="183">
        <f t="shared" si="268"/>
        <v>31</v>
      </c>
      <c r="H243" s="184">
        <f t="shared" si="268"/>
        <v>1.4999999999999999E-2</v>
      </c>
      <c r="I243" s="185">
        <f t="shared" si="266"/>
        <v>-196.7</v>
      </c>
      <c r="J243" s="181"/>
      <c r="K243" s="182">
        <f>+K242+I243+J243</f>
        <v>59.070000000000022</v>
      </c>
      <c r="L243" s="182">
        <f>+K243+F243</f>
        <v>-154340.57</v>
      </c>
      <c r="M243" s="139"/>
      <c r="N243" s="222">
        <f t="shared" si="254"/>
        <v>43039</v>
      </c>
      <c r="O243" s="181">
        <f t="shared" si="272"/>
        <v>-154399.64000000001</v>
      </c>
      <c r="P243" s="179"/>
      <c r="Q243" s="180">
        <f t="shared" si="247"/>
        <v>-154399.64000000001</v>
      </c>
      <c r="R243" s="181"/>
      <c r="S243" s="182">
        <f t="shared" si="273"/>
        <v>-154399.64000000001</v>
      </c>
      <c r="T243" s="183">
        <f t="shared" si="269"/>
        <v>31</v>
      </c>
      <c r="U243" s="184">
        <f t="shared" si="269"/>
        <v>1.4999999999999999E-2</v>
      </c>
      <c r="V243" s="185">
        <f t="shared" si="267"/>
        <v>-196.7</v>
      </c>
      <c r="W243" s="181"/>
      <c r="X243" s="182">
        <f>+X242+V243+W243</f>
        <v>59.070000000000022</v>
      </c>
      <c r="Y243" s="182">
        <f>+X243+S243</f>
        <v>-154340.57</v>
      </c>
    </row>
    <row r="244" spans="1:25" customFormat="1" x14ac:dyDescent="0.25">
      <c r="A244" s="177">
        <f t="shared" si="252"/>
        <v>43069</v>
      </c>
      <c r="B244" s="181">
        <f t="shared" si="270"/>
        <v>-154399.64000000001</v>
      </c>
      <c r="C244" s="179"/>
      <c r="D244" s="180">
        <f t="shared" si="241"/>
        <v>-154399.64000000001</v>
      </c>
      <c r="E244" s="181"/>
      <c r="F244" s="182">
        <f t="shared" si="271"/>
        <v>-154399.64000000001</v>
      </c>
      <c r="G244" s="183">
        <f t="shared" si="268"/>
        <v>30</v>
      </c>
      <c r="H244" s="184">
        <f t="shared" si="268"/>
        <v>1.4999999999999999E-2</v>
      </c>
      <c r="I244" s="185">
        <f t="shared" si="266"/>
        <v>-190.36</v>
      </c>
      <c r="J244" s="181"/>
      <c r="K244" s="182">
        <f>+K243+I244+J244</f>
        <v>-131.29</v>
      </c>
      <c r="L244" s="182">
        <f>+K244+F244</f>
        <v>-154530.93000000002</v>
      </c>
      <c r="M244" s="139"/>
      <c r="N244" s="222">
        <f t="shared" si="254"/>
        <v>43069</v>
      </c>
      <c r="O244" s="181">
        <f t="shared" si="272"/>
        <v>-154399.64000000001</v>
      </c>
      <c r="P244" s="179"/>
      <c r="Q244" s="180">
        <f t="shared" si="247"/>
        <v>-154399.64000000001</v>
      </c>
      <c r="R244" s="181"/>
      <c r="S244" s="182">
        <f t="shared" si="273"/>
        <v>-154399.64000000001</v>
      </c>
      <c r="T244" s="183">
        <f t="shared" si="269"/>
        <v>30</v>
      </c>
      <c r="U244" s="184">
        <f t="shared" si="269"/>
        <v>1.4999999999999999E-2</v>
      </c>
      <c r="V244" s="185">
        <f t="shared" si="267"/>
        <v>-190.36</v>
      </c>
      <c r="W244" s="181"/>
      <c r="X244" s="182">
        <f>+X243+V244+W244</f>
        <v>-131.29</v>
      </c>
      <c r="Y244" s="182">
        <f>+X244+S244</f>
        <v>-154530.93000000002</v>
      </c>
    </row>
    <row r="245" spans="1:25" customFormat="1" x14ac:dyDescent="0.25">
      <c r="A245" s="188">
        <f t="shared" si="252"/>
        <v>43100</v>
      </c>
      <c r="B245" s="189">
        <f t="shared" si="270"/>
        <v>-154399.64000000001</v>
      </c>
      <c r="C245" s="190"/>
      <c r="D245" s="191">
        <f t="shared" si="241"/>
        <v>-154399.64000000001</v>
      </c>
      <c r="E245" s="189"/>
      <c r="F245" s="190">
        <f t="shared" si="271"/>
        <v>-154399.64000000001</v>
      </c>
      <c r="G245" s="189">
        <f t="shared" si="268"/>
        <v>31</v>
      </c>
      <c r="H245" s="192">
        <f t="shared" si="268"/>
        <v>1.4999999999999999E-2</v>
      </c>
      <c r="I245" s="193">
        <f t="shared" si="266"/>
        <v>-196.7</v>
      </c>
      <c r="J245" s="189"/>
      <c r="K245" s="190">
        <f>+K244+I245+J245</f>
        <v>-327.99</v>
      </c>
      <c r="L245" s="194">
        <f>+K245+F245</f>
        <v>-154727.63</v>
      </c>
      <c r="M245" s="139"/>
      <c r="N245" s="223">
        <f t="shared" si="254"/>
        <v>43100</v>
      </c>
      <c r="O245" s="189">
        <f t="shared" si="272"/>
        <v>-154399.64000000001</v>
      </c>
      <c r="P245" s="190"/>
      <c r="Q245" s="191">
        <f t="shared" si="247"/>
        <v>-154399.64000000001</v>
      </c>
      <c r="R245" s="189"/>
      <c r="S245" s="190">
        <f t="shared" si="273"/>
        <v>-154399.64000000001</v>
      </c>
      <c r="T245" s="189">
        <f t="shared" si="269"/>
        <v>31</v>
      </c>
      <c r="U245" s="192">
        <f t="shared" si="269"/>
        <v>1.4999999999999999E-2</v>
      </c>
      <c r="V245" s="193">
        <f t="shared" si="267"/>
        <v>-196.7</v>
      </c>
      <c r="W245" s="189"/>
      <c r="X245" s="190">
        <f>+X244+V245+W245</f>
        <v>-327.99</v>
      </c>
      <c r="Y245" s="194">
        <f>+X245+S245</f>
        <v>-154727.63</v>
      </c>
    </row>
    <row r="246" spans="1:25" customFormat="1" x14ac:dyDescent="0.25">
      <c r="A246" s="177">
        <f t="shared" si="252"/>
        <v>43131</v>
      </c>
      <c r="B246" s="195">
        <f>ROUND(+F245,2)</f>
        <v>-154399.64000000001</v>
      </c>
      <c r="C246" s="179"/>
      <c r="D246" s="180">
        <f t="shared" si="241"/>
        <v>-154399.64000000001</v>
      </c>
      <c r="E246" s="181"/>
      <c r="F246" s="182">
        <f t="shared" si="271"/>
        <v>-154399.64000000001</v>
      </c>
      <c r="G246" s="183">
        <f t="shared" si="268"/>
        <v>31</v>
      </c>
      <c r="H246" s="196">
        <f>+H245</f>
        <v>1.4999999999999999E-2</v>
      </c>
      <c r="I246" s="185">
        <f t="shared" si="266"/>
        <v>-196.7</v>
      </c>
      <c r="J246" s="181"/>
      <c r="K246" s="182">
        <f t="shared" ref="K246:K249" si="274">+K245+I246+J246</f>
        <v>-524.69000000000005</v>
      </c>
      <c r="L246" s="182">
        <f t="shared" ref="L246:L250" si="275">+K246+F246</f>
        <v>-154924.33000000002</v>
      </c>
      <c r="M246" s="139"/>
      <c r="N246" s="222">
        <f t="shared" si="254"/>
        <v>43131</v>
      </c>
      <c r="O246" s="195">
        <f>ROUND(+S245,2)</f>
        <v>-154399.64000000001</v>
      </c>
      <c r="P246" s="179"/>
      <c r="Q246" s="180">
        <f t="shared" si="247"/>
        <v>-154399.64000000001</v>
      </c>
      <c r="R246" s="181"/>
      <c r="S246" s="182">
        <f t="shared" si="273"/>
        <v>-154399.64000000001</v>
      </c>
      <c r="T246" s="183">
        <f t="shared" si="269"/>
        <v>31</v>
      </c>
      <c r="U246" s="184">
        <f t="shared" si="269"/>
        <v>1.4999999999999999E-2</v>
      </c>
      <c r="V246" s="185">
        <f t="shared" si="267"/>
        <v>-196.7</v>
      </c>
      <c r="W246" s="181"/>
      <c r="X246" s="182">
        <f t="shared" ref="X246:X249" si="276">+X245+V246+W246</f>
        <v>-524.69000000000005</v>
      </c>
      <c r="Y246" s="182">
        <f t="shared" ref="Y246:Y250" si="277">+X246+S246</f>
        <v>-154924.33000000002</v>
      </c>
    </row>
    <row r="247" spans="1:25" customFormat="1" x14ac:dyDescent="0.25">
      <c r="A247" s="177">
        <f t="shared" si="252"/>
        <v>43159</v>
      </c>
      <c r="B247" s="181">
        <f>+F246</f>
        <v>-154399.64000000001</v>
      </c>
      <c r="C247" s="179"/>
      <c r="D247" s="180">
        <f t="shared" si="241"/>
        <v>-154399.64000000001</v>
      </c>
      <c r="E247" s="181"/>
      <c r="F247" s="182">
        <f t="shared" si="271"/>
        <v>-154399.64000000001</v>
      </c>
      <c r="G247" s="183">
        <f t="shared" si="268"/>
        <v>28</v>
      </c>
      <c r="H247" s="196">
        <f>+H246</f>
        <v>1.4999999999999999E-2</v>
      </c>
      <c r="I247" s="185">
        <f t="shared" si="266"/>
        <v>-177.67</v>
      </c>
      <c r="J247" s="181"/>
      <c r="K247" s="182">
        <f t="shared" si="274"/>
        <v>-702.36</v>
      </c>
      <c r="L247" s="182">
        <f t="shared" si="275"/>
        <v>-155102</v>
      </c>
      <c r="M247" s="139"/>
      <c r="N247" s="222">
        <f t="shared" si="254"/>
        <v>43159</v>
      </c>
      <c r="O247" s="181">
        <f>+S246</f>
        <v>-154399.64000000001</v>
      </c>
      <c r="P247" s="179"/>
      <c r="Q247" s="180">
        <f t="shared" si="247"/>
        <v>-154399.64000000001</v>
      </c>
      <c r="R247" s="181"/>
      <c r="S247" s="182">
        <f t="shared" si="273"/>
        <v>-154399.64000000001</v>
      </c>
      <c r="T247" s="183">
        <f t="shared" si="269"/>
        <v>28</v>
      </c>
      <c r="U247" s="184">
        <f t="shared" si="269"/>
        <v>1.4999999999999999E-2</v>
      </c>
      <c r="V247" s="185">
        <f t="shared" si="267"/>
        <v>-177.67</v>
      </c>
      <c r="W247" s="181"/>
      <c r="X247" s="182">
        <f t="shared" si="276"/>
        <v>-702.36</v>
      </c>
      <c r="Y247" s="182">
        <f t="shared" si="277"/>
        <v>-155102</v>
      </c>
    </row>
    <row r="248" spans="1:25" customFormat="1" x14ac:dyDescent="0.25">
      <c r="A248" s="177">
        <f t="shared" si="252"/>
        <v>43190</v>
      </c>
      <c r="B248" s="181">
        <f>+F247</f>
        <v>-154399.64000000001</v>
      </c>
      <c r="C248" s="179"/>
      <c r="D248" s="180">
        <f t="shared" si="241"/>
        <v>-154399.64000000001</v>
      </c>
      <c r="E248" s="181"/>
      <c r="F248" s="182">
        <f t="shared" si="271"/>
        <v>-154399.64000000001</v>
      </c>
      <c r="G248" s="183">
        <f t="shared" si="268"/>
        <v>31</v>
      </c>
      <c r="H248" s="196">
        <f t="shared" ref="H248" si="278">+H247</f>
        <v>1.4999999999999999E-2</v>
      </c>
      <c r="I248" s="185">
        <f t="shared" si="266"/>
        <v>-196.7</v>
      </c>
      <c r="J248" s="181"/>
      <c r="K248" s="182">
        <f t="shared" si="274"/>
        <v>-899.06</v>
      </c>
      <c r="L248" s="186">
        <f t="shared" si="275"/>
        <v>-155298.70000000001</v>
      </c>
      <c r="M248" s="139"/>
      <c r="N248" s="222">
        <f t="shared" si="254"/>
        <v>43190</v>
      </c>
      <c r="O248" s="181">
        <f>+S247</f>
        <v>-154399.64000000001</v>
      </c>
      <c r="P248" s="179"/>
      <c r="Q248" s="180">
        <f t="shared" si="247"/>
        <v>-154399.64000000001</v>
      </c>
      <c r="R248" s="181"/>
      <c r="S248" s="182">
        <f t="shared" si="273"/>
        <v>-154399.64000000001</v>
      </c>
      <c r="T248" s="183">
        <f t="shared" si="269"/>
        <v>31</v>
      </c>
      <c r="U248" s="184">
        <f t="shared" si="269"/>
        <v>1.4999999999999999E-2</v>
      </c>
      <c r="V248" s="185">
        <f t="shared" si="267"/>
        <v>-196.7</v>
      </c>
      <c r="W248" s="181"/>
      <c r="X248" s="182">
        <f t="shared" si="276"/>
        <v>-899.06</v>
      </c>
      <c r="Y248" s="186">
        <f t="shared" si="277"/>
        <v>-155298.70000000001</v>
      </c>
    </row>
    <row r="249" spans="1:25" customFormat="1" x14ac:dyDescent="0.25">
      <c r="A249" s="177">
        <f t="shared" si="252"/>
        <v>43220</v>
      </c>
      <c r="B249" s="181">
        <f>+F248</f>
        <v>-154399.64000000001</v>
      </c>
      <c r="C249" s="179"/>
      <c r="D249" s="180">
        <f t="shared" si="241"/>
        <v>-154399.64000000001</v>
      </c>
      <c r="E249" s="181"/>
      <c r="F249" s="182">
        <f t="shared" si="271"/>
        <v>-154399.64000000001</v>
      </c>
      <c r="G249" s="183">
        <f t="shared" si="268"/>
        <v>30</v>
      </c>
      <c r="H249" s="196">
        <f>+H248</f>
        <v>1.4999999999999999E-2</v>
      </c>
      <c r="I249" s="185">
        <f t="shared" si="266"/>
        <v>-190.36</v>
      </c>
      <c r="J249" s="181"/>
      <c r="K249" s="182">
        <f t="shared" si="274"/>
        <v>-1089.42</v>
      </c>
      <c r="L249" s="182">
        <f t="shared" si="275"/>
        <v>-155489.06000000003</v>
      </c>
      <c r="M249" s="139"/>
      <c r="N249" s="222">
        <f t="shared" si="254"/>
        <v>43220</v>
      </c>
      <c r="O249" s="181">
        <f>+S248</f>
        <v>-154399.64000000001</v>
      </c>
      <c r="P249" s="179"/>
      <c r="Q249" s="180">
        <f t="shared" si="247"/>
        <v>-154399.64000000001</v>
      </c>
      <c r="R249" s="181"/>
      <c r="S249" s="182">
        <f t="shared" si="273"/>
        <v>-154399.64000000001</v>
      </c>
      <c r="T249" s="183">
        <f t="shared" si="269"/>
        <v>30</v>
      </c>
      <c r="U249" s="184">
        <f t="shared" si="269"/>
        <v>1.89E-2</v>
      </c>
      <c r="V249" s="185">
        <f t="shared" si="267"/>
        <v>-239.85</v>
      </c>
      <c r="W249" s="181"/>
      <c r="X249" s="182">
        <f t="shared" si="276"/>
        <v>-1138.9099999999999</v>
      </c>
      <c r="Y249" s="182">
        <f t="shared" si="277"/>
        <v>-155538.55000000002</v>
      </c>
    </row>
    <row r="250" spans="1:25" customFormat="1" x14ac:dyDescent="0.25">
      <c r="A250" s="197">
        <f t="shared" si="252"/>
        <v>43251</v>
      </c>
      <c r="B250" s="198">
        <f>+F249+E250</f>
        <v>-1.2519991723820567E-3</v>
      </c>
      <c r="C250" s="199"/>
      <c r="D250" s="200">
        <f t="shared" si="241"/>
        <v>0</v>
      </c>
      <c r="E250" s="201">
        <f>-I9</f>
        <v>154399.63874800084</v>
      </c>
      <c r="F250" s="202">
        <f>SUM(D250)</f>
        <v>0</v>
      </c>
      <c r="G250" s="203">
        <f t="shared" si="268"/>
        <v>31</v>
      </c>
      <c r="H250" s="204">
        <f t="shared" ref="H250:H257" si="279">+H249</f>
        <v>1.4999999999999999E-2</v>
      </c>
      <c r="I250" s="205">
        <f t="shared" si="266"/>
        <v>0</v>
      </c>
      <c r="J250" s="201">
        <f>-J9</f>
        <v>1089.4000000000015</v>
      </c>
      <c r="K250" s="202">
        <f>+K249+I250+J250</f>
        <v>-1.9999999998617568E-2</v>
      </c>
      <c r="L250" s="202">
        <f t="shared" si="275"/>
        <v>-1.9999999998617568E-2</v>
      </c>
      <c r="M250" s="139"/>
      <c r="N250" s="224">
        <f t="shared" si="254"/>
        <v>43251</v>
      </c>
      <c r="O250" s="198">
        <f>+S249+R250</f>
        <v>0</v>
      </c>
      <c r="P250" s="199"/>
      <c r="Q250" s="200">
        <f t="shared" si="247"/>
        <v>0</v>
      </c>
      <c r="R250" s="201">
        <f>--154399.64</f>
        <v>154399.64000000001</v>
      </c>
      <c r="S250" s="202">
        <f>SUM(Q250)</f>
        <v>0</v>
      </c>
      <c r="T250" s="203">
        <f t="shared" si="269"/>
        <v>31</v>
      </c>
      <c r="U250" s="225">
        <f t="shared" si="269"/>
        <v>1.89E-2</v>
      </c>
      <c r="V250" s="205">
        <f t="shared" si="267"/>
        <v>0</v>
      </c>
      <c r="W250" s="201">
        <f>--1089.4</f>
        <v>1089.4000000000001</v>
      </c>
      <c r="X250" s="202">
        <f>+X249+V250+W250</f>
        <v>-49.509999999999764</v>
      </c>
      <c r="Y250" s="202">
        <f t="shared" si="277"/>
        <v>-49.509999999999764</v>
      </c>
    </row>
    <row r="251" spans="1:25" customFormat="1" x14ac:dyDescent="0.25">
      <c r="A251" s="177">
        <f t="shared" si="252"/>
        <v>43281</v>
      </c>
      <c r="B251" s="181">
        <f t="shared" ref="B251:B257" si="280">+F250</f>
        <v>0</v>
      </c>
      <c r="C251" s="179"/>
      <c r="D251" s="180">
        <f t="shared" si="241"/>
        <v>0</v>
      </c>
      <c r="E251" s="181"/>
      <c r="F251" s="182">
        <f t="shared" ref="F251:F257" si="281">SUM(D251:E251)</f>
        <v>0</v>
      </c>
      <c r="G251" s="183">
        <f t="shared" si="268"/>
        <v>30</v>
      </c>
      <c r="H251" s="196">
        <f t="shared" si="279"/>
        <v>1.4999999999999999E-2</v>
      </c>
      <c r="I251" s="185">
        <f t="shared" si="266"/>
        <v>0</v>
      </c>
      <c r="J251" s="181"/>
      <c r="K251" s="182">
        <f>+K250+I251+J251</f>
        <v>-1.9999999998617568E-2</v>
      </c>
      <c r="L251" s="186">
        <f>ROUND(+K251+F251,2)</f>
        <v>-0.02</v>
      </c>
      <c r="M251" s="139"/>
      <c r="N251" s="222">
        <f t="shared" si="254"/>
        <v>43281</v>
      </c>
      <c r="O251" s="181">
        <f t="shared" ref="O251:O257" si="282">+S250</f>
        <v>0</v>
      </c>
      <c r="P251" s="179"/>
      <c r="Q251" s="180">
        <f t="shared" si="247"/>
        <v>0</v>
      </c>
      <c r="R251" s="181"/>
      <c r="S251" s="182">
        <f t="shared" ref="S251:S257" si="283">SUM(Q251:R251)</f>
        <v>0</v>
      </c>
      <c r="T251" s="183">
        <f t="shared" si="269"/>
        <v>30</v>
      </c>
      <c r="U251" s="184">
        <f t="shared" si="269"/>
        <v>1.89E-2</v>
      </c>
      <c r="V251" s="185">
        <f t="shared" si="267"/>
        <v>0</v>
      </c>
      <c r="W251" s="181"/>
      <c r="X251" s="182">
        <f>+X250+V251+W251</f>
        <v>-49.509999999999764</v>
      </c>
      <c r="Y251" s="186">
        <f>ROUND(+X251+S251,2)</f>
        <v>-49.51</v>
      </c>
    </row>
    <row r="252" spans="1:25" customFormat="1" x14ac:dyDescent="0.25">
      <c r="A252" s="177">
        <f t="shared" si="252"/>
        <v>43312</v>
      </c>
      <c r="B252" s="181">
        <f t="shared" si="280"/>
        <v>0</v>
      </c>
      <c r="C252" s="179"/>
      <c r="D252" s="180">
        <f t="shared" si="241"/>
        <v>0</v>
      </c>
      <c r="E252" s="181"/>
      <c r="F252" s="182">
        <f t="shared" si="281"/>
        <v>0</v>
      </c>
      <c r="G252" s="183">
        <f t="shared" si="268"/>
        <v>31</v>
      </c>
      <c r="H252" s="196">
        <f t="shared" si="279"/>
        <v>1.4999999999999999E-2</v>
      </c>
      <c r="I252" s="185">
        <f t="shared" si="266"/>
        <v>0</v>
      </c>
      <c r="J252" s="181"/>
      <c r="K252" s="182">
        <f>ROUND(+K251+I252+J252,2)</f>
        <v>-0.02</v>
      </c>
      <c r="L252" s="182">
        <f>ROUND(+K252+F252,2)</f>
        <v>-0.02</v>
      </c>
      <c r="M252" s="139"/>
      <c r="N252" s="222">
        <f t="shared" si="254"/>
        <v>43312</v>
      </c>
      <c r="O252" s="181">
        <f t="shared" si="282"/>
        <v>0</v>
      </c>
      <c r="P252" s="179"/>
      <c r="Q252" s="180">
        <f t="shared" si="247"/>
        <v>0</v>
      </c>
      <c r="R252" s="181"/>
      <c r="S252" s="182">
        <f t="shared" si="283"/>
        <v>0</v>
      </c>
      <c r="T252" s="183">
        <f t="shared" si="269"/>
        <v>31</v>
      </c>
      <c r="U252" s="184">
        <f t="shared" si="269"/>
        <v>1.89E-2</v>
      </c>
      <c r="V252" s="185">
        <f t="shared" si="267"/>
        <v>0</v>
      </c>
      <c r="W252" s="181"/>
      <c r="X252" s="182">
        <f>ROUND(+X251+V252+W252,2)</f>
        <v>-49.51</v>
      </c>
      <c r="Y252" s="182">
        <f>ROUND(+X252+S252,2)</f>
        <v>-49.51</v>
      </c>
    </row>
    <row r="253" spans="1:25" customFormat="1" x14ac:dyDescent="0.25">
      <c r="A253" s="177">
        <f t="shared" si="252"/>
        <v>43343</v>
      </c>
      <c r="B253" s="181">
        <f t="shared" si="280"/>
        <v>0</v>
      </c>
      <c r="C253" s="179"/>
      <c r="D253" s="180">
        <f t="shared" si="241"/>
        <v>0</v>
      </c>
      <c r="E253" s="181"/>
      <c r="F253" s="182">
        <f t="shared" si="281"/>
        <v>0</v>
      </c>
      <c r="G253" s="183">
        <f t="shared" si="268"/>
        <v>31</v>
      </c>
      <c r="H253" s="196">
        <f t="shared" si="279"/>
        <v>1.4999999999999999E-2</v>
      </c>
      <c r="I253" s="185">
        <f t="shared" si="266"/>
        <v>0</v>
      </c>
      <c r="J253" s="181"/>
      <c r="K253" s="182">
        <f>+K252+I253+J253</f>
        <v>-0.02</v>
      </c>
      <c r="L253" s="182">
        <f>+K253+F253</f>
        <v>-0.02</v>
      </c>
      <c r="M253" s="139"/>
      <c r="N253" s="222">
        <f t="shared" si="254"/>
        <v>43343</v>
      </c>
      <c r="O253" s="181">
        <f t="shared" si="282"/>
        <v>0</v>
      </c>
      <c r="P253" s="179"/>
      <c r="Q253" s="180">
        <f t="shared" si="247"/>
        <v>0</v>
      </c>
      <c r="R253" s="181"/>
      <c r="S253" s="182">
        <f t="shared" si="283"/>
        <v>0</v>
      </c>
      <c r="T253" s="183">
        <f t="shared" si="269"/>
        <v>31</v>
      </c>
      <c r="U253" s="184">
        <f t="shared" si="269"/>
        <v>1.89E-2</v>
      </c>
      <c r="V253" s="185">
        <f t="shared" si="267"/>
        <v>0</v>
      </c>
      <c r="W253" s="181"/>
      <c r="X253" s="182">
        <f>+X252+V253+W253</f>
        <v>-49.51</v>
      </c>
      <c r="Y253" s="182">
        <f>+X253+S253</f>
        <v>-49.51</v>
      </c>
    </row>
    <row r="254" spans="1:25" customFormat="1" x14ac:dyDescent="0.25">
      <c r="A254" s="177">
        <f t="shared" si="252"/>
        <v>43373</v>
      </c>
      <c r="B254" s="181">
        <f t="shared" si="280"/>
        <v>0</v>
      </c>
      <c r="C254" s="179"/>
      <c r="D254" s="180">
        <f t="shared" si="241"/>
        <v>0</v>
      </c>
      <c r="E254" s="181"/>
      <c r="F254" s="182">
        <f t="shared" si="281"/>
        <v>0</v>
      </c>
      <c r="G254" s="183">
        <f t="shared" ref="G254:G257" si="284">+G213</f>
        <v>30</v>
      </c>
      <c r="H254" s="196">
        <f t="shared" si="279"/>
        <v>1.4999999999999999E-2</v>
      </c>
      <c r="I254" s="185">
        <f t="shared" si="266"/>
        <v>0</v>
      </c>
      <c r="J254" s="181"/>
      <c r="K254" s="182">
        <f>+K253+I254+J254</f>
        <v>-0.02</v>
      </c>
      <c r="L254" s="186">
        <f>+K254+F254</f>
        <v>-0.02</v>
      </c>
      <c r="M254" s="139"/>
      <c r="N254" s="222">
        <f t="shared" si="254"/>
        <v>43373</v>
      </c>
      <c r="O254" s="181">
        <f t="shared" si="282"/>
        <v>0</v>
      </c>
      <c r="P254" s="179"/>
      <c r="Q254" s="180">
        <f t="shared" si="247"/>
        <v>0</v>
      </c>
      <c r="R254" s="181"/>
      <c r="S254" s="182">
        <f t="shared" si="283"/>
        <v>0</v>
      </c>
      <c r="T254" s="183">
        <f t="shared" ref="T254:U257" si="285">+T213</f>
        <v>30</v>
      </c>
      <c r="U254" s="184">
        <f t="shared" si="285"/>
        <v>1.89E-2</v>
      </c>
      <c r="V254" s="185">
        <f t="shared" si="267"/>
        <v>0</v>
      </c>
      <c r="W254" s="181"/>
      <c r="X254" s="182">
        <f>+X253+V254+W254</f>
        <v>-49.51</v>
      </c>
      <c r="Y254" s="186">
        <f>+X254+S254</f>
        <v>-49.51</v>
      </c>
    </row>
    <row r="255" spans="1:25" customFormat="1" x14ac:dyDescent="0.25">
      <c r="A255" s="177">
        <f t="shared" si="252"/>
        <v>43404</v>
      </c>
      <c r="B255" s="181">
        <f t="shared" si="280"/>
        <v>0</v>
      </c>
      <c r="C255" s="179"/>
      <c r="D255" s="180">
        <f t="shared" si="241"/>
        <v>0</v>
      </c>
      <c r="E255" s="181"/>
      <c r="F255" s="182">
        <f t="shared" si="281"/>
        <v>0</v>
      </c>
      <c r="G255" s="183">
        <f t="shared" si="284"/>
        <v>31</v>
      </c>
      <c r="H255" s="196">
        <f t="shared" si="279"/>
        <v>1.4999999999999999E-2</v>
      </c>
      <c r="I255" s="185">
        <f t="shared" si="266"/>
        <v>0</v>
      </c>
      <c r="J255" s="181"/>
      <c r="K255" s="182">
        <f>+K254+I255+J255</f>
        <v>-0.02</v>
      </c>
      <c r="L255" s="182">
        <f>+K255+F255</f>
        <v>-0.02</v>
      </c>
      <c r="M255" s="139"/>
      <c r="N255" s="222">
        <f t="shared" si="254"/>
        <v>43404</v>
      </c>
      <c r="O255" s="181">
        <f t="shared" si="282"/>
        <v>0</v>
      </c>
      <c r="P255" s="179"/>
      <c r="Q255" s="180">
        <f t="shared" si="247"/>
        <v>0</v>
      </c>
      <c r="R255" s="181"/>
      <c r="S255" s="182">
        <f t="shared" si="283"/>
        <v>0</v>
      </c>
      <c r="T255" s="183">
        <f t="shared" si="285"/>
        <v>31</v>
      </c>
      <c r="U255" s="184">
        <f t="shared" si="285"/>
        <v>2.1700000000000001E-2</v>
      </c>
      <c r="V255" s="185">
        <f t="shared" si="267"/>
        <v>0</v>
      </c>
      <c r="W255" s="181"/>
      <c r="X255" s="182">
        <f>+X254+V255+W255</f>
        <v>-49.51</v>
      </c>
      <c r="Y255" s="182">
        <f>+X255+S255</f>
        <v>-49.51</v>
      </c>
    </row>
    <row r="256" spans="1:25" customFormat="1" x14ac:dyDescent="0.25">
      <c r="A256" s="177">
        <f t="shared" si="252"/>
        <v>43434</v>
      </c>
      <c r="B256" s="181">
        <f t="shared" si="280"/>
        <v>0</v>
      </c>
      <c r="C256" s="179"/>
      <c r="D256" s="180">
        <f t="shared" si="241"/>
        <v>0</v>
      </c>
      <c r="E256" s="181"/>
      <c r="F256" s="182">
        <f t="shared" si="281"/>
        <v>0</v>
      </c>
      <c r="G256" s="183">
        <f t="shared" si="284"/>
        <v>30</v>
      </c>
      <c r="H256" s="196">
        <f t="shared" si="279"/>
        <v>1.4999999999999999E-2</v>
      </c>
      <c r="I256" s="185">
        <f t="shared" si="266"/>
        <v>0</v>
      </c>
      <c r="J256" s="181"/>
      <c r="K256" s="182">
        <f>+K255+I256+J256</f>
        <v>-0.02</v>
      </c>
      <c r="L256" s="182">
        <f>+K256+F256</f>
        <v>-0.02</v>
      </c>
      <c r="M256" s="139"/>
      <c r="N256" s="222">
        <f t="shared" si="254"/>
        <v>43434</v>
      </c>
      <c r="O256" s="181">
        <f t="shared" si="282"/>
        <v>0</v>
      </c>
      <c r="P256" s="179"/>
      <c r="Q256" s="180">
        <f t="shared" si="247"/>
        <v>0</v>
      </c>
      <c r="R256" s="181"/>
      <c r="S256" s="182">
        <f t="shared" si="283"/>
        <v>0</v>
      </c>
      <c r="T256" s="183">
        <f t="shared" si="285"/>
        <v>30</v>
      </c>
      <c r="U256" s="184">
        <f t="shared" si="285"/>
        <v>2.1700000000000001E-2</v>
      </c>
      <c r="V256" s="185">
        <f t="shared" si="267"/>
        <v>0</v>
      </c>
      <c r="W256" s="181"/>
      <c r="X256" s="182">
        <f>+X255+V256+W256</f>
        <v>-49.51</v>
      </c>
      <c r="Y256" s="182">
        <f>+X256+S256</f>
        <v>-49.51</v>
      </c>
    </row>
    <row r="257" spans="1:25" customFormat="1" x14ac:dyDescent="0.25">
      <c r="A257" s="188">
        <f t="shared" si="252"/>
        <v>43465</v>
      </c>
      <c r="B257" s="189">
        <f t="shared" si="280"/>
        <v>0</v>
      </c>
      <c r="C257" s="190"/>
      <c r="D257" s="191">
        <f t="shared" si="241"/>
        <v>0</v>
      </c>
      <c r="E257" s="189"/>
      <c r="F257" s="190">
        <f t="shared" si="281"/>
        <v>0</v>
      </c>
      <c r="G257" s="189">
        <f t="shared" si="284"/>
        <v>31</v>
      </c>
      <c r="H257" s="206">
        <f t="shared" si="279"/>
        <v>1.4999999999999999E-2</v>
      </c>
      <c r="I257" s="193">
        <f t="shared" si="266"/>
        <v>0</v>
      </c>
      <c r="J257" s="189"/>
      <c r="K257" s="190">
        <f>+K256+I257+J257</f>
        <v>-0.02</v>
      </c>
      <c r="L257" s="194">
        <f>+K257+F257</f>
        <v>-0.02</v>
      </c>
      <c r="M257" s="139"/>
      <c r="N257" s="223">
        <f t="shared" si="254"/>
        <v>43465</v>
      </c>
      <c r="O257" s="189">
        <f t="shared" si="282"/>
        <v>0</v>
      </c>
      <c r="P257" s="190"/>
      <c r="Q257" s="191">
        <f t="shared" si="247"/>
        <v>0</v>
      </c>
      <c r="R257" s="189"/>
      <c r="S257" s="190">
        <f t="shared" si="283"/>
        <v>0</v>
      </c>
      <c r="T257" s="189">
        <f t="shared" si="285"/>
        <v>31</v>
      </c>
      <c r="U257" s="192">
        <f t="shared" si="285"/>
        <v>2.1700000000000001E-2</v>
      </c>
      <c r="V257" s="193">
        <f t="shared" si="267"/>
        <v>0</v>
      </c>
      <c r="W257" s="189"/>
      <c r="X257" s="190">
        <f>+X256+V257+W257</f>
        <v>-49.51</v>
      </c>
      <c r="Y257" s="194">
        <f>+X257+S257</f>
        <v>-49.51</v>
      </c>
    </row>
    <row r="258" spans="1:25" s="2" customFormat="1" x14ac:dyDescent="0.25">
      <c r="A258" s="136"/>
      <c r="B258" s="136"/>
      <c r="C258" s="136"/>
      <c r="D258" s="136"/>
      <c r="E258" s="136"/>
      <c r="F258" s="136"/>
      <c r="G258" s="136"/>
      <c r="H258" s="136"/>
      <c r="I258" s="136"/>
      <c r="J258" s="136"/>
      <c r="K258" s="136"/>
      <c r="L258" s="138"/>
      <c r="M258" s="139"/>
      <c r="N258" s="211"/>
      <c r="O258" s="136"/>
      <c r="P258" s="136"/>
      <c r="Q258" s="136"/>
      <c r="R258" s="136"/>
      <c r="S258" s="136"/>
      <c r="T258" s="136"/>
      <c r="U258" s="136"/>
      <c r="V258" s="136"/>
      <c r="W258" s="136"/>
      <c r="X258" s="136"/>
      <c r="Y258" s="138"/>
    </row>
    <row r="259" spans="1:25" s="2" customFormat="1" x14ac:dyDescent="0.25">
      <c r="A259" s="136"/>
      <c r="B259" s="136"/>
      <c r="C259" s="182"/>
      <c r="D259" s="136"/>
      <c r="E259" s="136"/>
      <c r="F259" s="136"/>
      <c r="G259" s="136"/>
      <c r="H259" s="136"/>
      <c r="I259" s="136"/>
      <c r="J259" s="136"/>
      <c r="K259" s="136"/>
      <c r="L259" s="138"/>
      <c r="M259" s="139"/>
      <c r="N259" s="211"/>
      <c r="O259" s="136"/>
      <c r="P259" s="182"/>
      <c r="Q259" s="136"/>
      <c r="R259" s="136"/>
      <c r="S259" s="136"/>
      <c r="T259" s="136"/>
      <c r="U259" s="136"/>
      <c r="V259" s="136"/>
      <c r="W259" s="136"/>
      <c r="X259" s="136"/>
      <c r="Y259" s="138"/>
    </row>
    <row r="260" spans="1:25" s="2" customFormat="1" x14ac:dyDescent="0.25">
      <c r="A260" s="136"/>
      <c r="B260" s="136"/>
      <c r="C260" s="136"/>
      <c r="D260" s="207"/>
      <c r="E260" s="136"/>
      <c r="F260" s="136"/>
      <c r="G260" s="136"/>
      <c r="H260" s="136"/>
      <c r="I260" s="136"/>
      <c r="J260" s="136"/>
      <c r="K260" s="136"/>
      <c r="L260" s="138"/>
      <c r="M260" s="139"/>
      <c r="N260" s="211"/>
      <c r="O260" s="136"/>
      <c r="P260" s="136"/>
      <c r="Q260" s="207"/>
      <c r="R260" s="136"/>
      <c r="S260" s="136"/>
      <c r="T260" s="136"/>
      <c r="U260" s="136"/>
      <c r="V260" s="136"/>
      <c r="W260" s="136"/>
      <c r="X260" s="136"/>
      <c r="Y260" s="138"/>
    </row>
    <row r="261" spans="1:25" s="2" customFormat="1" x14ac:dyDescent="0.25">
      <c r="A261" s="136"/>
      <c r="B261" s="136"/>
      <c r="C261" s="136"/>
      <c r="D261" s="136"/>
      <c r="E261" s="136"/>
      <c r="F261" s="136"/>
      <c r="G261" s="136"/>
      <c r="H261" s="136"/>
      <c r="I261" s="136"/>
      <c r="J261" s="136"/>
      <c r="K261" s="136"/>
      <c r="L261" s="138"/>
      <c r="M261" s="139"/>
      <c r="N261" s="211"/>
      <c r="O261" s="136"/>
      <c r="P261" s="136"/>
      <c r="Q261" s="136"/>
      <c r="R261" s="136"/>
      <c r="S261" s="136"/>
      <c r="T261" s="136"/>
      <c r="U261" s="136"/>
      <c r="V261" s="136"/>
      <c r="W261" s="136"/>
      <c r="X261" s="136"/>
      <c r="Y261" s="138"/>
    </row>
    <row r="262" spans="1:25" s="2" customFormat="1" x14ac:dyDescent="0.25">
      <c r="A262" s="136"/>
      <c r="B262" s="136"/>
      <c r="C262" s="136"/>
      <c r="D262" s="136"/>
      <c r="E262" s="136"/>
      <c r="F262" s="136"/>
      <c r="G262" s="136"/>
      <c r="H262" s="136"/>
      <c r="I262" s="136"/>
      <c r="J262" s="136"/>
      <c r="K262" s="136"/>
      <c r="L262" s="138"/>
      <c r="M262" s="139"/>
      <c r="N262" s="211"/>
      <c r="O262" s="136"/>
      <c r="P262" s="136"/>
      <c r="Q262" s="136"/>
      <c r="R262" s="136"/>
      <c r="S262" s="136"/>
      <c r="T262" s="136"/>
      <c r="U262" s="136"/>
      <c r="V262" s="136"/>
      <c r="W262" s="136"/>
      <c r="X262" s="136"/>
      <c r="Y262" s="138"/>
    </row>
    <row r="263" spans="1:25" s="2" customFormat="1" x14ac:dyDescent="0.25">
      <c r="A263" s="136"/>
      <c r="B263" s="136"/>
      <c r="C263" s="136"/>
      <c r="D263" s="136"/>
      <c r="E263" s="136"/>
      <c r="F263" s="136"/>
      <c r="G263" s="136"/>
      <c r="H263" s="136"/>
      <c r="I263" s="136"/>
      <c r="J263" s="136"/>
      <c r="K263" s="136"/>
      <c r="L263" s="138"/>
      <c r="M263" s="139"/>
      <c r="N263" s="211"/>
      <c r="O263" s="136"/>
      <c r="P263" s="136"/>
      <c r="Q263" s="136"/>
      <c r="R263" s="136"/>
      <c r="S263" s="136"/>
      <c r="T263" s="136"/>
      <c r="U263" s="136"/>
      <c r="V263" s="136"/>
      <c r="W263" s="136"/>
      <c r="X263" s="136"/>
      <c r="Y263" s="138"/>
    </row>
    <row r="264" spans="1:25" s="2" customFormat="1" x14ac:dyDescent="0.25">
      <c r="A264" s="136"/>
      <c r="B264" s="136"/>
      <c r="C264" s="136"/>
      <c r="D264" s="136"/>
      <c r="E264" s="136"/>
      <c r="F264" s="136"/>
      <c r="G264" s="136"/>
      <c r="H264" s="136"/>
      <c r="I264" s="136"/>
      <c r="J264" s="136"/>
      <c r="K264" s="136"/>
      <c r="L264" s="138"/>
      <c r="M264" s="139"/>
      <c r="N264" s="211"/>
      <c r="O264" s="136"/>
      <c r="P264" s="136"/>
      <c r="Q264" s="136"/>
      <c r="R264" s="136"/>
      <c r="S264" s="136"/>
      <c r="T264" s="136"/>
      <c r="U264" s="136"/>
      <c r="V264" s="136"/>
      <c r="W264" s="136"/>
      <c r="X264" s="136"/>
      <c r="Y264" s="138"/>
    </row>
    <row r="265" spans="1:25" s="2" customFormat="1" x14ac:dyDescent="0.25">
      <c r="A265" s="136"/>
      <c r="B265" s="136"/>
      <c r="C265" s="136"/>
      <c r="D265" s="136"/>
      <c r="E265" s="136"/>
      <c r="F265" s="136"/>
      <c r="G265" s="136"/>
      <c r="H265" s="136"/>
      <c r="I265" s="136"/>
      <c r="J265" s="136"/>
      <c r="K265" s="136"/>
      <c r="L265" s="138"/>
      <c r="M265" s="139"/>
      <c r="N265" s="211"/>
      <c r="O265" s="136"/>
      <c r="P265" s="136"/>
      <c r="Q265" s="136"/>
      <c r="R265" s="136"/>
      <c r="S265" s="136"/>
      <c r="T265" s="136"/>
      <c r="U265" s="136"/>
      <c r="V265" s="136"/>
      <c r="W265" s="136"/>
      <c r="X265" s="136"/>
      <c r="Y265" s="138"/>
    </row>
    <row r="266" spans="1:25" s="2" customFormat="1" x14ac:dyDescent="0.25">
      <c r="A266" s="136"/>
      <c r="B266" s="136"/>
      <c r="C266" s="136"/>
      <c r="D266" s="136"/>
      <c r="E266" s="136"/>
      <c r="F266" s="136"/>
      <c r="G266" s="136"/>
      <c r="H266" s="136"/>
      <c r="I266" s="136"/>
      <c r="J266" s="136"/>
      <c r="K266" s="136"/>
      <c r="L266" s="138"/>
      <c r="M266" s="139"/>
      <c r="N266" s="211"/>
      <c r="O266" s="136"/>
      <c r="P266" s="136"/>
      <c r="Q266" s="136"/>
      <c r="R266" s="136"/>
      <c r="S266" s="136"/>
      <c r="T266" s="136"/>
      <c r="U266" s="136"/>
      <c r="V266" s="136"/>
      <c r="W266" s="136"/>
      <c r="X266" s="136"/>
      <c r="Y266" s="138"/>
    </row>
    <row r="267" spans="1:25" s="2" customFormat="1" x14ac:dyDescent="0.25">
      <c r="A267" s="136"/>
      <c r="B267" s="136"/>
      <c r="C267" s="136"/>
      <c r="D267" s="136"/>
      <c r="E267" s="136"/>
      <c r="F267" s="136"/>
      <c r="G267" s="136"/>
      <c r="H267" s="136"/>
      <c r="I267" s="136"/>
      <c r="J267" s="136"/>
      <c r="K267" s="136"/>
      <c r="L267" s="138"/>
      <c r="M267" s="139"/>
      <c r="N267" s="211"/>
      <c r="O267" s="136"/>
      <c r="P267" s="136"/>
      <c r="Q267" s="136"/>
      <c r="R267" s="136"/>
      <c r="S267" s="136"/>
      <c r="T267" s="136"/>
      <c r="U267" s="136"/>
      <c r="V267" s="136"/>
      <c r="W267" s="136"/>
      <c r="X267" s="136"/>
      <c r="Y267" s="138"/>
    </row>
    <row r="268" spans="1:25" s="2" customFormat="1" x14ac:dyDescent="0.25">
      <c r="A268" s="136"/>
      <c r="B268" s="136"/>
      <c r="C268" s="136"/>
      <c r="D268" s="136"/>
      <c r="E268" s="136"/>
      <c r="F268" s="136"/>
      <c r="G268" s="136"/>
      <c r="H268" s="136"/>
      <c r="I268" s="136"/>
      <c r="J268" s="136"/>
      <c r="K268" s="136"/>
      <c r="L268" s="138"/>
      <c r="M268" s="139"/>
      <c r="N268" s="211"/>
      <c r="O268" s="136"/>
      <c r="P268" s="136"/>
      <c r="Q268" s="136"/>
      <c r="R268" s="136"/>
      <c r="S268" s="136"/>
      <c r="T268" s="136"/>
      <c r="U268" s="136"/>
      <c r="V268" s="136"/>
      <c r="W268" s="136"/>
      <c r="X268" s="136"/>
      <c r="Y268" s="138"/>
    </row>
    <row r="269" spans="1:25" s="2" customFormat="1" x14ac:dyDescent="0.25">
      <c r="A269" s="136"/>
      <c r="B269" s="136"/>
      <c r="C269" s="136"/>
      <c r="D269" s="136"/>
      <c r="E269" s="136"/>
      <c r="F269" s="136"/>
      <c r="G269" s="136"/>
      <c r="H269" s="136"/>
      <c r="I269" s="136"/>
      <c r="J269" s="136"/>
      <c r="K269" s="136"/>
      <c r="L269" s="138"/>
      <c r="M269" s="139"/>
      <c r="N269" s="211"/>
      <c r="O269" s="136"/>
      <c r="P269" s="136"/>
      <c r="Q269" s="136"/>
      <c r="R269" s="136"/>
      <c r="S269" s="136"/>
      <c r="T269" s="136"/>
      <c r="U269" s="136"/>
      <c r="V269" s="136"/>
      <c r="W269" s="136"/>
      <c r="X269" s="136"/>
      <c r="Y269" s="138"/>
    </row>
    <row r="270" spans="1:25" s="2" customFormat="1" x14ac:dyDescent="0.25">
      <c r="A270" s="136"/>
      <c r="B270" s="136"/>
      <c r="C270" s="136"/>
      <c r="D270" s="136"/>
      <c r="E270" s="136"/>
      <c r="F270" s="136"/>
      <c r="G270" s="136"/>
      <c r="H270" s="136"/>
      <c r="I270" s="136"/>
      <c r="J270" s="136"/>
      <c r="K270" s="136"/>
      <c r="L270" s="138"/>
      <c r="M270" s="139"/>
      <c r="N270" s="211"/>
      <c r="O270" s="136"/>
      <c r="P270" s="136"/>
      <c r="Q270" s="136"/>
      <c r="R270" s="136"/>
      <c r="S270" s="136"/>
      <c r="T270" s="136"/>
      <c r="U270" s="136"/>
      <c r="V270" s="136"/>
      <c r="W270" s="136"/>
      <c r="X270" s="136"/>
      <c r="Y270" s="138"/>
    </row>
    <row r="271" spans="1:25" s="2" customFormat="1" x14ac:dyDescent="0.25">
      <c r="A271" s="136"/>
      <c r="B271" s="136"/>
      <c r="C271" s="136"/>
      <c r="D271" s="136"/>
      <c r="E271" s="136"/>
      <c r="F271" s="136"/>
      <c r="G271" s="136"/>
      <c r="H271" s="136"/>
      <c r="I271" s="136"/>
      <c r="J271" s="136"/>
      <c r="K271" s="136"/>
      <c r="L271" s="138"/>
      <c r="M271" s="139"/>
      <c r="N271" s="211"/>
      <c r="O271" s="136"/>
      <c r="P271" s="136"/>
      <c r="Q271" s="136"/>
      <c r="R271" s="136"/>
      <c r="S271" s="136"/>
      <c r="T271" s="136"/>
      <c r="U271" s="136"/>
      <c r="V271" s="136"/>
      <c r="W271" s="136"/>
      <c r="X271" s="136"/>
      <c r="Y271" s="138"/>
    </row>
    <row r="272" spans="1:25" s="2" customFormat="1" x14ac:dyDescent="0.25">
      <c r="A272" s="136"/>
      <c r="B272" s="136"/>
      <c r="C272" s="136"/>
      <c r="D272" s="136"/>
      <c r="E272" s="136"/>
      <c r="F272" s="136"/>
      <c r="G272" s="136"/>
      <c r="H272" s="136"/>
      <c r="I272" s="136"/>
      <c r="J272" s="136"/>
      <c r="K272" s="136"/>
      <c r="L272" s="138"/>
      <c r="M272" s="139"/>
      <c r="N272" s="211"/>
      <c r="O272" s="136"/>
      <c r="P272" s="136"/>
      <c r="Q272" s="136"/>
      <c r="R272" s="136"/>
      <c r="S272" s="136"/>
      <c r="T272" s="136"/>
      <c r="U272" s="136"/>
      <c r="V272" s="136"/>
      <c r="W272" s="136"/>
      <c r="X272" s="136"/>
      <c r="Y272" s="138"/>
    </row>
    <row r="273" spans="1:25" s="2" customFormat="1" x14ac:dyDescent="0.25">
      <c r="A273" s="136"/>
      <c r="B273" s="136"/>
      <c r="C273" s="136"/>
      <c r="D273" s="136"/>
      <c r="E273" s="136"/>
      <c r="F273" s="136"/>
      <c r="G273" s="136"/>
      <c r="H273" s="136"/>
      <c r="I273" s="136"/>
      <c r="J273" s="136"/>
      <c r="K273" s="136"/>
      <c r="L273" s="138"/>
      <c r="M273" s="139"/>
      <c r="N273" s="211"/>
      <c r="O273" s="136"/>
      <c r="P273" s="136"/>
      <c r="Q273" s="136"/>
      <c r="R273" s="136"/>
      <c r="S273" s="136"/>
      <c r="T273" s="136"/>
      <c r="U273" s="136"/>
      <c r="V273" s="136"/>
      <c r="W273" s="136"/>
      <c r="X273" s="136"/>
      <c r="Y273" s="138"/>
    </row>
    <row r="274" spans="1:25" s="2" customFormat="1" x14ac:dyDescent="0.25">
      <c r="A274" s="136"/>
      <c r="B274" s="136"/>
      <c r="C274" s="136"/>
      <c r="D274" s="136"/>
      <c r="E274" s="136"/>
      <c r="F274" s="136"/>
      <c r="G274" s="136"/>
      <c r="H274" s="136"/>
      <c r="I274" s="136"/>
      <c r="J274" s="136"/>
      <c r="K274" s="136"/>
      <c r="L274" s="138"/>
      <c r="M274" s="139"/>
      <c r="N274" s="211"/>
      <c r="O274" s="136"/>
      <c r="P274" s="136"/>
      <c r="Q274" s="136"/>
      <c r="R274" s="136"/>
      <c r="S274" s="136"/>
      <c r="T274" s="136"/>
      <c r="U274" s="136"/>
      <c r="V274" s="136"/>
      <c r="W274" s="136"/>
      <c r="X274" s="136"/>
      <c r="Y274" s="138"/>
    </row>
    <row r="275" spans="1:25" s="2" customFormat="1" x14ac:dyDescent="0.25">
      <c r="A275" s="136"/>
      <c r="B275" s="136"/>
      <c r="C275" s="136"/>
      <c r="D275" s="136"/>
      <c r="E275" s="136"/>
      <c r="F275" s="136"/>
      <c r="G275" s="136"/>
      <c r="H275" s="136"/>
      <c r="I275" s="136"/>
      <c r="J275" s="136"/>
      <c r="K275" s="136"/>
      <c r="L275" s="138"/>
      <c r="M275" s="139"/>
      <c r="N275" s="211"/>
      <c r="O275" s="136"/>
      <c r="P275" s="136"/>
      <c r="Q275" s="136"/>
      <c r="R275" s="136"/>
      <c r="S275" s="136"/>
      <c r="T275" s="136"/>
      <c r="U275" s="136"/>
      <c r="V275" s="136"/>
      <c r="W275" s="136"/>
      <c r="X275" s="136"/>
      <c r="Y275" s="138"/>
    </row>
    <row r="276" spans="1:25" s="2" customFormat="1" x14ac:dyDescent="0.25">
      <c r="A276" s="136"/>
      <c r="B276" s="136"/>
      <c r="C276" s="136"/>
      <c r="D276" s="136"/>
      <c r="E276" s="136"/>
      <c r="F276" s="136"/>
      <c r="G276" s="136"/>
      <c r="H276" s="136"/>
      <c r="I276" s="136"/>
      <c r="J276" s="136"/>
      <c r="K276" s="136"/>
      <c r="L276" s="138"/>
      <c r="M276" s="139"/>
      <c r="N276" s="211"/>
      <c r="O276" s="136"/>
      <c r="P276" s="136"/>
      <c r="Q276" s="136"/>
      <c r="R276" s="136"/>
      <c r="S276" s="136"/>
      <c r="T276" s="136"/>
      <c r="U276" s="136"/>
      <c r="V276" s="136"/>
      <c r="W276" s="136"/>
      <c r="X276" s="136"/>
      <c r="Y276" s="138"/>
    </row>
    <row r="277" spans="1:25" s="2" customFormat="1" x14ac:dyDescent="0.25">
      <c r="A277" s="136"/>
      <c r="B277" s="136"/>
      <c r="C277" s="136"/>
      <c r="D277" s="136"/>
      <c r="E277" s="136"/>
      <c r="F277" s="136"/>
      <c r="G277" s="136"/>
      <c r="H277" s="136"/>
      <c r="I277" s="136"/>
      <c r="J277" s="136"/>
      <c r="K277" s="136"/>
      <c r="L277" s="138"/>
      <c r="M277" s="139"/>
      <c r="N277" s="211"/>
      <c r="O277" s="136"/>
      <c r="P277" s="136"/>
      <c r="Q277" s="136"/>
      <c r="R277" s="136"/>
      <c r="S277" s="136"/>
      <c r="T277" s="136"/>
      <c r="U277" s="136"/>
      <c r="V277" s="136"/>
      <c r="W277" s="136"/>
      <c r="X277" s="136"/>
      <c r="Y277" s="138"/>
    </row>
    <row r="278" spans="1:25" s="2" customFormat="1" x14ac:dyDescent="0.25">
      <c r="A278" s="136"/>
      <c r="B278" s="136"/>
      <c r="C278" s="136"/>
      <c r="D278" s="136"/>
      <c r="E278" s="136"/>
      <c r="F278" s="136"/>
      <c r="G278" s="136"/>
      <c r="H278" s="136"/>
      <c r="I278" s="136"/>
      <c r="J278" s="136"/>
      <c r="K278" s="136"/>
      <c r="L278" s="138"/>
      <c r="M278" s="139"/>
      <c r="N278" s="211"/>
      <c r="O278" s="136"/>
      <c r="P278" s="136"/>
      <c r="Q278" s="136"/>
      <c r="R278" s="136"/>
      <c r="S278" s="136"/>
      <c r="T278" s="136"/>
      <c r="U278" s="136"/>
      <c r="V278" s="136"/>
      <c r="W278" s="136"/>
      <c r="X278" s="136"/>
      <c r="Y278" s="138"/>
    </row>
    <row r="279" spans="1:25" s="2" customFormat="1" x14ac:dyDescent="0.25">
      <c r="A279" s="136"/>
      <c r="B279" s="136"/>
      <c r="C279" s="136"/>
      <c r="D279" s="136"/>
      <c r="E279" s="136"/>
      <c r="F279" s="136"/>
      <c r="G279" s="136"/>
      <c r="H279" s="136"/>
      <c r="I279" s="136"/>
      <c r="J279" s="136"/>
      <c r="K279" s="136"/>
      <c r="L279" s="138"/>
      <c r="M279" s="139"/>
      <c r="N279" s="211"/>
      <c r="O279" s="136"/>
      <c r="P279" s="136"/>
      <c r="Q279" s="136"/>
      <c r="R279" s="136"/>
      <c r="S279" s="136"/>
      <c r="T279" s="136"/>
      <c r="U279" s="136"/>
      <c r="V279" s="136"/>
      <c r="W279" s="136"/>
      <c r="X279" s="136"/>
      <c r="Y279" s="138"/>
    </row>
    <row r="280" spans="1:25" s="2" customFormat="1" x14ac:dyDescent="0.25">
      <c r="A280" s="136"/>
      <c r="B280" s="136"/>
      <c r="C280" s="136"/>
      <c r="D280" s="136"/>
      <c r="E280" s="136"/>
      <c r="F280" s="136"/>
      <c r="G280" s="136"/>
      <c r="H280" s="136"/>
      <c r="I280" s="136"/>
      <c r="J280" s="136"/>
      <c r="K280" s="136"/>
      <c r="L280" s="138"/>
      <c r="M280" s="139"/>
      <c r="N280" s="211"/>
      <c r="O280" s="136"/>
      <c r="P280" s="136"/>
      <c r="Q280" s="136"/>
      <c r="R280" s="136"/>
      <c r="S280" s="136"/>
      <c r="T280" s="136"/>
      <c r="U280" s="136"/>
      <c r="V280" s="136"/>
      <c r="W280" s="136"/>
      <c r="X280" s="136"/>
      <c r="Y280" s="138"/>
    </row>
    <row r="281" spans="1:25" s="2" customFormat="1" x14ac:dyDescent="0.25">
      <c r="A281" s="136"/>
      <c r="B281" s="136"/>
      <c r="C281" s="136"/>
      <c r="D281" s="136"/>
      <c r="E281" s="136"/>
      <c r="F281" s="136"/>
      <c r="G281" s="136"/>
      <c r="H281" s="136"/>
      <c r="I281" s="136"/>
      <c r="J281" s="136"/>
      <c r="K281" s="136"/>
      <c r="L281" s="138"/>
      <c r="M281" s="139"/>
      <c r="N281" s="211"/>
      <c r="O281" s="136"/>
      <c r="P281" s="136"/>
      <c r="Q281" s="136"/>
      <c r="R281" s="136"/>
      <c r="S281" s="136"/>
      <c r="T281" s="136"/>
      <c r="U281" s="136"/>
      <c r="V281" s="136"/>
      <c r="W281" s="136"/>
      <c r="X281" s="136"/>
      <c r="Y281" s="138"/>
    </row>
    <row r="282" spans="1:25" s="2" customFormat="1" x14ac:dyDescent="0.25">
      <c r="A282" s="136"/>
      <c r="B282" s="136"/>
      <c r="C282" s="136"/>
      <c r="D282" s="136"/>
      <c r="E282" s="136"/>
      <c r="F282" s="136"/>
      <c r="G282" s="136"/>
      <c r="H282" s="136"/>
      <c r="I282" s="136"/>
      <c r="J282" s="136"/>
      <c r="K282" s="136"/>
      <c r="L282" s="138"/>
      <c r="M282" s="139"/>
      <c r="N282" s="211"/>
      <c r="O282" s="136"/>
      <c r="P282" s="136"/>
      <c r="Q282" s="136"/>
      <c r="R282" s="136"/>
      <c r="S282" s="136"/>
      <c r="T282" s="136"/>
      <c r="U282" s="136"/>
      <c r="V282" s="136"/>
      <c r="W282" s="136"/>
      <c r="X282" s="136"/>
      <c r="Y282" s="138"/>
    </row>
    <row r="283" spans="1:25" s="2" customFormat="1" x14ac:dyDescent="0.25">
      <c r="A283" s="136"/>
      <c r="B283" s="136"/>
      <c r="C283" s="136"/>
      <c r="D283" s="136"/>
      <c r="E283" s="136"/>
      <c r="F283" s="136"/>
      <c r="G283" s="136"/>
      <c r="H283" s="136"/>
      <c r="I283" s="136"/>
      <c r="J283" s="136"/>
      <c r="K283" s="136"/>
      <c r="L283" s="138"/>
      <c r="M283" s="139"/>
      <c r="N283" s="211"/>
      <c r="O283" s="136"/>
      <c r="P283" s="136"/>
      <c r="Q283" s="136"/>
      <c r="R283" s="136"/>
      <c r="S283" s="136"/>
      <c r="T283" s="136"/>
      <c r="U283" s="136"/>
      <c r="V283" s="136"/>
      <c r="W283" s="136"/>
      <c r="X283" s="136"/>
      <c r="Y283" s="138"/>
    </row>
    <row r="284" spans="1:25" s="2" customFormat="1" x14ac:dyDescent="0.25">
      <c r="A284" s="136"/>
      <c r="B284" s="136"/>
      <c r="C284" s="136"/>
      <c r="D284" s="136"/>
      <c r="E284" s="136"/>
      <c r="F284" s="136"/>
      <c r="G284" s="136"/>
      <c r="H284" s="136"/>
      <c r="I284" s="136"/>
      <c r="J284" s="136"/>
      <c r="K284" s="136"/>
      <c r="L284" s="138"/>
      <c r="M284" s="139"/>
      <c r="N284" s="211"/>
      <c r="O284" s="136"/>
      <c r="P284" s="136"/>
      <c r="Q284" s="136"/>
      <c r="R284" s="136"/>
      <c r="S284" s="136"/>
      <c r="T284" s="136"/>
      <c r="U284" s="136"/>
      <c r="V284" s="136"/>
      <c r="W284" s="136"/>
      <c r="X284" s="136"/>
      <c r="Y284" s="138"/>
    </row>
    <row r="285" spans="1:25" s="2" customFormat="1" x14ac:dyDescent="0.25">
      <c r="A285" s="136"/>
      <c r="B285" s="136"/>
      <c r="C285" s="136"/>
      <c r="D285" s="136"/>
      <c r="E285" s="136"/>
      <c r="F285" s="136"/>
      <c r="G285" s="136"/>
      <c r="H285" s="136"/>
      <c r="I285" s="136"/>
      <c r="J285" s="136"/>
      <c r="K285" s="136"/>
      <c r="L285" s="138"/>
      <c r="M285" s="139"/>
      <c r="N285" s="211"/>
      <c r="O285" s="136"/>
      <c r="P285" s="136"/>
      <c r="Q285" s="136"/>
      <c r="R285" s="136"/>
      <c r="S285" s="136"/>
      <c r="T285" s="136"/>
      <c r="U285" s="136"/>
      <c r="V285" s="136"/>
      <c r="W285" s="136"/>
      <c r="X285" s="136"/>
      <c r="Y285" s="138"/>
    </row>
    <row r="286" spans="1:25" s="2" customFormat="1" x14ac:dyDescent="0.25">
      <c r="A286" s="136"/>
      <c r="B286" s="136"/>
      <c r="C286" s="136"/>
      <c r="D286" s="136"/>
      <c r="E286" s="136"/>
      <c r="F286" s="136"/>
      <c r="G286" s="136"/>
      <c r="H286" s="136"/>
      <c r="I286" s="136"/>
      <c r="J286" s="136"/>
      <c r="K286" s="136"/>
      <c r="L286" s="138"/>
      <c r="M286" s="139"/>
      <c r="N286" s="211"/>
      <c r="O286" s="136"/>
      <c r="P286" s="136"/>
      <c r="Q286" s="136"/>
      <c r="R286" s="136"/>
      <c r="S286" s="136"/>
      <c r="T286" s="136"/>
      <c r="U286" s="136"/>
      <c r="V286" s="136"/>
      <c r="W286" s="136"/>
      <c r="X286" s="136"/>
      <c r="Y286" s="138"/>
    </row>
    <row r="287" spans="1:25" s="2" customFormat="1" x14ac:dyDescent="0.25">
      <c r="A287" s="136"/>
      <c r="B287" s="136"/>
      <c r="C287" s="136"/>
      <c r="D287" s="136"/>
      <c r="E287" s="136"/>
      <c r="F287" s="136"/>
      <c r="G287" s="136"/>
      <c r="H287" s="136"/>
      <c r="I287" s="136"/>
      <c r="J287" s="136"/>
      <c r="K287" s="136"/>
      <c r="L287" s="138"/>
      <c r="M287" s="139"/>
      <c r="N287" s="211"/>
      <c r="O287" s="136"/>
      <c r="P287" s="136"/>
      <c r="Q287" s="136"/>
      <c r="R287" s="136"/>
      <c r="S287" s="136"/>
      <c r="T287" s="136"/>
      <c r="U287" s="136"/>
      <c r="V287" s="136"/>
      <c r="W287" s="136"/>
      <c r="X287" s="136"/>
      <c r="Y287" s="138"/>
    </row>
    <row r="288" spans="1:25" s="2" customFormat="1" x14ac:dyDescent="0.25">
      <c r="A288" s="136"/>
      <c r="B288" s="136"/>
      <c r="C288" s="136"/>
      <c r="D288" s="136"/>
      <c r="E288" s="136"/>
      <c r="F288" s="136"/>
      <c r="G288" s="136"/>
      <c r="H288" s="136"/>
      <c r="I288" s="136"/>
      <c r="J288" s="136"/>
      <c r="K288" s="136"/>
      <c r="L288" s="138"/>
      <c r="M288" s="139"/>
      <c r="N288" s="211"/>
      <c r="O288" s="136"/>
      <c r="P288" s="136"/>
      <c r="Q288" s="136"/>
      <c r="R288" s="136"/>
      <c r="S288" s="136"/>
      <c r="T288" s="136"/>
      <c r="U288" s="136"/>
      <c r="V288" s="136"/>
      <c r="W288" s="136"/>
      <c r="X288" s="136"/>
      <c r="Y288" s="138"/>
    </row>
    <row r="289" spans="1:25" s="2" customFormat="1" x14ac:dyDescent="0.25">
      <c r="A289" s="136"/>
      <c r="B289" s="136"/>
      <c r="C289" s="136"/>
      <c r="D289" s="136"/>
      <c r="E289" s="136"/>
      <c r="F289" s="136"/>
      <c r="G289" s="136"/>
      <c r="H289" s="136"/>
      <c r="I289" s="136"/>
      <c r="J289" s="136"/>
      <c r="K289" s="136"/>
      <c r="L289" s="138"/>
      <c r="M289" s="139"/>
      <c r="N289" s="211"/>
      <c r="O289" s="136"/>
      <c r="P289" s="136"/>
      <c r="Q289" s="136"/>
      <c r="R289" s="136"/>
      <c r="S289" s="136"/>
      <c r="T289" s="136"/>
      <c r="U289" s="136"/>
      <c r="V289" s="136"/>
      <c r="W289" s="136"/>
      <c r="X289" s="136"/>
      <c r="Y289" s="138"/>
    </row>
    <row r="290" spans="1:25" s="2" customFormat="1" x14ac:dyDescent="0.25">
      <c r="A290" s="136"/>
      <c r="B290" s="136"/>
      <c r="C290" s="136"/>
      <c r="D290" s="136"/>
      <c r="E290" s="136"/>
      <c r="F290" s="136"/>
      <c r="G290" s="136"/>
      <c r="H290" s="136"/>
      <c r="I290" s="136"/>
      <c r="J290" s="136"/>
      <c r="K290" s="136"/>
      <c r="L290" s="138"/>
      <c r="M290" s="139"/>
      <c r="N290" s="211"/>
      <c r="O290" s="136"/>
      <c r="P290" s="136"/>
      <c r="Q290" s="136"/>
      <c r="R290" s="136"/>
      <c r="S290" s="136"/>
      <c r="T290" s="136"/>
      <c r="U290" s="136"/>
      <c r="V290" s="136"/>
      <c r="W290" s="136"/>
      <c r="X290" s="136"/>
      <c r="Y290" s="138"/>
    </row>
    <row r="291" spans="1:25" s="2" customFormat="1" x14ac:dyDescent="0.25">
      <c r="A291" s="136"/>
      <c r="B291" s="136"/>
      <c r="C291" s="136"/>
      <c r="D291" s="136"/>
      <c r="E291" s="136"/>
      <c r="F291" s="136"/>
      <c r="G291" s="136"/>
      <c r="H291" s="136"/>
      <c r="I291" s="136"/>
      <c r="J291" s="136"/>
      <c r="K291" s="136"/>
      <c r="L291" s="138"/>
      <c r="M291" s="139"/>
      <c r="N291" s="211"/>
      <c r="O291" s="136"/>
      <c r="P291" s="136"/>
      <c r="Q291" s="136"/>
      <c r="R291" s="136"/>
      <c r="S291" s="136"/>
      <c r="T291" s="136"/>
      <c r="U291" s="136"/>
      <c r="V291" s="136"/>
      <c r="W291" s="136"/>
      <c r="X291" s="136"/>
      <c r="Y291" s="138"/>
    </row>
    <row r="292" spans="1:25" s="2" customFormat="1" x14ac:dyDescent="0.25">
      <c r="A292" s="136"/>
      <c r="B292" s="136"/>
      <c r="C292" s="136"/>
      <c r="D292" s="136"/>
      <c r="E292" s="136"/>
      <c r="F292" s="136"/>
      <c r="G292" s="136"/>
      <c r="H292" s="136"/>
      <c r="I292" s="136"/>
      <c r="J292" s="136"/>
      <c r="K292" s="136"/>
      <c r="L292" s="138"/>
      <c r="M292" s="139"/>
      <c r="N292" s="211"/>
      <c r="O292" s="136"/>
      <c r="P292" s="136"/>
      <c r="Q292" s="136"/>
      <c r="R292" s="136"/>
      <c r="S292" s="136"/>
      <c r="T292" s="136"/>
      <c r="U292" s="136"/>
      <c r="V292" s="136"/>
      <c r="W292" s="136"/>
      <c r="X292" s="136"/>
      <c r="Y292" s="138"/>
    </row>
    <row r="293" spans="1:25" s="2" customFormat="1" x14ac:dyDescent="0.25">
      <c r="A293" s="136"/>
      <c r="B293" s="136"/>
      <c r="C293" s="136"/>
      <c r="D293" s="136"/>
      <c r="E293" s="136"/>
      <c r="F293" s="136"/>
      <c r="G293" s="136"/>
      <c r="H293" s="136"/>
      <c r="I293" s="136"/>
      <c r="J293" s="136"/>
      <c r="K293" s="136"/>
      <c r="L293" s="138"/>
      <c r="M293" s="139"/>
      <c r="N293" s="211"/>
      <c r="O293" s="136"/>
      <c r="P293" s="136"/>
      <c r="Q293" s="136"/>
      <c r="R293" s="136"/>
      <c r="S293" s="136"/>
      <c r="T293" s="136"/>
      <c r="U293" s="136"/>
      <c r="V293" s="136"/>
      <c r="W293" s="136"/>
      <c r="X293" s="136"/>
      <c r="Y293" s="138"/>
    </row>
    <row r="294" spans="1:25" s="2" customFormat="1" x14ac:dyDescent="0.25">
      <c r="A294" s="136"/>
      <c r="B294" s="136"/>
      <c r="C294" s="136"/>
      <c r="D294" s="136"/>
      <c r="E294" s="136"/>
      <c r="F294" s="136"/>
      <c r="G294" s="136"/>
      <c r="H294" s="136"/>
      <c r="I294" s="136"/>
      <c r="J294" s="136"/>
      <c r="K294" s="136"/>
      <c r="L294" s="138"/>
      <c r="M294" s="139"/>
      <c r="N294" s="211"/>
      <c r="O294" s="136"/>
      <c r="P294" s="136"/>
      <c r="Q294" s="136"/>
      <c r="R294" s="136"/>
      <c r="S294" s="136"/>
      <c r="T294" s="136"/>
      <c r="U294" s="136"/>
      <c r="V294" s="136"/>
      <c r="W294" s="136"/>
      <c r="X294" s="136"/>
      <c r="Y294" s="138"/>
    </row>
    <row r="295" spans="1:25" s="2" customFormat="1" x14ac:dyDescent="0.25">
      <c r="A295" s="136"/>
      <c r="B295" s="136"/>
      <c r="C295" s="136"/>
      <c r="D295" s="136"/>
      <c r="E295" s="136"/>
      <c r="F295" s="136"/>
      <c r="G295" s="136"/>
      <c r="H295" s="136"/>
      <c r="I295" s="136"/>
      <c r="J295" s="136"/>
      <c r="K295" s="136"/>
      <c r="L295" s="138"/>
      <c r="M295" s="139"/>
      <c r="N295" s="211"/>
      <c r="O295" s="136"/>
      <c r="P295" s="136"/>
      <c r="Q295" s="136"/>
      <c r="R295" s="136"/>
      <c r="S295" s="136"/>
      <c r="T295" s="136"/>
      <c r="U295" s="136"/>
      <c r="V295" s="136"/>
      <c r="W295" s="136"/>
      <c r="X295" s="136"/>
      <c r="Y295" s="138"/>
    </row>
    <row r="296" spans="1:25" s="2" customFormat="1" x14ac:dyDescent="0.25">
      <c r="A296" s="136"/>
      <c r="B296" s="136"/>
      <c r="C296" s="136"/>
      <c r="D296" s="136"/>
      <c r="E296" s="136"/>
      <c r="F296" s="136"/>
      <c r="G296" s="136"/>
      <c r="H296" s="136"/>
      <c r="I296" s="136"/>
      <c r="J296" s="136"/>
      <c r="K296" s="136"/>
      <c r="L296" s="138"/>
      <c r="M296" s="139"/>
      <c r="N296" s="211"/>
      <c r="O296" s="136"/>
      <c r="P296" s="136"/>
      <c r="Q296" s="136"/>
      <c r="R296" s="136"/>
      <c r="S296" s="136"/>
      <c r="T296" s="136"/>
      <c r="U296" s="136"/>
      <c r="V296" s="136"/>
      <c r="W296" s="136"/>
      <c r="X296" s="136"/>
      <c r="Y296" s="138"/>
    </row>
    <row r="297" spans="1:25" s="2" customFormat="1" x14ac:dyDescent="0.25">
      <c r="A297" s="136"/>
      <c r="B297" s="136"/>
      <c r="C297" s="136"/>
      <c r="D297" s="136"/>
      <c r="E297" s="136"/>
      <c r="F297" s="136"/>
      <c r="G297" s="136"/>
      <c r="H297" s="136"/>
      <c r="I297" s="136"/>
      <c r="J297" s="136"/>
      <c r="K297" s="136"/>
      <c r="L297" s="138"/>
      <c r="M297" s="139"/>
      <c r="N297" s="211"/>
      <c r="O297" s="136"/>
      <c r="P297" s="136"/>
      <c r="Q297" s="136"/>
      <c r="R297" s="136"/>
      <c r="S297" s="136"/>
      <c r="T297" s="136"/>
      <c r="U297" s="136"/>
      <c r="V297" s="136"/>
      <c r="W297" s="136"/>
      <c r="X297" s="136"/>
      <c r="Y297" s="138"/>
    </row>
    <row r="298" spans="1:25" s="2" customFormat="1" x14ac:dyDescent="0.25">
      <c r="A298" s="136"/>
      <c r="B298" s="136"/>
      <c r="C298" s="136"/>
      <c r="D298" s="136"/>
      <c r="E298" s="136"/>
      <c r="F298" s="136"/>
      <c r="G298" s="136"/>
      <c r="H298" s="136"/>
      <c r="I298" s="136"/>
      <c r="J298" s="136"/>
      <c r="K298" s="136"/>
      <c r="L298" s="138"/>
      <c r="M298" s="139"/>
      <c r="N298" s="211"/>
      <c r="O298" s="136"/>
      <c r="P298" s="136"/>
      <c r="Q298" s="136"/>
      <c r="R298" s="136"/>
      <c r="S298" s="136"/>
      <c r="T298" s="136"/>
      <c r="U298" s="136"/>
      <c r="V298" s="136"/>
      <c r="W298" s="136"/>
      <c r="X298" s="136"/>
      <c r="Y298" s="138"/>
    </row>
    <row r="299" spans="1:25" s="2" customFormat="1" x14ac:dyDescent="0.25">
      <c r="A299" s="136"/>
      <c r="B299" s="136"/>
      <c r="C299" s="136"/>
      <c r="D299" s="136"/>
      <c r="E299" s="136"/>
      <c r="F299" s="136"/>
      <c r="G299" s="136"/>
      <c r="H299" s="136"/>
      <c r="I299" s="136"/>
      <c r="J299" s="136"/>
      <c r="K299" s="136"/>
      <c r="L299" s="138"/>
      <c r="M299" s="139"/>
      <c r="N299" s="211"/>
      <c r="O299" s="136"/>
      <c r="P299" s="136"/>
      <c r="Q299" s="136"/>
      <c r="R299" s="136"/>
      <c r="S299" s="136"/>
      <c r="T299" s="136"/>
      <c r="U299" s="136"/>
      <c r="V299" s="136"/>
      <c r="W299" s="136"/>
      <c r="X299" s="136"/>
      <c r="Y299" s="138"/>
    </row>
    <row r="300" spans="1:25" s="2" customFormat="1" x14ac:dyDescent="0.25">
      <c r="A300" s="136"/>
      <c r="B300" s="136"/>
      <c r="C300" s="136"/>
      <c r="D300" s="136"/>
      <c r="E300" s="136"/>
      <c r="F300" s="136"/>
      <c r="G300" s="136"/>
      <c r="H300" s="136"/>
      <c r="I300" s="136"/>
      <c r="J300" s="136"/>
      <c r="K300" s="136"/>
      <c r="L300" s="138"/>
      <c r="M300" s="139"/>
      <c r="N300" s="211"/>
      <c r="O300" s="136"/>
      <c r="P300" s="136"/>
      <c r="Q300" s="136"/>
      <c r="R300" s="136"/>
      <c r="S300" s="136"/>
      <c r="T300" s="136"/>
      <c r="U300" s="136"/>
      <c r="V300" s="136"/>
      <c r="W300" s="136"/>
      <c r="X300" s="136"/>
      <c r="Y300" s="138"/>
    </row>
    <row r="301" spans="1:25" s="2" customFormat="1" x14ac:dyDescent="0.25">
      <c r="A301" s="136"/>
      <c r="B301" s="136"/>
      <c r="C301" s="136"/>
      <c r="D301" s="136"/>
      <c r="E301" s="136"/>
      <c r="F301" s="136"/>
      <c r="G301" s="136"/>
      <c r="H301" s="136"/>
      <c r="I301" s="136"/>
      <c r="J301" s="136"/>
      <c r="K301" s="136"/>
      <c r="L301" s="138"/>
      <c r="M301" s="139"/>
      <c r="N301" s="211"/>
      <c r="O301" s="136"/>
      <c r="P301" s="136"/>
      <c r="Q301" s="136"/>
      <c r="R301" s="136"/>
      <c r="S301" s="136"/>
      <c r="T301" s="136"/>
      <c r="U301" s="136"/>
      <c r="V301" s="136"/>
      <c r="W301" s="136"/>
      <c r="X301" s="136"/>
      <c r="Y301" s="138"/>
    </row>
    <row r="302" spans="1:25" s="2" customFormat="1" x14ac:dyDescent="0.25">
      <c r="A302" s="136"/>
      <c r="B302" s="136"/>
      <c r="C302" s="136"/>
      <c r="D302" s="136"/>
      <c r="E302" s="136"/>
      <c r="F302" s="136"/>
      <c r="G302" s="136"/>
      <c r="H302" s="136"/>
      <c r="I302" s="136"/>
      <c r="J302" s="136"/>
      <c r="K302" s="136"/>
      <c r="L302" s="138"/>
      <c r="M302" s="139"/>
      <c r="N302" s="211"/>
      <c r="O302" s="136"/>
      <c r="P302" s="136"/>
      <c r="Q302" s="136"/>
      <c r="R302" s="136"/>
      <c r="S302" s="136"/>
      <c r="T302" s="136"/>
      <c r="U302" s="136"/>
      <c r="V302" s="136"/>
      <c r="W302" s="136"/>
      <c r="X302" s="136"/>
      <c r="Y302" s="138"/>
    </row>
    <row r="303" spans="1:25" s="2" customFormat="1" x14ac:dyDescent="0.25">
      <c r="A303" s="136"/>
      <c r="B303" s="136"/>
      <c r="C303" s="136"/>
      <c r="D303" s="136"/>
      <c r="E303" s="136"/>
      <c r="F303" s="136"/>
      <c r="G303" s="136"/>
      <c r="H303" s="136"/>
      <c r="I303" s="136"/>
      <c r="J303" s="136"/>
      <c r="K303" s="136"/>
      <c r="L303" s="138"/>
      <c r="M303" s="139"/>
      <c r="N303" s="211"/>
      <c r="O303" s="136"/>
      <c r="P303" s="136"/>
      <c r="Q303" s="136"/>
      <c r="R303" s="136"/>
      <c r="S303" s="136"/>
      <c r="T303" s="136"/>
      <c r="U303" s="136"/>
      <c r="V303" s="136"/>
      <c r="W303" s="136"/>
      <c r="X303" s="136"/>
      <c r="Y303" s="138"/>
    </row>
    <row r="304" spans="1:25" s="2" customFormat="1" x14ac:dyDescent="0.25">
      <c r="A304" s="136"/>
      <c r="B304" s="136"/>
      <c r="C304" s="136"/>
      <c r="D304" s="136"/>
      <c r="E304" s="136"/>
      <c r="F304" s="136"/>
      <c r="G304" s="136"/>
      <c r="H304" s="136"/>
      <c r="I304" s="136"/>
      <c r="J304" s="136"/>
      <c r="K304" s="136"/>
      <c r="L304" s="138"/>
      <c r="M304" s="139"/>
      <c r="N304" s="211"/>
      <c r="O304" s="136"/>
      <c r="P304" s="136"/>
      <c r="Q304" s="136"/>
      <c r="R304" s="136"/>
      <c r="S304" s="136"/>
      <c r="T304" s="136"/>
      <c r="U304" s="136"/>
      <c r="V304" s="136"/>
      <c r="W304" s="136"/>
      <c r="X304" s="136"/>
      <c r="Y304" s="138"/>
    </row>
    <row r="305" spans="1:25" s="2" customFormat="1" x14ac:dyDescent="0.25">
      <c r="A305" s="136"/>
      <c r="B305" s="136"/>
      <c r="C305" s="136"/>
      <c r="D305" s="136"/>
      <c r="E305" s="136"/>
      <c r="F305" s="136"/>
      <c r="G305" s="136"/>
      <c r="H305" s="136"/>
      <c r="I305" s="136"/>
      <c r="J305" s="136"/>
      <c r="K305" s="136"/>
      <c r="L305" s="138"/>
      <c r="M305" s="139"/>
      <c r="N305" s="211"/>
      <c r="O305" s="136"/>
      <c r="P305" s="136"/>
      <c r="Q305" s="136"/>
      <c r="R305" s="136"/>
      <c r="S305" s="136"/>
      <c r="T305" s="136"/>
      <c r="U305" s="136"/>
      <c r="V305" s="136"/>
      <c r="W305" s="136"/>
      <c r="X305" s="136"/>
      <c r="Y305" s="138"/>
    </row>
    <row r="306" spans="1:25" s="2" customFormat="1" x14ac:dyDescent="0.25">
      <c r="A306" s="136"/>
      <c r="B306" s="136"/>
      <c r="C306" s="136"/>
      <c r="D306" s="136"/>
      <c r="E306" s="136"/>
      <c r="F306" s="136"/>
      <c r="G306" s="136"/>
      <c r="H306" s="136"/>
      <c r="I306" s="136"/>
      <c r="J306" s="136"/>
      <c r="K306" s="136"/>
      <c r="L306" s="138"/>
      <c r="M306" s="139"/>
      <c r="N306" s="211"/>
      <c r="O306" s="136"/>
      <c r="P306" s="136"/>
      <c r="Q306" s="136"/>
      <c r="R306" s="136"/>
      <c r="S306" s="136"/>
      <c r="T306" s="136"/>
      <c r="U306" s="136"/>
      <c r="V306" s="136"/>
      <c r="W306" s="136"/>
      <c r="X306" s="136"/>
      <c r="Y306" s="138"/>
    </row>
    <row r="307" spans="1:25" s="2" customFormat="1" x14ac:dyDescent="0.25">
      <c r="A307" s="136"/>
      <c r="B307" s="136"/>
      <c r="C307" s="136"/>
      <c r="D307" s="136"/>
      <c r="E307" s="136"/>
      <c r="F307" s="136"/>
      <c r="G307" s="136"/>
      <c r="H307" s="136"/>
      <c r="I307" s="136"/>
      <c r="J307" s="136"/>
      <c r="K307" s="136"/>
      <c r="L307" s="138"/>
      <c r="M307" s="139"/>
      <c r="N307" s="211"/>
      <c r="O307" s="136"/>
      <c r="P307" s="136"/>
      <c r="Q307" s="136"/>
      <c r="R307" s="136"/>
      <c r="S307" s="136"/>
      <c r="T307" s="136"/>
      <c r="U307" s="136"/>
      <c r="V307" s="136"/>
      <c r="W307" s="136"/>
      <c r="X307" s="136"/>
      <c r="Y307" s="138"/>
    </row>
    <row r="308" spans="1:25" s="2" customFormat="1" x14ac:dyDescent="0.25">
      <c r="A308" s="136"/>
      <c r="B308" s="136"/>
      <c r="C308" s="136"/>
      <c r="D308" s="136"/>
      <c r="E308" s="136"/>
      <c r="F308" s="136"/>
      <c r="G308" s="136"/>
      <c r="H308" s="136"/>
      <c r="I308" s="136"/>
      <c r="J308" s="136"/>
      <c r="K308" s="136"/>
      <c r="L308" s="138"/>
      <c r="M308" s="139"/>
      <c r="N308" s="211"/>
      <c r="O308" s="136"/>
      <c r="P308" s="136"/>
      <c r="Q308" s="136"/>
      <c r="R308" s="136"/>
      <c r="S308" s="136"/>
      <c r="T308" s="136"/>
      <c r="U308" s="136"/>
      <c r="V308" s="136"/>
      <c r="W308" s="136"/>
      <c r="X308" s="136"/>
      <c r="Y308" s="138"/>
    </row>
    <row r="309" spans="1:25" s="2" customFormat="1" x14ac:dyDescent="0.25">
      <c r="A309" s="136"/>
      <c r="B309" s="136"/>
      <c r="C309" s="136"/>
      <c r="D309" s="136"/>
      <c r="E309" s="136"/>
      <c r="F309" s="136"/>
      <c r="G309" s="136"/>
      <c r="H309" s="136"/>
      <c r="I309" s="136"/>
      <c r="J309" s="136"/>
      <c r="K309" s="136"/>
      <c r="L309" s="138"/>
      <c r="M309" s="139"/>
      <c r="N309" s="211"/>
      <c r="O309" s="136"/>
      <c r="P309" s="136"/>
      <c r="Q309" s="136"/>
      <c r="R309" s="136"/>
      <c r="S309" s="136"/>
      <c r="T309" s="136"/>
      <c r="U309" s="136"/>
      <c r="V309" s="136"/>
      <c r="W309" s="136"/>
      <c r="X309" s="136"/>
      <c r="Y309" s="138"/>
    </row>
    <row r="310" spans="1:25" s="2" customFormat="1" x14ac:dyDescent="0.25">
      <c r="A310" s="136"/>
      <c r="B310" s="136"/>
      <c r="C310" s="136"/>
      <c r="D310" s="136"/>
      <c r="E310" s="136"/>
      <c r="F310" s="136"/>
      <c r="G310" s="136"/>
      <c r="H310" s="136"/>
      <c r="I310" s="136"/>
      <c r="J310" s="136"/>
      <c r="K310" s="136"/>
      <c r="L310" s="138"/>
      <c r="M310" s="139"/>
      <c r="N310" s="211"/>
      <c r="O310" s="136"/>
      <c r="P310" s="136"/>
      <c r="Q310" s="136"/>
      <c r="R310" s="136"/>
      <c r="S310" s="136"/>
      <c r="T310" s="136"/>
      <c r="U310" s="136"/>
      <c r="V310" s="136"/>
      <c r="W310" s="136"/>
      <c r="X310" s="136"/>
      <c r="Y310" s="138"/>
    </row>
    <row r="311" spans="1:25" s="2" customFormat="1" x14ac:dyDescent="0.25">
      <c r="A311" s="136"/>
      <c r="B311" s="136"/>
      <c r="C311" s="136"/>
      <c r="D311" s="136"/>
      <c r="E311" s="136"/>
      <c r="F311" s="136"/>
      <c r="G311" s="136"/>
      <c r="H311" s="136"/>
      <c r="I311" s="136"/>
      <c r="J311" s="136"/>
      <c r="K311" s="136"/>
      <c r="L311" s="138"/>
      <c r="M311" s="139"/>
      <c r="N311" s="211"/>
      <c r="O311" s="136"/>
      <c r="P311" s="136"/>
      <c r="Q311" s="136"/>
      <c r="R311" s="136"/>
      <c r="S311" s="136"/>
      <c r="T311" s="136"/>
      <c r="U311" s="136"/>
      <c r="V311" s="136"/>
      <c r="W311" s="136"/>
      <c r="X311" s="136"/>
      <c r="Y311" s="138"/>
    </row>
    <row r="312" spans="1:25" s="2" customFormat="1" x14ac:dyDescent="0.25">
      <c r="A312" s="136"/>
      <c r="B312" s="136"/>
      <c r="C312" s="136"/>
      <c r="D312" s="136"/>
      <c r="E312" s="136"/>
      <c r="F312" s="136"/>
      <c r="G312" s="136"/>
      <c r="H312" s="136"/>
      <c r="I312" s="136"/>
      <c r="J312" s="136"/>
      <c r="K312" s="136"/>
      <c r="L312" s="138"/>
      <c r="M312" s="139"/>
      <c r="N312" s="211"/>
      <c r="O312" s="136"/>
      <c r="P312" s="136"/>
      <c r="Q312" s="136"/>
      <c r="R312" s="136"/>
      <c r="S312" s="136"/>
      <c r="T312" s="136"/>
      <c r="U312" s="136"/>
      <c r="V312" s="136"/>
      <c r="W312" s="136"/>
      <c r="X312" s="136"/>
      <c r="Y312" s="138"/>
    </row>
    <row r="313" spans="1:25" s="2" customFormat="1" x14ac:dyDescent="0.25">
      <c r="A313" s="136"/>
      <c r="B313" s="136"/>
      <c r="C313" s="136"/>
      <c r="D313" s="136"/>
      <c r="E313" s="136"/>
      <c r="F313" s="136"/>
      <c r="G313" s="136"/>
      <c r="H313" s="136"/>
      <c r="I313" s="136"/>
      <c r="J313" s="136"/>
      <c r="K313" s="136"/>
      <c r="L313" s="138"/>
      <c r="M313" s="139"/>
      <c r="N313" s="211"/>
      <c r="O313" s="136"/>
      <c r="P313" s="136"/>
      <c r="Q313" s="136"/>
      <c r="R313" s="136"/>
      <c r="S313" s="136"/>
      <c r="T313" s="136"/>
      <c r="U313" s="136"/>
      <c r="V313" s="136"/>
      <c r="W313" s="136"/>
      <c r="X313" s="136"/>
      <c r="Y313" s="138"/>
    </row>
    <row r="314" spans="1:25" s="2" customFormat="1" x14ac:dyDescent="0.25">
      <c r="A314" s="136"/>
      <c r="B314" s="136"/>
      <c r="C314" s="136"/>
      <c r="D314" s="136"/>
      <c r="E314" s="136"/>
      <c r="F314" s="136"/>
      <c r="G314" s="136"/>
      <c r="H314" s="136"/>
      <c r="I314" s="136"/>
      <c r="J314" s="136"/>
      <c r="K314" s="136"/>
      <c r="L314" s="138"/>
      <c r="M314" s="139"/>
      <c r="N314" s="211"/>
      <c r="O314" s="136"/>
      <c r="P314" s="136"/>
      <c r="Q314" s="136"/>
      <c r="R314" s="136"/>
      <c r="S314" s="136"/>
      <c r="T314" s="136"/>
      <c r="U314" s="136"/>
      <c r="V314" s="136"/>
      <c r="W314" s="136"/>
      <c r="X314" s="136"/>
      <c r="Y314" s="138"/>
    </row>
    <row r="315" spans="1:25" s="2" customFormat="1" x14ac:dyDescent="0.25">
      <c r="A315" s="136"/>
      <c r="B315" s="136"/>
      <c r="C315" s="136"/>
      <c r="D315" s="136"/>
      <c r="E315" s="136"/>
      <c r="F315" s="136"/>
      <c r="G315" s="136"/>
      <c r="H315" s="136"/>
      <c r="I315" s="136"/>
      <c r="J315" s="136"/>
      <c r="K315" s="136"/>
      <c r="L315" s="138"/>
      <c r="M315" s="139"/>
      <c r="N315" s="211"/>
      <c r="O315" s="136"/>
      <c r="P315" s="136"/>
      <c r="Q315" s="136"/>
      <c r="R315" s="136"/>
      <c r="S315" s="136"/>
      <c r="T315" s="136"/>
      <c r="U315" s="136"/>
      <c r="V315" s="136"/>
      <c r="W315" s="136"/>
      <c r="X315" s="136"/>
      <c r="Y315" s="138"/>
    </row>
    <row r="316" spans="1:25" s="2" customFormat="1" x14ac:dyDescent="0.25">
      <c r="A316" s="136"/>
      <c r="B316" s="136"/>
      <c r="C316" s="136"/>
      <c r="D316" s="136"/>
      <c r="E316" s="136"/>
      <c r="F316" s="136"/>
      <c r="G316" s="136"/>
      <c r="H316" s="136"/>
      <c r="I316" s="136"/>
      <c r="J316" s="136"/>
      <c r="K316" s="136"/>
      <c r="L316" s="138"/>
      <c r="M316" s="139"/>
      <c r="N316" s="211"/>
      <c r="O316" s="136"/>
      <c r="P316" s="136"/>
      <c r="Q316" s="136"/>
      <c r="R316" s="136"/>
      <c r="S316" s="136"/>
      <c r="T316" s="136"/>
      <c r="U316" s="136"/>
      <c r="V316" s="136"/>
      <c r="W316" s="136"/>
      <c r="X316" s="136"/>
      <c r="Y316" s="138"/>
    </row>
    <row r="317" spans="1:25" s="2" customFormat="1" x14ac:dyDescent="0.25">
      <c r="A317" s="136"/>
      <c r="B317" s="136"/>
      <c r="C317" s="136"/>
      <c r="D317" s="136"/>
      <c r="E317" s="136"/>
      <c r="F317" s="136"/>
      <c r="G317" s="136"/>
      <c r="H317" s="136"/>
      <c r="I317" s="136"/>
      <c r="J317" s="136"/>
      <c r="K317" s="136"/>
      <c r="L317" s="138"/>
      <c r="M317" s="139"/>
      <c r="N317" s="211"/>
      <c r="O317" s="136"/>
      <c r="P317" s="136"/>
      <c r="Q317" s="136"/>
      <c r="R317" s="136"/>
      <c r="S317" s="136"/>
      <c r="T317" s="136"/>
      <c r="U317" s="136"/>
      <c r="V317" s="136"/>
      <c r="W317" s="136"/>
      <c r="X317" s="136"/>
      <c r="Y317" s="138"/>
    </row>
    <row r="318" spans="1:25" s="2" customFormat="1" x14ac:dyDescent="0.25">
      <c r="A318" s="136"/>
      <c r="B318" s="136"/>
      <c r="C318" s="136"/>
      <c r="D318" s="136"/>
      <c r="E318" s="136"/>
      <c r="F318" s="136"/>
      <c r="G318" s="136"/>
      <c r="H318" s="136"/>
      <c r="I318" s="136"/>
      <c r="J318" s="136"/>
      <c r="K318" s="136"/>
      <c r="L318" s="138"/>
      <c r="M318" s="139"/>
      <c r="N318" s="211"/>
      <c r="O318" s="136"/>
      <c r="P318" s="136"/>
      <c r="Q318" s="136"/>
      <c r="R318" s="136"/>
      <c r="S318" s="136"/>
      <c r="T318" s="136"/>
      <c r="U318" s="136"/>
      <c r="V318" s="136"/>
      <c r="W318" s="136"/>
      <c r="X318" s="136"/>
      <c r="Y318" s="138"/>
    </row>
    <row r="319" spans="1:25" s="2" customFormat="1" x14ac:dyDescent="0.25">
      <c r="A319" s="136"/>
      <c r="B319" s="136"/>
      <c r="C319" s="136"/>
      <c r="D319" s="136"/>
      <c r="E319" s="136"/>
      <c r="F319" s="136"/>
      <c r="G319" s="136"/>
      <c r="H319" s="136"/>
      <c r="I319" s="136"/>
      <c r="J319" s="136"/>
      <c r="K319" s="136"/>
      <c r="L319" s="138"/>
      <c r="M319" s="139"/>
      <c r="N319" s="211"/>
      <c r="O319" s="136"/>
      <c r="P319" s="136"/>
      <c r="Q319" s="136"/>
      <c r="R319" s="136"/>
      <c r="S319" s="136"/>
      <c r="T319" s="136"/>
      <c r="U319" s="136"/>
      <c r="V319" s="136"/>
      <c r="W319" s="136"/>
      <c r="X319" s="136"/>
      <c r="Y319" s="138"/>
    </row>
    <row r="320" spans="1:25" s="2" customFormat="1" x14ac:dyDescent="0.25">
      <c r="A320" s="136"/>
      <c r="B320" s="136"/>
      <c r="C320" s="136"/>
      <c r="D320" s="136"/>
      <c r="E320" s="136"/>
      <c r="F320" s="136"/>
      <c r="G320" s="136"/>
      <c r="H320" s="136"/>
      <c r="I320" s="136"/>
      <c r="J320" s="136"/>
      <c r="K320" s="136"/>
      <c r="L320" s="138"/>
      <c r="M320" s="139"/>
      <c r="N320" s="211"/>
      <c r="O320" s="136"/>
      <c r="P320" s="136"/>
      <c r="Q320" s="136"/>
      <c r="R320" s="136"/>
      <c r="S320" s="136"/>
      <c r="T320" s="136"/>
      <c r="U320" s="136"/>
      <c r="V320" s="136"/>
      <c r="W320" s="136"/>
      <c r="X320" s="136"/>
      <c r="Y320" s="138"/>
    </row>
    <row r="321" spans="1:25" s="2" customFormat="1" x14ac:dyDescent="0.25">
      <c r="A321" s="136"/>
      <c r="B321" s="136"/>
      <c r="C321" s="136"/>
      <c r="D321" s="136"/>
      <c r="E321" s="136"/>
      <c r="F321" s="136"/>
      <c r="G321" s="136"/>
      <c r="H321" s="136"/>
      <c r="I321" s="136"/>
      <c r="J321" s="136"/>
      <c r="K321" s="136"/>
      <c r="L321" s="138"/>
      <c r="M321" s="139"/>
      <c r="N321" s="211"/>
      <c r="O321" s="136"/>
      <c r="P321" s="136"/>
      <c r="Q321" s="136"/>
      <c r="R321" s="136"/>
      <c r="S321" s="136"/>
      <c r="T321" s="136"/>
      <c r="U321" s="136"/>
      <c r="V321" s="136"/>
      <c r="W321" s="136"/>
      <c r="X321" s="136"/>
      <c r="Y321" s="138"/>
    </row>
    <row r="322" spans="1:25" s="2" customFormat="1" x14ac:dyDescent="0.25">
      <c r="A322" s="136"/>
      <c r="B322" s="136"/>
      <c r="C322" s="136"/>
      <c r="D322" s="136"/>
      <c r="E322" s="136"/>
      <c r="F322" s="136"/>
      <c r="G322" s="136"/>
      <c r="H322" s="136"/>
      <c r="I322" s="136"/>
      <c r="J322" s="136"/>
      <c r="K322" s="136"/>
      <c r="L322" s="138"/>
      <c r="M322" s="139"/>
      <c r="N322" s="211"/>
      <c r="O322" s="136"/>
      <c r="P322" s="136"/>
      <c r="Q322" s="136"/>
      <c r="R322" s="136"/>
      <c r="S322" s="136"/>
      <c r="T322" s="136"/>
      <c r="U322" s="136"/>
      <c r="V322" s="136"/>
      <c r="W322" s="136"/>
      <c r="X322" s="136"/>
      <c r="Y322" s="138"/>
    </row>
    <row r="323" spans="1:25" s="2" customFormat="1" x14ac:dyDescent="0.25">
      <c r="A323" s="136"/>
      <c r="B323" s="136"/>
      <c r="C323" s="136"/>
      <c r="D323" s="136"/>
      <c r="E323" s="136"/>
      <c r="F323" s="136"/>
      <c r="G323" s="136"/>
      <c r="H323" s="136"/>
      <c r="I323" s="136"/>
      <c r="J323" s="136"/>
      <c r="K323" s="136"/>
      <c r="L323" s="138"/>
      <c r="M323" s="139"/>
      <c r="N323" s="211"/>
      <c r="O323" s="136"/>
      <c r="P323" s="136"/>
      <c r="Q323" s="136"/>
      <c r="R323" s="136"/>
      <c r="S323" s="136"/>
      <c r="T323" s="136"/>
      <c r="U323" s="136"/>
      <c r="V323" s="136"/>
      <c r="W323" s="136"/>
      <c r="X323" s="136"/>
      <c r="Y323" s="138"/>
    </row>
    <row r="324" spans="1:25" s="2" customFormat="1" x14ac:dyDescent="0.25">
      <c r="A324" s="136"/>
      <c r="B324" s="136"/>
      <c r="C324" s="136"/>
      <c r="D324" s="136"/>
      <c r="E324" s="136"/>
      <c r="F324" s="136"/>
      <c r="G324" s="136"/>
      <c r="H324" s="136"/>
      <c r="I324" s="136"/>
      <c r="J324" s="136"/>
      <c r="K324" s="136"/>
      <c r="L324" s="138"/>
      <c r="M324" s="139"/>
      <c r="N324" s="211"/>
      <c r="O324" s="136"/>
      <c r="P324" s="136"/>
      <c r="Q324" s="136"/>
      <c r="R324" s="136"/>
      <c r="S324" s="136"/>
      <c r="T324" s="136"/>
      <c r="U324" s="136"/>
      <c r="V324" s="136"/>
      <c r="W324" s="136"/>
      <c r="X324" s="136"/>
      <c r="Y324" s="138"/>
    </row>
    <row r="325" spans="1:25" s="2" customFormat="1" x14ac:dyDescent="0.25">
      <c r="A325" s="136"/>
      <c r="B325" s="136"/>
      <c r="C325" s="136"/>
      <c r="D325" s="136"/>
      <c r="E325" s="136"/>
      <c r="F325" s="136"/>
      <c r="G325" s="136"/>
      <c r="H325" s="136"/>
      <c r="I325" s="136"/>
      <c r="J325" s="136"/>
      <c r="K325" s="136"/>
      <c r="L325" s="138"/>
      <c r="M325" s="139"/>
      <c r="N325" s="211"/>
      <c r="O325" s="136"/>
      <c r="P325" s="136"/>
      <c r="Q325" s="136"/>
      <c r="R325" s="136"/>
      <c r="S325" s="136"/>
      <c r="T325" s="136"/>
      <c r="U325" s="136"/>
      <c r="V325" s="136"/>
      <c r="W325" s="136"/>
      <c r="X325" s="136"/>
      <c r="Y325" s="138"/>
    </row>
    <row r="326" spans="1:25" s="2" customFormat="1" x14ac:dyDescent="0.25">
      <c r="A326" s="136"/>
      <c r="B326" s="136"/>
      <c r="C326" s="136"/>
      <c r="D326" s="136"/>
      <c r="E326" s="136"/>
      <c r="F326" s="136"/>
      <c r="G326" s="136"/>
      <c r="H326" s="136"/>
      <c r="I326" s="136"/>
      <c r="J326" s="136"/>
      <c r="K326" s="136"/>
      <c r="L326" s="138"/>
      <c r="M326" s="139"/>
      <c r="N326" s="211"/>
      <c r="O326" s="136"/>
      <c r="P326" s="136"/>
      <c r="Q326" s="136"/>
      <c r="R326" s="136"/>
      <c r="S326" s="136"/>
      <c r="T326" s="136"/>
      <c r="U326" s="136"/>
      <c r="V326" s="136"/>
      <c r="W326" s="136"/>
      <c r="X326" s="136"/>
      <c r="Y326" s="138"/>
    </row>
    <row r="327" spans="1:25" s="2" customFormat="1" x14ac:dyDescent="0.25">
      <c r="A327" s="136"/>
      <c r="B327" s="136"/>
      <c r="C327" s="136"/>
      <c r="D327" s="136"/>
      <c r="E327" s="136"/>
      <c r="F327" s="136"/>
      <c r="G327" s="136"/>
      <c r="H327" s="136"/>
      <c r="I327" s="136"/>
      <c r="J327" s="136"/>
      <c r="K327" s="136"/>
      <c r="L327" s="138"/>
      <c r="M327" s="139"/>
      <c r="N327" s="211"/>
      <c r="O327" s="136"/>
      <c r="P327" s="136"/>
      <c r="Q327" s="136"/>
      <c r="R327" s="136"/>
      <c r="S327" s="136"/>
      <c r="T327" s="136"/>
      <c r="U327" s="136"/>
      <c r="V327" s="136"/>
      <c r="W327" s="136"/>
      <c r="X327" s="136"/>
      <c r="Y327" s="138"/>
    </row>
    <row r="328" spans="1:25" s="2" customFormat="1" x14ac:dyDescent="0.25">
      <c r="A328" s="136"/>
      <c r="B328" s="136"/>
      <c r="C328" s="136"/>
      <c r="D328" s="136"/>
      <c r="E328" s="136"/>
      <c r="F328" s="136"/>
      <c r="G328" s="136"/>
      <c r="H328" s="136"/>
      <c r="I328" s="136"/>
      <c r="J328" s="136"/>
      <c r="K328" s="136"/>
      <c r="L328" s="138"/>
      <c r="M328" s="139"/>
      <c r="N328" s="211"/>
      <c r="O328" s="136"/>
      <c r="P328" s="136"/>
      <c r="Q328" s="136"/>
      <c r="R328" s="136"/>
      <c r="S328" s="136"/>
      <c r="T328" s="136"/>
      <c r="U328" s="136"/>
      <c r="V328" s="136"/>
      <c r="W328" s="136"/>
      <c r="X328" s="136"/>
      <c r="Y328" s="138"/>
    </row>
    <row r="329" spans="1:25" s="2" customFormat="1" x14ac:dyDescent="0.25">
      <c r="A329" s="136"/>
      <c r="B329" s="136"/>
      <c r="C329" s="136"/>
      <c r="D329" s="136"/>
      <c r="E329" s="136"/>
      <c r="F329" s="136"/>
      <c r="G329" s="136"/>
      <c r="H329" s="136"/>
      <c r="I329" s="136"/>
      <c r="J329" s="136"/>
      <c r="K329" s="136"/>
      <c r="L329" s="138"/>
      <c r="M329" s="139"/>
      <c r="N329" s="211"/>
      <c r="O329" s="136"/>
      <c r="P329" s="136"/>
      <c r="Q329" s="136"/>
      <c r="R329" s="136"/>
      <c r="S329" s="136"/>
      <c r="T329" s="136"/>
      <c r="U329" s="136"/>
      <c r="V329" s="136"/>
      <c r="W329" s="136"/>
      <c r="X329" s="136"/>
      <c r="Y329" s="138"/>
    </row>
    <row r="330" spans="1:25" s="2" customFormat="1" x14ac:dyDescent="0.25">
      <c r="A330" s="136"/>
      <c r="B330" s="136"/>
      <c r="C330" s="136"/>
      <c r="D330" s="136"/>
      <c r="E330" s="136"/>
      <c r="F330" s="136"/>
      <c r="G330" s="136"/>
      <c r="H330" s="136"/>
      <c r="I330" s="136"/>
      <c r="J330" s="136"/>
      <c r="K330" s="136"/>
      <c r="L330" s="138"/>
      <c r="M330" s="139"/>
      <c r="N330" s="211"/>
      <c r="O330" s="136"/>
      <c r="P330" s="136"/>
      <c r="Q330" s="136"/>
      <c r="R330" s="136"/>
      <c r="S330" s="136"/>
      <c r="T330" s="136"/>
      <c r="U330" s="136"/>
      <c r="V330" s="136"/>
      <c r="W330" s="136"/>
      <c r="X330" s="136"/>
      <c r="Y330" s="138"/>
    </row>
    <row r="331" spans="1:25" s="2" customFormat="1" x14ac:dyDescent="0.25">
      <c r="A331" s="136"/>
      <c r="B331" s="136"/>
      <c r="C331" s="136"/>
      <c r="D331" s="136"/>
      <c r="E331" s="136"/>
      <c r="F331" s="136"/>
      <c r="G331" s="136"/>
      <c r="H331" s="136"/>
      <c r="I331" s="136"/>
      <c r="J331" s="136"/>
      <c r="K331" s="136"/>
      <c r="L331" s="138"/>
      <c r="M331" s="139"/>
      <c r="N331" s="211"/>
      <c r="O331" s="136"/>
      <c r="P331" s="136"/>
      <c r="Q331" s="136"/>
      <c r="R331" s="136"/>
      <c r="S331" s="136"/>
      <c r="T331" s="136"/>
      <c r="U331" s="136"/>
      <c r="V331" s="136"/>
      <c r="W331" s="136"/>
      <c r="X331" s="136"/>
      <c r="Y331" s="138"/>
    </row>
    <row r="332" spans="1:25" s="2" customFormat="1" x14ac:dyDescent="0.25">
      <c r="A332" s="136"/>
      <c r="B332" s="136"/>
      <c r="C332" s="136"/>
      <c r="D332" s="136"/>
      <c r="E332" s="136"/>
      <c r="F332" s="136"/>
      <c r="G332" s="136"/>
      <c r="H332" s="136"/>
      <c r="I332" s="136"/>
      <c r="J332" s="136"/>
      <c r="K332" s="136"/>
      <c r="L332" s="138"/>
      <c r="M332" s="139"/>
      <c r="N332" s="211"/>
      <c r="O332" s="136"/>
      <c r="P332" s="136"/>
      <c r="Q332" s="136"/>
      <c r="R332" s="136"/>
      <c r="S332" s="136"/>
      <c r="T332" s="136"/>
      <c r="U332" s="136"/>
      <c r="V332" s="136"/>
      <c r="W332" s="136"/>
      <c r="X332" s="136"/>
      <c r="Y332" s="138"/>
    </row>
    <row r="333" spans="1:25" s="2" customFormat="1" x14ac:dyDescent="0.25">
      <c r="A333" s="136"/>
      <c r="B333" s="136"/>
      <c r="C333" s="136"/>
      <c r="D333" s="136"/>
      <c r="E333" s="136"/>
      <c r="F333" s="136"/>
      <c r="G333" s="136"/>
      <c r="H333" s="136"/>
      <c r="I333" s="136"/>
      <c r="J333" s="136"/>
      <c r="K333" s="136"/>
      <c r="L333" s="138"/>
      <c r="M333" s="139"/>
      <c r="N333" s="211"/>
      <c r="O333" s="136"/>
      <c r="P333" s="136"/>
      <c r="Q333" s="136"/>
      <c r="R333" s="136"/>
      <c r="S333" s="136"/>
      <c r="T333" s="136"/>
      <c r="U333" s="136"/>
      <c r="V333" s="136"/>
      <c r="W333" s="136"/>
      <c r="X333" s="136"/>
      <c r="Y333" s="138"/>
    </row>
    <row r="334" spans="1:25" s="2" customFormat="1" x14ac:dyDescent="0.25">
      <c r="A334" s="136"/>
      <c r="B334" s="136"/>
      <c r="C334" s="136"/>
      <c r="D334" s="136"/>
      <c r="E334" s="136"/>
      <c r="F334" s="136"/>
      <c r="G334" s="136"/>
      <c r="H334" s="136"/>
      <c r="I334" s="136"/>
      <c r="J334" s="136"/>
      <c r="K334" s="136"/>
      <c r="L334" s="138"/>
      <c r="M334" s="139"/>
      <c r="N334" s="211"/>
      <c r="O334" s="136"/>
      <c r="P334" s="136"/>
      <c r="Q334" s="136"/>
      <c r="R334" s="136"/>
      <c r="S334" s="136"/>
      <c r="T334" s="136"/>
      <c r="U334" s="136"/>
      <c r="V334" s="136"/>
      <c r="W334" s="136"/>
      <c r="X334" s="136"/>
      <c r="Y334" s="138"/>
    </row>
    <row r="335" spans="1:25" s="2" customFormat="1" x14ac:dyDescent="0.25">
      <c r="A335" s="136"/>
      <c r="B335" s="136"/>
      <c r="C335" s="136"/>
      <c r="D335" s="136"/>
      <c r="E335" s="136"/>
      <c r="F335" s="136"/>
      <c r="G335" s="136"/>
      <c r="H335" s="136"/>
      <c r="I335" s="136"/>
      <c r="J335" s="136"/>
      <c r="K335" s="136"/>
      <c r="L335" s="138"/>
      <c r="M335" s="139"/>
      <c r="N335" s="211"/>
      <c r="O335" s="136"/>
      <c r="P335" s="136"/>
      <c r="Q335" s="136"/>
      <c r="R335" s="136"/>
      <c r="S335" s="136"/>
      <c r="T335" s="136"/>
      <c r="U335" s="136"/>
      <c r="V335" s="136"/>
      <c r="W335" s="136"/>
      <c r="X335" s="136"/>
      <c r="Y335" s="138"/>
    </row>
    <row r="336" spans="1:25" s="2" customFormat="1" x14ac:dyDescent="0.25">
      <c r="A336" s="136"/>
      <c r="B336" s="136"/>
      <c r="C336" s="136"/>
      <c r="D336" s="136"/>
      <c r="E336" s="136"/>
      <c r="F336" s="136"/>
      <c r="G336" s="136"/>
      <c r="H336" s="136"/>
      <c r="I336" s="136"/>
      <c r="J336" s="136"/>
      <c r="K336" s="136"/>
      <c r="L336" s="138"/>
      <c r="M336" s="139"/>
      <c r="N336" s="211"/>
      <c r="O336" s="136"/>
      <c r="P336" s="136"/>
      <c r="Q336" s="136"/>
      <c r="R336" s="136"/>
      <c r="S336" s="136"/>
      <c r="T336" s="136"/>
      <c r="U336" s="136"/>
      <c r="V336" s="136"/>
      <c r="W336" s="136"/>
      <c r="X336" s="136"/>
      <c r="Y336" s="138"/>
    </row>
    <row r="337" spans="1:25" s="2" customFormat="1" x14ac:dyDescent="0.25">
      <c r="A337" s="136"/>
      <c r="B337" s="136"/>
      <c r="C337" s="136"/>
      <c r="D337" s="136"/>
      <c r="E337" s="136"/>
      <c r="F337" s="136"/>
      <c r="G337" s="136"/>
      <c r="H337" s="136"/>
      <c r="I337" s="136"/>
      <c r="J337" s="136"/>
      <c r="K337" s="136"/>
      <c r="L337" s="138"/>
      <c r="M337" s="139"/>
      <c r="N337" s="211"/>
      <c r="O337" s="136"/>
      <c r="P337" s="136"/>
      <c r="Q337" s="136"/>
      <c r="R337" s="136"/>
      <c r="S337" s="136"/>
      <c r="T337" s="136"/>
      <c r="U337" s="136"/>
      <c r="V337" s="136"/>
      <c r="W337" s="136"/>
      <c r="X337" s="136"/>
      <c r="Y337" s="138"/>
    </row>
    <row r="338" spans="1:25" s="2" customFormat="1" x14ac:dyDescent="0.25">
      <c r="A338" s="136"/>
      <c r="B338" s="136"/>
      <c r="C338" s="136"/>
      <c r="D338" s="136"/>
      <c r="E338" s="136"/>
      <c r="F338" s="136"/>
      <c r="G338" s="136"/>
      <c r="H338" s="136"/>
      <c r="I338" s="136"/>
      <c r="J338" s="136"/>
      <c r="K338" s="136"/>
      <c r="L338" s="138"/>
      <c r="M338" s="139"/>
      <c r="N338" s="211"/>
      <c r="O338" s="136"/>
      <c r="P338" s="136"/>
      <c r="Q338" s="136"/>
      <c r="R338" s="136"/>
      <c r="S338" s="136"/>
      <c r="T338" s="136"/>
      <c r="U338" s="136"/>
      <c r="V338" s="136"/>
      <c r="W338" s="136"/>
      <c r="X338" s="136"/>
      <c r="Y338" s="138"/>
    </row>
    <row r="339" spans="1:25" s="2" customFormat="1" x14ac:dyDescent="0.25">
      <c r="A339" s="136"/>
      <c r="B339" s="136"/>
      <c r="C339" s="136"/>
      <c r="D339" s="136"/>
      <c r="E339" s="136"/>
      <c r="F339" s="136"/>
      <c r="G339" s="136"/>
      <c r="H339" s="136"/>
      <c r="I339" s="136"/>
      <c r="J339" s="136"/>
      <c r="K339" s="136"/>
      <c r="L339" s="138"/>
      <c r="M339" s="139"/>
      <c r="N339" s="211"/>
      <c r="O339" s="136"/>
      <c r="P339" s="136"/>
      <c r="Q339" s="136"/>
      <c r="R339" s="136"/>
      <c r="S339" s="136"/>
      <c r="T339" s="136"/>
      <c r="U339" s="136"/>
      <c r="V339" s="136"/>
      <c r="W339" s="136"/>
      <c r="X339" s="136"/>
      <c r="Y339" s="138"/>
    </row>
    <row r="340" spans="1:25" s="2" customFormat="1" x14ac:dyDescent="0.25">
      <c r="A340" s="136"/>
      <c r="B340" s="136"/>
      <c r="C340" s="136"/>
      <c r="D340" s="136"/>
      <c r="E340" s="136"/>
      <c r="F340" s="136"/>
      <c r="G340" s="136"/>
      <c r="H340" s="136"/>
      <c r="I340" s="136"/>
      <c r="J340" s="136"/>
      <c r="K340" s="136"/>
      <c r="L340" s="138"/>
      <c r="M340" s="139"/>
      <c r="N340" s="211"/>
      <c r="O340" s="136"/>
      <c r="P340" s="136"/>
      <c r="Q340" s="136"/>
      <c r="R340" s="136"/>
      <c r="S340" s="136"/>
      <c r="T340" s="136"/>
      <c r="U340" s="136"/>
      <c r="V340" s="136"/>
      <c r="W340" s="136"/>
      <c r="X340" s="136"/>
      <c r="Y340" s="138"/>
    </row>
    <row r="341" spans="1:25" s="2" customFormat="1" x14ac:dyDescent="0.25">
      <c r="A341" s="136"/>
      <c r="B341" s="136"/>
      <c r="C341" s="136"/>
      <c r="D341" s="136"/>
      <c r="E341" s="136"/>
      <c r="F341" s="136"/>
      <c r="G341" s="136"/>
      <c r="H341" s="136"/>
      <c r="I341" s="136"/>
      <c r="J341" s="136"/>
      <c r="K341" s="136"/>
      <c r="L341" s="138"/>
      <c r="M341" s="139"/>
      <c r="N341" s="211"/>
      <c r="O341" s="136"/>
      <c r="P341" s="136"/>
      <c r="Q341" s="136"/>
      <c r="R341" s="136"/>
      <c r="S341" s="136"/>
      <c r="T341" s="136"/>
      <c r="U341" s="136"/>
      <c r="V341" s="136"/>
      <c r="W341" s="136"/>
      <c r="X341" s="136"/>
      <c r="Y341" s="138"/>
    </row>
    <row r="342" spans="1:25" s="2" customFormat="1" x14ac:dyDescent="0.25">
      <c r="A342" s="136"/>
      <c r="B342" s="136"/>
      <c r="C342" s="136"/>
      <c r="D342" s="136"/>
      <c r="E342" s="136"/>
      <c r="F342" s="136"/>
      <c r="G342" s="136"/>
      <c r="H342" s="136"/>
      <c r="I342" s="136"/>
      <c r="J342" s="136"/>
      <c r="K342" s="136"/>
      <c r="L342" s="138"/>
      <c r="M342" s="139"/>
      <c r="N342" s="211"/>
      <c r="O342" s="136"/>
      <c r="P342" s="136"/>
      <c r="Q342" s="136"/>
      <c r="R342" s="136"/>
      <c r="S342" s="136"/>
      <c r="T342" s="136"/>
      <c r="U342" s="136"/>
      <c r="V342" s="136"/>
      <c r="W342" s="136"/>
      <c r="X342" s="136"/>
      <c r="Y342" s="138"/>
    </row>
    <row r="343" spans="1:25" s="2" customFormat="1" x14ac:dyDescent="0.25">
      <c r="A343" s="136"/>
      <c r="B343" s="136"/>
      <c r="C343" s="136"/>
      <c r="D343" s="136"/>
      <c r="E343" s="136"/>
      <c r="F343" s="136"/>
      <c r="G343" s="136"/>
      <c r="H343" s="136"/>
      <c r="I343" s="136"/>
      <c r="J343" s="136"/>
      <c r="K343" s="136"/>
      <c r="L343" s="138"/>
      <c r="M343" s="139"/>
      <c r="N343" s="211"/>
      <c r="O343" s="136"/>
      <c r="P343" s="136"/>
      <c r="Q343" s="136"/>
      <c r="R343" s="136"/>
      <c r="S343" s="136"/>
      <c r="T343" s="136"/>
      <c r="U343" s="136"/>
      <c r="V343" s="136"/>
      <c r="W343" s="136"/>
      <c r="X343" s="136"/>
      <c r="Y343" s="138"/>
    </row>
    <row r="344" spans="1:25" s="2" customFormat="1" x14ac:dyDescent="0.25">
      <c r="A344" s="136"/>
      <c r="B344" s="136"/>
      <c r="C344" s="136"/>
      <c r="D344" s="136"/>
      <c r="E344" s="136"/>
      <c r="F344" s="136"/>
      <c r="G344" s="136"/>
      <c r="H344" s="136"/>
      <c r="I344" s="136"/>
      <c r="J344" s="136"/>
      <c r="K344" s="136"/>
      <c r="L344" s="138"/>
      <c r="M344" s="139"/>
      <c r="N344" s="211"/>
      <c r="O344" s="136"/>
      <c r="P344" s="136"/>
      <c r="Q344" s="136"/>
      <c r="R344" s="136"/>
      <c r="S344" s="136"/>
      <c r="T344" s="136"/>
      <c r="U344" s="136"/>
      <c r="V344" s="136"/>
      <c r="W344" s="136"/>
      <c r="X344" s="136"/>
      <c r="Y344" s="138"/>
    </row>
    <row r="345" spans="1:25" s="2" customFormat="1" x14ac:dyDescent="0.25">
      <c r="A345" s="136"/>
      <c r="B345" s="136"/>
      <c r="C345" s="136"/>
      <c r="D345" s="136"/>
      <c r="E345" s="136"/>
      <c r="F345" s="136"/>
      <c r="G345" s="136"/>
      <c r="H345" s="136"/>
      <c r="I345" s="136"/>
      <c r="J345" s="136"/>
      <c r="K345" s="136"/>
      <c r="L345" s="138"/>
      <c r="M345" s="139"/>
      <c r="N345" s="211"/>
      <c r="O345" s="136"/>
      <c r="P345" s="136"/>
      <c r="Q345" s="136"/>
      <c r="R345" s="136"/>
      <c r="S345" s="136"/>
      <c r="T345" s="136"/>
      <c r="U345" s="136"/>
      <c r="V345" s="136"/>
      <c r="W345" s="136"/>
      <c r="X345" s="136"/>
      <c r="Y345" s="138"/>
    </row>
    <row r="346" spans="1:25" s="2" customFormat="1" x14ac:dyDescent="0.25">
      <c r="A346" s="136"/>
      <c r="B346" s="136"/>
      <c r="C346" s="136"/>
      <c r="D346" s="136"/>
      <c r="E346" s="136"/>
      <c r="F346" s="136"/>
      <c r="G346" s="136"/>
      <c r="H346" s="136"/>
      <c r="I346" s="136"/>
      <c r="J346" s="136"/>
      <c r="K346" s="136"/>
      <c r="L346" s="138"/>
      <c r="M346" s="139"/>
      <c r="N346" s="211"/>
      <c r="O346" s="136"/>
      <c r="P346" s="136"/>
      <c r="Q346" s="136"/>
      <c r="R346" s="136"/>
      <c r="S346" s="136"/>
      <c r="T346" s="136"/>
      <c r="U346" s="136"/>
      <c r="V346" s="136"/>
      <c r="W346" s="136"/>
      <c r="X346" s="136"/>
      <c r="Y346" s="138"/>
    </row>
    <row r="347" spans="1:25" s="2" customFormat="1" x14ac:dyDescent="0.25">
      <c r="A347" s="136"/>
      <c r="B347" s="136"/>
      <c r="C347" s="136"/>
      <c r="D347" s="136"/>
      <c r="E347" s="136"/>
      <c r="F347" s="136"/>
      <c r="G347" s="136"/>
      <c r="H347" s="136"/>
      <c r="I347" s="136"/>
      <c r="J347" s="136"/>
      <c r="K347" s="136"/>
      <c r="L347" s="138"/>
      <c r="M347" s="139"/>
      <c r="N347" s="211"/>
      <c r="O347" s="136"/>
      <c r="P347" s="136"/>
      <c r="Q347" s="136"/>
      <c r="R347" s="136"/>
      <c r="S347" s="136"/>
      <c r="T347" s="136"/>
      <c r="U347" s="136"/>
      <c r="V347" s="136"/>
      <c r="W347" s="136"/>
      <c r="X347" s="136"/>
      <c r="Y347" s="138"/>
    </row>
    <row r="348" spans="1:25" s="2" customFormat="1" x14ac:dyDescent="0.25">
      <c r="A348" s="136"/>
      <c r="B348" s="136"/>
      <c r="C348" s="136"/>
      <c r="D348" s="136"/>
      <c r="E348" s="136"/>
      <c r="F348" s="136"/>
      <c r="G348" s="136"/>
      <c r="H348" s="136"/>
      <c r="I348" s="136"/>
      <c r="J348" s="136"/>
      <c r="K348" s="136"/>
      <c r="L348" s="138"/>
      <c r="M348" s="139"/>
      <c r="N348" s="211"/>
      <c r="O348" s="136"/>
      <c r="P348" s="136"/>
      <c r="Q348" s="136"/>
      <c r="R348" s="136"/>
      <c r="S348" s="136"/>
      <c r="T348" s="136"/>
      <c r="U348" s="136"/>
      <c r="V348" s="136"/>
      <c r="W348" s="136"/>
      <c r="X348" s="136"/>
      <c r="Y348" s="138"/>
    </row>
    <row r="349" spans="1:25" s="2" customFormat="1" x14ac:dyDescent="0.25">
      <c r="A349" s="136"/>
      <c r="B349" s="136"/>
      <c r="C349" s="136"/>
      <c r="D349" s="136"/>
      <c r="E349" s="136"/>
      <c r="F349" s="136"/>
      <c r="G349" s="136"/>
      <c r="H349" s="136"/>
      <c r="I349" s="136"/>
      <c r="J349" s="136"/>
      <c r="K349" s="136"/>
      <c r="L349" s="138"/>
      <c r="M349" s="139"/>
      <c r="N349" s="211"/>
      <c r="O349" s="136"/>
      <c r="P349" s="136"/>
      <c r="Q349" s="136"/>
      <c r="R349" s="136"/>
      <c r="S349" s="136"/>
      <c r="T349" s="136"/>
      <c r="U349" s="136"/>
      <c r="V349" s="136"/>
      <c r="W349" s="136"/>
      <c r="X349" s="136"/>
      <c r="Y349" s="138"/>
    </row>
    <row r="350" spans="1:25" s="2" customFormat="1" x14ac:dyDescent="0.25">
      <c r="A350" s="136"/>
      <c r="B350" s="136"/>
      <c r="C350" s="136"/>
      <c r="D350" s="136"/>
      <c r="E350" s="136"/>
      <c r="F350" s="136"/>
      <c r="G350" s="136"/>
      <c r="H350" s="136"/>
      <c r="I350" s="136"/>
      <c r="J350" s="136"/>
      <c r="K350" s="136"/>
      <c r="L350" s="138"/>
      <c r="M350" s="139"/>
      <c r="N350" s="211"/>
      <c r="O350" s="136"/>
      <c r="P350" s="136"/>
      <c r="Q350" s="136"/>
      <c r="R350" s="136"/>
      <c r="S350" s="136"/>
      <c r="T350" s="136"/>
      <c r="U350" s="136"/>
      <c r="V350" s="136"/>
      <c r="W350" s="136"/>
      <c r="X350" s="136"/>
      <c r="Y350" s="138"/>
    </row>
    <row r="351" spans="1:25" s="2" customFormat="1" x14ac:dyDescent="0.25">
      <c r="A351" s="136"/>
      <c r="B351" s="136"/>
      <c r="C351" s="136"/>
      <c r="D351" s="136"/>
      <c r="E351" s="136"/>
      <c r="F351" s="136"/>
      <c r="G351" s="136"/>
      <c r="H351" s="136"/>
      <c r="I351" s="136"/>
      <c r="J351" s="136"/>
      <c r="K351" s="136"/>
      <c r="L351" s="138"/>
      <c r="M351" s="139"/>
      <c r="N351" s="211"/>
      <c r="O351" s="136"/>
      <c r="P351" s="136"/>
      <c r="Q351" s="136"/>
      <c r="R351" s="136"/>
      <c r="S351" s="136"/>
      <c r="T351" s="136"/>
      <c r="U351" s="136"/>
      <c r="V351" s="136"/>
      <c r="W351" s="136"/>
      <c r="X351" s="136"/>
      <c r="Y351" s="138"/>
    </row>
    <row r="352" spans="1:25" s="2" customFormat="1" x14ac:dyDescent="0.25">
      <c r="A352" s="136"/>
      <c r="B352" s="136"/>
      <c r="C352" s="136"/>
      <c r="D352" s="136"/>
      <c r="E352" s="136"/>
      <c r="F352" s="136"/>
      <c r="G352" s="136"/>
      <c r="H352" s="136"/>
      <c r="I352" s="136"/>
      <c r="J352" s="136"/>
      <c r="K352" s="136"/>
      <c r="L352" s="138"/>
      <c r="M352" s="139"/>
      <c r="N352" s="211"/>
      <c r="O352" s="136"/>
      <c r="P352" s="136"/>
      <c r="Q352" s="136"/>
      <c r="R352" s="136"/>
      <c r="S352" s="136"/>
      <c r="T352" s="136"/>
      <c r="U352" s="136"/>
      <c r="V352" s="136"/>
      <c r="W352" s="136"/>
      <c r="X352" s="136"/>
      <c r="Y352" s="138"/>
    </row>
    <row r="353" spans="1:25" s="2" customFormat="1" x14ac:dyDescent="0.25">
      <c r="A353" s="136"/>
      <c r="B353" s="136"/>
      <c r="C353" s="136"/>
      <c r="D353" s="136"/>
      <c r="E353" s="136"/>
      <c r="F353" s="136"/>
      <c r="G353" s="136"/>
      <c r="H353" s="136"/>
      <c r="I353" s="136"/>
      <c r="J353" s="136"/>
      <c r="K353" s="136"/>
      <c r="L353" s="138"/>
      <c r="M353" s="139"/>
      <c r="N353" s="211"/>
      <c r="O353" s="136"/>
      <c r="P353" s="136"/>
      <c r="Q353" s="136"/>
      <c r="R353" s="136"/>
      <c r="S353" s="136"/>
      <c r="T353" s="136"/>
      <c r="U353" s="136"/>
      <c r="V353" s="136"/>
      <c r="W353" s="136"/>
      <c r="X353" s="136"/>
      <c r="Y353" s="138"/>
    </row>
    <row r="354" spans="1:25" s="2" customFormat="1" x14ac:dyDescent="0.25">
      <c r="A354" s="136"/>
      <c r="B354" s="136"/>
      <c r="C354" s="136"/>
      <c r="D354" s="136"/>
      <c r="E354" s="136"/>
      <c r="F354" s="136"/>
      <c r="G354" s="136"/>
      <c r="H354" s="136"/>
      <c r="I354" s="136"/>
      <c r="J354" s="136"/>
      <c r="K354" s="136"/>
      <c r="L354" s="138"/>
      <c r="M354" s="139"/>
      <c r="N354" s="211"/>
      <c r="O354" s="136"/>
      <c r="P354" s="136"/>
      <c r="Q354" s="136"/>
      <c r="R354" s="136"/>
      <c r="S354" s="136"/>
      <c r="T354" s="136"/>
      <c r="U354" s="136"/>
      <c r="V354" s="136"/>
      <c r="W354" s="136"/>
      <c r="X354" s="136"/>
      <c r="Y354" s="138"/>
    </row>
    <row r="355" spans="1:25" s="2" customFormat="1" x14ac:dyDescent="0.25">
      <c r="A355" s="136"/>
      <c r="B355" s="136"/>
      <c r="C355" s="136"/>
      <c r="D355" s="136"/>
      <c r="E355" s="136"/>
      <c r="F355" s="136"/>
      <c r="G355" s="136"/>
      <c r="H355" s="136"/>
      <c r="I355" s="136"/>
      <c r="J355" s="136"/>
      <c r="K355" s="136"/>
      <c r="L355" s="138"/>
      <c r="M355" s="139"/>
      <c r="N355" s="211"/>
      <c r="O355" s="136"/>
      <c r="P355" s="136"/>
      <c r="Q355" s="136"/>
      <c r="R355" s="136"/>
      <c r="S355" s="136"/>
      <c r="T355" s="136"/>
      <c r="U355" s="136"/>
      <c r="V355" s="136"/>
      <c r="W355" s="136"/>
      <c r="X355" s="136"/>
      <c r="Y355" s="138"/>
    </row>
    <row r="356" spans="1:25" s="2" customFormat="1" x14ac:dyDescent="0.25">
      <c r="A356" s="136"/>
      <c r="B356" s="136"/>
      <c r="C356" s="136"/>
      <c r="D356" s="136"/>
      <c r="E356" s="136"/>
      <c r="F356" s="136"/>
      <c r="G356" s="136"/>
      <c r="H356" s="136"/>
      <c r="I356" s="136"/>
      <c r="J356" s="136"/>
      <c r="K356" s="136"/>
      <c r="L356" s="138"/>
      <c r="M356" s="139"/>
      <c r="N356" s="211"/>
      <c r="O356" s="136"/>
      <c r="P356" s="136"/>
      <c r="Q356" s="136"/>
      <c r="R356" s="136"/>
      <c r="S356" s="136"/>
      <c r="T356" s="136"/>
      <c r="U356" s="136"/>
      <c r="V356" s="136"/>
      <c r="W356" s="136"/>
      <c r="X356" s="136"/>
      <c r="Y356" s="138"/>
    </row>
    <row r="357" spans="1:25" s="2" customFormat="1" x14ac:dyDescent="0.25">
      <c r="A357" s="136"/>
      <c r="B357" s="136"/>
      <c r="C357" s="136"/>
      <c r="D357" s="136"/>
      <c r="E357" s="136"/>
      <c r="F357" s="136"/>
      <c r="G357" s="136"/>
      <c r="H357" s="136"/>
      <c r="I357" s="136"/>
      <c r="J357" s="136"/>
      <c r="K357" s="136"/>
      <c r="L357" s="138"/>
      <c r="M357" s="139"/>
      <c r="N357" s="211"/>
      <c r="O357" s="136"/>
      <c r="P357" s="136"/>
      <c r="Q357" s="136"/>
      <c r="R357" s="136"/>
      <c r="S357" s="136"/>
      <c r="T357" s="136"/>
      <c r="U357" s="136"/>
      <c r="V357" s="136"/>
      <c r="W357" s="136"/>
      <c r="X357" s="136"/>
      <c r="Y357" s="138"/>
    </row>
    <row r="358" spans="1:25" s="2" customFormat="1" x14ac:dyDescent="0.25">
      <c r="A358" s="136"/>
      <c r="B358" s="136"/>
      <c r="C358" s="136"/>
      <c r="D358" s="136"/>
      <c r="E358" s="136"/>
      <c r="F358" s="136"/>
      <c r="G358" s="136"/>
      <c r="H358" s="136"/>
      <c r="I358" s="136"/>
      <c r="J358" s="136"/>
      <c r="K358" s="136"/>
      <c r="L358" s="138"/>
      <c r="M358" s="139"/>
      <c r="N358" s="211"/>
      <c r="O358" s="136"/>
      <c r="P358" s="136"/>
      <c r="Q358" s="136"/>
      <c r="R358" s="136"/>
      <c r="S358" s="136"/>
      <c r="T358" s="136"/>
      <c r="U358" s="136"/>
      <c r="V358" s="136"/>
      <c r="W358" s="136"/>
      <c r="X358" s="136"/>
      <c r="Y358" s="138"/>
    </row>
    <row r="359" spans="1:25" s="2" customFormat="1" x14ac:dyDescent="0.25">
      <c r="A359" s="136"/>
      <c r="B359" s="136"/>
      <c r="C359" s="136"/>
      <c r="D359" s="136"/>
      <c r="E359" s="136"/>
      <c r="F359" s="136"/>
      <c r="G359" s="136"/>
      <c r="H359" s="136"/>
      <c r="I359" s="136"/>
      <c r="J359" s="136"/>
      <c r="K359" s="136"/>
      <c r="L359" s="138"/>
      <c r="M359" s="139"/>
      <c r="N359" s="211"/>
      <c r="O359" s="136"/>
      <c r="P359" s="136"/>
      <c r="Q359" s="136"/>
      <c r="R359" s="136"/>
      <c r="S359" s="136"/>
      <c r="T359" s="136"/>
      <c r="U359" s="136"/>
      <c r="V359" s="136"/>
      <c r="W359" s="136"/>
      <c r="X359" s="136"/>
      <c r="Y359" s="138"/>
    </row>
    <row r="360" spans="1:25" s="2" customFormat="1" x14ac:dyDescent="0.25">
      <c r="A360" s="136"/>
      <c r="B360" s="136"/>
      <c r="C360" s="136"/>
      <c r="D360" s="136"/>
      <c r="E360" s="136"/>
      <c r="F360" s="136"/>
      <c r="G360" s="136"/>
      <c r="H360" s="136"/>
      <c r="I360" s="136"/>
      <c r="J360" s="136"/>
      <c r="K360" s="136"/>
      <c r="L360" s="138"/>
      <c r="M360" s="139"/>
      <c r="N360" s="211"/>
      <c r="O360" s="136"/>
      <c r="P360" s="136"/>
      <c r="Q360" s="136"/>
      <c r="R360" s="136"/>
      <c r="S360" s="136"/>
      <c r="T360" s="136"/>
      <c r="U360" s="136"/>
      <c r="V360" s="136"/>
      <c r="W360" s="136"/>
      <c r="X360" s="136"/>
      <c r="Y360" s="138"/>
    </row>
    <row r="361" spans="1:25" s="2" customFormat="1" x14ac:dyDescent="0.25">
      <c r="A361" s="136"/>
      <c r="B361" s="136"/>
      <c r="C361" s="136"/>
      <c r="D361" s="136"/>
      <c r="E361" s="136"/>
      <c r="F361" s="136"/>
      <c r="G361" s="136"/>
      <c r="H361" s="136"/>
      <c r="I361" s="136"/>
      <c r="J361" s="136"/>
      <c r="K361" s="136"/>
      <c r="L361" s="138"/>
      <c r="M361" s="139"/>
      <c r="N361" s="211"/>
      <c r="O361" s="136"/>
      <c r="P361" s="136"/>
      <c r="Q361" s="136"/>
      <c r="R361" s="136"/>
      <c r="S361" s="136"/>
      <c r="T361" s="136"/>
      <c r="U361" s="136"/>
      <c r="V361" s="136"/>
      <c r="W361" s="136"/>
      <c r="X361" s="136"/>
      <c r="Y361" s="138"/>
    </row>
    <row r="362" spans="1:25" s="2" customFormat="1" x14ac:dyDescent="0.25">
      <c r="A362" s="136"/>
      <c r="B362" s="136"/>
      <c r="C362" s="136"/>
      <c r="D362" s="136"/>
      <c r="E362" s="136"/>
      <c r="F362" s="136"/>
      <c r="G362" s="136"/>
      <c r="H362" s="136"/>
      <c r="I362" s="136"/>
      <c r="J362" s="136"/>
      <c r="K362" s="136"/>
      <c r="L362" s="138"/>
      <c r="M362" s="139"/>
      <c r="N362" s="211"/>
      <c r="O362" s="136"/>
      <c r="P362" s="136"/>
      <c r="Q362" s="136"/>
      <c r="R362" s="136"/>
      <c r="S362" s="136"/>
      <c r="T362" s="136"/>
      <c r="U362" s="136"/>
      <c r="V362" s="136"/>
      <c r="W362" s="136"/>
      <c r="X362" s="136"/>
      <c r="Y362" s="138"/>
    </row>
    <row r="363" spans="1:25" s="2" customFormat="1" x14ac:dyDescent="0.25">
      <c r="A363" s="136"/>
      <c r="B363" s="136"/>
      <c r="C363" s="136"/>
      <c r="D363" s="136"/>
      <c r="E363" s="136"/>
      <c r="F363" s="136"/>
      <c r="G363" s="136"/>
      <c r="H363" s="136"/>
      <c r="I363" s="136"/>
      <c r="J363" s="136"/>
      <c r="K363" s="136"/>
      <c r="L363" s="138"/>
      <c r="M363" s="139"/>
      <c r="N363" s="211"/>
      <c r="O363" s="136"/>
      <c r="P363" s="136"/>
      <c r="Q363" s="136"/>
      <c r="R363" s="136"/>
      <c r="S363" s="136"/>
      <c r="T363" s="136"/>
      <c r="U363" s="136"/>
      <c r="V363" s="136"/>
      <c r="W363" s="136"/>
      <c r="X363" s="136"/>
      <c r="Y363" s="138"/>
    </row>
    <row r="364" spans="1:25" s="2" customFormat="1" x14ac:dyDescent="0.25">
      <c r="A364" s="136"/>
      <c r="B364" s="136"/>
      <c r="C364" s="136"/>
      <c r="D364" s="136"/>
      <c r="E364" s="136"/>
      <c r="F364" s="136"/>
      <c r="G364" s="136"/>
      <c r="H364" s="136"/>
      <c r="I364" s="136"/>
      <c r="J364" s="136"/>
      <c r="K364" s="136"/>
      <c r="L364" s="138"/>
      <c r="M364" s="139"/>
      <c r="N364" s="211"/>
      <c r="O364" s="136"/>
      <c r="P364" s="136"/>
      <c r="Q364" s="136"/>
      <c r="R364" s="136"/>
      <c r="S364" s="136"/>
      <c r="T364" s="136"/>
      <c r="U364" s="136"/>
      <c r="V364" s="136"/>
      <c r="W364" s="136"/>
      <c r="X364" s="136"/>
      <c r="Y364" s="138"/>
    </row>
    <row r="365" spans="1:25" s="2" customFormat="1" x14ac:dyDescent="0.25">
      <c r="A365" s="136"/>
      <c r="B365" s="136"/>
      <c r="C365" s="136"/>
      <c r="D365" s="136"/>
      <c r="E365" s="136"/>
      <c r="F365" s="136"/>
      <c r="G365" s="136"/>
      <c r="H365" s="136"/>
      <c r="I365" s="136"/>
      <c r="J365" s="136"/>
      <c r="K365" s="136"/>
      <c r="L365" s="138"/>
      <c r="M365" s="139"/>
      <c r="N365" s="211"/>
      <c r="O365" s="136"/>
      <c r="P365" s="136"/>
      <c r="Q365" s="136"/>
      <c r="R365" s="136"/>
      <c r="S365" s="136"/>
      <c r="T365" s="136"/>
      <c r="U365" s="136"/>
      <c r="V365" s="136"/>
      <c r="W365" s="136"/>
      <c r="X365" s="136"/>
      <c r="Y365" s="138"/>
    </row>
    <row r="366" spans="1:25" s="2" customFormat="1" x14ac:dyDescent="0.25">
      <c r="A366" s="136"/>
      <c r="B366" s="136"/>
      <c r="C366" s="136"/>
      <c r="D366" s="136"/>
      <c r="E366" s="136"/>
      <c r="F366" s="136"/>
      <c r="G366" s="136"/>
      <c r="H366" s="136"/>
      <c r="I366" s="136"/>
      <c r="J366" s="136"/>
      <c r="K366" s="136"/>
      <c r="L366" s="138"/>
      <c r="M366" s="139"/>
      <c r="N366" s="211"/>
      <c r="O366" s="136"/>
      <c r="P366" s="136"/>
      <c r="Q366" s="136"/>
      <c r="R366" s="136"/>
      <c r="S366" s="136"/>
      <c r="T366" s="136"/>
      <c r="U366" s="136"/>
      <c r="V366" s="136"/>
      <c r="W366" s="136"/>
      <c r="X366" s="136"/>
      <c r="Y366" s="138"/>
    </row>
    <row r="367" spans="1:25" s="2" customFormat="1" x14ac:dyDescent="0.25">
      <c r="A367" s="136"/>
      <c r="B367" s="136"/>
      <c r="C367" s="136"/>
      <c r="D367" s="136"/>
      <c r="E367" s="136"/>
      <c r="F367" s="136"/>
      <c r="G367" s="136"/>
      <c r="H367" s="136"/>
      <c r="I367" s="136"/>
      <c r="J367" s="136"/>
      <c r="K367" s="136"/>
      <c r="L367" s="138"/>
      <c r="M367" s="139"/>
      <c r="N367" s="211"/>
      <c r="O367" s="136"/>
      <c r="P367" s="136"/>
      <c r="Q367" s="136"/>
      <c r="R367" s="136"/>
      <c r="S367" s="136"/>
      <c r="T367" s="136"/>
      <c r="U367" s="136"/>
      <c r="V367" s="136"/>
      <c r="W367" s="136"/>
      <c r="X367" s="136"/>
      <c r="Y367" s="138"/>
    </row>
    <row r="368" spans="1:25" s="2" customFormat="1" x14ac:dyDescent="0.25">
      <c r="A368" s="136"/>
      <c r="B368" s="136"/>
      <c r="C368" s="136"/>
      <c r="D368" s="136"/>
      <c r="E368" s="136"/>
      <c r="F368" s="136"/>
      <c r="G368" s="136"/>
      <c r="H368" s="136"/>
      <c r="I368" s="136"/>
      <c r="J368" s="136"/>
      <c r="K368" s="136"/>
      <c r="L368" s="138"/>
      <c r="M368" s="139"/>
      <c r="N368" s="211"/>
      <c r="O368" s="136"/>
      <c r="P368" s="136"/>
      <c r="Q368" s="136"/>
      <c r="R368" s="136"/>
      <c r="S368" s="136"/>
      <c r="T368" s="136"/>
      <c r="U368" s="136"/>
      <c r="V368" s="136"/>
      <c r="W368" s="136"/>
      <c r="X368" s="136"/>
      <c r="Y368" s="138"/>
    </row>
    <row r="369" spans="1:25" s="2" customFormat="1" x14ac:dyDescent="0.25">
      <c r="A369" s="136"/>
      <c r="B369" s="136"/>
      <c r="C369" s="136"/>
      <c r="D369" s="136"/>
      <c r="E369" s="136"/>
      <c r="F369" s="136"/>
      <c r="G369" s="136"/>
      <c r="H369" s="136"/>
      <c r="I369" s="136"/>
      <c r="J369" s="136"/>
      <c r="K369" s="136"/>
      <c r="L369" s="138"/>
      <c r="M369" s="139"/>
      <c r="N369" s="211"/>
      <c r="O369" s="136"/>
      <c r="P369" s="136"/>
      <c r="Q369" s="136"/>
      <c r="R369" s="136"/>
      <c r="S369" s="136"/>
      <c r="T369" s="136"/>
      <c r="U369" s="136"/>
      <c r="V369" s="136"/>
      <c r="W369" s="136"/>
      <c r="X369" s="136"/>
      <c r="Y369" s="138"/>
    </row>
    <row r="370" spans="1:25" s="2" customFormat="1" x14ac:dyDescent="0.25">
      <c r="A370" s="136"/>
      <c r="B370" s="136"/>
      <c r="C370" s="136"/>
      <c r="D370" s="136"/>
      <c r="E370" s="136"/>
      <c r="F370" s="136"/>
      <c r="G370" s="136"/>
      <c r="H370" s="136"/>
      <c r="I370" s="136"/>
      <c r="J370" s="136"/>
      <c r="K370" s="136"/>
      <c r="L370" s="138"/>
      <c r="M370" s="139"/>
      <c r="N370" s="211"/>
      <c r="O370" s="136"/>
      <c r="P370" s="136"/>
      <c r="Q370" s="136"/>
      <c r="R370" s="136"/>
      <c r="S370" s="136"/>
      <c r="T370" s="136"/>
      <c r="U370" s="136"/>
      <c r="V370" s="136"/>
      <c r="W370" s="136"/>
      <c r="X370" s="136"/>
      <c r="Y370" s="138"/>
    </row>
    <row r="371" spans="1:25" s="2" customFormat="1" x14ac:dyDescent="0.25">
      <c r="A371" s="136"/>
      <c r="B371" s="136"/>
      <c r="C371" s="136"/>
      <c r="D371" s="136"/>
      <c r="E371" s="136"/>
      <c r="F371" s="136"/>
      <c r="G371" s="136"/>
      <c r="H371" s="136"/>
      <c r="I371" s="136"/>
      <c r="J371" s="136"/>
      <c r="K371" s="136"/>
      <c r="L371" s="138"/>
      <c r="M371" s="139"/>
      <c r="N371" s="211"/>
      <c r="O371" s="136"/>
      <c r="P371" s="136"/>
      <c r="Q371" s="136"/>
      <c r="R371" s="136"/>
      <c r="S371" s="136"/>
      <c r="T371" s="136"/>
      <c r="U371" s="136"/>
      <c r="V371" s="136"/>
      <c r="W371" s="136"/>
      <c r="X371" s="136"/>
      <c r="Y371" s="138"/>
    </row>
    <row r="372" spans="1:25" s="2" customFormat="1" x14ac:dyDescent="0.25">
      <c r="A372" s="136"/>
      <c r="B372" s="136"/>
      <c r="C372" s="136"/>
      <c r="D372" s="136"/>
      <c r="E372" s="136"/>
      <c r="F372" s="136"/>
      <c r="G372" s="136"/>
      <c r="H372" s="136"/>
      <c r="I372" s="136"/>
      <c r="J372" s="136"/>
      <c r="K372" s="136"/>
      <c r="L372" s="138"/>
      <c r="M372" s="139"/>
      <c r="N372" s="211"/>
      <c r="O372" s="136"/>
      <c r="P372" s="136"/>
      <c r="Q372" s="136"/>
      <c r="R372" s="136"/>
      <c r="S372" s="136"/>
      <c r="T372" s="136"/>
      <c r="U372" s="136"/>
      <c r="V372" s="136"/>
      <c r="W372" s="136"/>
      <c r="X372" s="136"/>
      <c r="Y372" s="138"/>
    </row>
    <row r="373" spans="1:25" s="2" customFormat="1" x14ac:dyDescent="0.25">
      <c r="A373" s="136"/>
      <c r="B373" s="136"/>
      <c r="C373" s="136"/>
      <c r="D373" s="136"/>
      <c r="E373" s="136"/>
      <c r="F373" s="136"/>
      <c r="G373" s="136"/>
      <c r="H373" s="136"/>
      <c r="I373" s="136"/>
      <c r="J373" s="136"/>
      <c r="K373" s="136"/>
      <c r="L373" s="138"/>
      <c r="M373" s="139"/>
      <c r="N373" s="211"/>
      <c r="O373" s="136"/>
      <c r="P373" s="136"/>
      <c r="Q373" s="136"/>
      <c r="R373" s="136"/>
      <c r="S373" s="136"/>
      <c r="T373" s="136"/>
      <c r="U373" s="136"/>
      <c r="V373" s="136"/>
      <c r="W373" s="136"/>
      <c r="X373" s="136"/>
      <c r="Y373" s="138"/>
    </row>
    <row r="374" spans="1:25" s="2" customFormat="1" x14ac:dyDescent="0.25">
      <c r="A374" s="136"/>
      <c r="B374" s="136"/>
      <c r="C374" s="136"/>
      <c r="D374" s="136"/>
      <c r="E374" s="136"/>
      <c r="F374" s="136"/>
      <c r="G374" s="136"/>
      <c r="H374" s="136"/>
      <c r="I374" s="136"/>
      <c r="J374" s="136"/>
      <c r="K374" s="136"/>
      <c r="L374" s="138"/>
      <c r="M374" s="139"/>
      <c r="N374" s="211"/>
      <c r="O374" s="136"/>
      <c r="P374" s="136"/>
      <c r="Q374" s="136"/>
      <c r="R374" s="136"/>
      <c r="S374" s="136"/>
      <c r="T374" s="136"/>
      <c r="U374" s="136"/>
      <c r="V374" s="136"/>
      <c r="W374" s="136"/>
      <c r="X374" s="136"/>
      <c r="Y374" s="138"/>
    </row>
    <row r="375" spans="1:25" s="2" customFormat="1" x14ac:dyDescent="0.25">
      <c r="A375" s="136"/>
      <c r="B375" s="136"/>
      <c r="C375" s="136"/>
      <c r="D375" s="136"/>
      <c r="E375" s="136"/>
      <c r="F375" s="136"/>
      <c r="G375" s="136"/>
      <c r="H375" s="136"/>
      <c r="I375" s="136"/>
      <c r="J375" s="136"/>
      <c r="K375" s="136"/>
      <c r="L375" s="138"/>
      <c r="M375" s="139"/>
      <c r="N375" s="211"/>
      <c r="O375" s="136"/>
      <c r="P375" s="136"/>
      <c r="Q375" s="136"/>
      <c r="R375" s="136"/>
      <c r="S375" s="136"/>
      <c r="T375" s="136"/>
      <c r="U375" s="136"/>
      <c r="V375" s="136"/>
      <c r="W375" s="136"/>
      <c r="X375" s="136"/>
      <c r="Y375" s="138"/>
    </row>
    <row r="376" spans="1:25" s="2" customFormat="1" x14ac:dyDescent="0.25">
      <c r="A376" s="136"/>
      <c r="B376" s="136"/>
      <c r="C376" s="136"/>
      <c r="D376" s="136"/>
      <c r="E376" s="136"/>
      <c r="F376" s="136"/>
      <c r="G376" s="136"/>
      <c r="H376" s="136"/>
      <c r="I376" s="136"/>
      <c r="J376" s="136"/>
      <c r="K376" s="136"/>
      <c r="L376" s="138"/>
      <c r="M376" s="139"/>
      <c r="N376" s="211"/>
      <c r="O376" s="136"/>
      <c r="P376" s="136"/>
      <c r="Q376" s="136"/>
      <c r="R376" s="136"/>
      <c r="S376" s="136"/>
      <c r="T376" s="136"/>
      <c r="U376" s="136"/>
      <c r="V376" s="136"/>
      <c r="W376" s="136"/>
      <c r="X376" s="136"/>
      <c r="Y376" s="138"/>
    </row>
    <row r="377" spans="1:25" s="2" customFormat="1" x14ac:dyDescent="0.25">
      <c r="A377" s="136"/>
      <c r="B377" s="136"/>
      <c r="C377" s="136"/>
      <c r="D377" s="136"/>
      <c r="E377" s="136"/>
      <c r="F377" s="136"/>
      <c r="G377" s="136"/>
      <c r="H377" s="136"/>
      <c r="I377" s="136"/>
      <c r="J377" s="136"/>
      <c r="K377" s="136"/>
      <c r="L377" s="138"/>
      <c r="M377" s="139"/>
      <c r="N377" s="211"/>
      <c r="O377" s="136"/>
      <c r="P377" s="136"/>
      <c r="Q377" s="136"/>
      <c r="R377" s="136"/>
      <c r="S377" s="136"/>
      <c r="T377" s="136"/>
      <c r="U377" s="136"/>
      <c r="V377" s="136"/>
      <c r="W377" s="136"/>
      <c r="X377" s="136"/>
      <c r="Y377" s="138"/>
    </row>
    <row r="378" spans="1:25" s="2" customFormat="1" x14ac:dyDescent="0.25">
      <c r="A378" s="136"/>
      <c r="B378" s="136"/>
      <c r="C378" s="136"/>
      <c r="D378" s="136"/>
      <c r="E378" s="136"/>
      <c r="F378" s="136"/>
      <c r="G378" s="136"/>
      <c r="H378" s="136"/>
      <c r="I378" s="136"/>
      <c r="J378" s="136"/>
      <c r="K378" s="136"/>
      <c r="L378" s="138"/>
      <c r="M378" s="139"/>
      <c r="N378" s="211"/>
      <c r="O378" s="136"/>
      <c r="P378" s="136"/>
      <c r="Q378" s="136"/>
      <c r="R378" s="136"/>
      <c r="S378" s="136"/>
      <c r="T378" s="136"/>
      <c r="U378" s="136"/>
      <c r="V378" s="136"/>
      <c r="W378" s="136"/>
      <c r="X378" s="136"/>
      <c r="Y378" s="138"/>
    </row>
    <row r="379" spans="1:25" s="2" customFormat="1" x14ac:dyDescent="0.25">
      <c r="A379" s="136"/>
      <c r="B379" s="136"/>
      <c r="C379" s="136"/>
      <c r="D379" s="136"/>
      <c r="E379" s="136"/>
      <c r="F379" s="136"/>
      <c r="G379" s="136"/>
      <c r="H379" s="136"/>
      <c r="I379" s="136"/>
      <c r="J379" s="136"/>
      <c r="K379" s="136"/>
      <c r="L379" s="138"/>
      <c r="M379" s="139"/>
      <c r="N379" s="211"/>
      <c r="O379" s="136"/>
      <c r="P379" s="136"/>
      <c r="Q379" s="136"/>
      <c r="R379" s="136"/>
      <c r="S379" s="136"/>
      <c r="T379" s="136"/>
      <c r="U379" s="136"/>
      <c r="V379" s="136"/>
      <c r="W379" s="136"/>
      <c r="X379" s="136"/>
      <c r="Y379" s="138"/>
    </row>
    <row r="380" spans="1:25" s="2" customFormat="1" x14ac:dyDescent="0.25">
      <c r="A380" s="136"/>
      <c r="B380" s="136"/>
      <c r="C380" s="136"/>
      <c r="D380" s="136"/>
      <c r="E380" s="136"/>
      <c r="F380" s="136"/>
      <c r="G380" s="136"/>
      <c r="H380" s="136"/>
      <c r="I380" s="136"/>
      <c r="J380" s="136"/>
      <c r="K380" s="136"/>
      <c r="L380" s="138"/>
      <c r="M380" s="139"/>
      <c r="N380" s="211"/>
      <c r="O380" s="136"/>
      <c r="P380" s="136"/>
      <c r="Q380" s="136"/>
      <c r="R380" s="136"/>
      <c r="S380" s="136"/>
      <c r="T380" s="136"/>
      <c r="U380" s="136"/>
      <c r="V380" s="136"/>
      <c r="W380" s="136"/>
      <c r="X380" s="136"/>
      <c r="Y380" s="138"/>
    </row>
    <row r="381" spans="1:25" s="2" customFormat="1" x14ac:dyDescent="0.25">
      <c r="A381" s="136"/>
      <c r="B381" s="136"/>
      <c r="C381" s="136"/>
      <c r="D381" s="136"/>
      <c r="E381" s="136"/>
      <c r="F381" s="136"/>
      <c r="G381" s="136"/>
      <c r="H381" s="136"/>
      <c r="I381" s="136"/>
      <c r="J381" s="136"/>
      <c r="K381" s="136"/>
      <c r="L381" s="138"/>
      <c r="M381" s="139"/>
      <c r="N381" s="211"/>
      <c r="O381" s="136"/>
      <c r="P381" s="136"/>
      <c r="Q381" s="136"/>
      <c r="R381" s="136"/>
      <c r="S381" s="136"/>
      <c r="T381" s="136"/>
      <c r="U381" s="136"/>
      <c r="V381" s="136"/>
      <c r="W381" s="136"/>
      <c r="X381" s="136"/>
      <c r="Y381" s="138"/>
    </row>
    <row r="382" spans="1:25" s="2" customFormat="1" x14ac:dyDescent="0.25">
      <c r="A382" s="136"/>
      <c r="B382" s="136"/>
      <c r="C382" s="136"/>
      <c r="D382" s="136"/>
      <c r="E382" s="136"/>
      <c r="F382" s="136"/>
      <c r="G382" s="136"/>
      <c r="H382" s="136"/>
      <c r="I382" s="136"/>
      <c r="J382" s="136"/>
      <c r="K382" s="136"/>
      <c r="L382" s="138"/>
      <c r="M382" s="139"/>
      <c r="N382" s="211"/>
      <c r="O382" s="136"/>
      <c r="P382" s="136"/>
      <c r="Q382" s="136"/>
      <c r="R382" s="136"/>
      <c r="S382" s="136"/>
      <c r="T382" s="136"/>
      <c r="U382" s="136"/>
      <c r="V382" s="136"/>
      <c r="W382" s="136"/>
      <c r="X382" s="136"/>
      <c r="Y382" s="138"/>
    </row>
    <row r="383" spans="1:25" s="2" customFormat="1" x14ac:dyDescent="0.25">
      <c r="A383" s="136"/>
      <c r="B383" s="136"/>
      <c r="C383" s="136"/>
      <c r="D383" s="136"/>
      <c r="E383" s="136"/>
      <c r="F383" s="136"/>
      <c r="G383" s="136"/>
      <c r="H383" s="136"/>
      <c r="I383" s="136"/>
      <c r="J383" s="136"/>
      <c r="K383" s="136"/>
      <c r="L383" s="138"/>
      <c r="M383" s="139"/>
      <c r="N383" s="211"/>
      <c r="O383" s="136"/>
      <c r="P383" s="136"/>
      <c r="Q383" s="136"/>
      <c r="R383" s="136"/>
      <c r="S383" s="136"/>
      <c r="T383" s="136"/>
      <c r="U383" s="136"/>
      <c r="V383" s="136"/>
      <c r="W383" s="136"/>
      <c r="X383" s="136"/>
      <c r="Y383" s="138"/>
    </row>
    <row r="384" spans="1:25" s="2" customFormat="1" x14ac:dyDescent="0.25">
      <c r="A384" s="136"/>
      <c r="B384" s="136"/>
      <c r="C384" s="136"/>
      <c r="D384" s="136"/>
      <c r="E384" s="136"/>
      <c r="F384" s="136"/>
      <c r="G384" s="136"/>
      <c r="H384" s="136"/>
      <c r="I384" s="136"/>
      <c r="J384" s="136"/>
      <c r="K384" s="136"/>
      <c r="L384" s="138"/>
      <c r="M384" s="139"/>
      <c r="N384" s="211"/>
      <c r="O384" s="136"/>
      <c r="P384" s="136"/>
      <c r="Q384" s="136"/>
      <c r="R384" s="136"/>
      <c r="S384" s="136"/>
      <c r="T384" s="136"/>
      <c r="U384" s="136"/>
      <c r="V384" s="136"/>
      <c r="W384" s="136"/>
      <c r="X384" s="136"/>
      <c r="Y384" s="138"/>
    </row>
    <row r="385" spans="1:25" s="2" customFormat="1" x14ac:dyDescent="0.25">
      <c r="A385" s="136"/>
      <c r="B385" s="136"/>
      <c r="C385" s="136"/>
      <c r="D385" s="136"/>
      <c r="E385" s="136"/>
      <c r="F385" s="136"/>
      <c r="G385" s="136"/>
      <c r="H385" s="136"/>
      <c r="I385" s="136"/>
      <c r="J385" s="136"/>
      <c r="K385" s="136"/>
      <c r="L385" s="138"/>
      <c r="M385" s="139"/>
      <c r="N385" s="211"/>
      <c r="O385" s="136"/>
      <c r="P385" s="136"/>
      <c r="Q385" s="136"/>
      <c r="R385" s="136"/>
      <c r="S385" s="136"/>
      <c r="T385" s="136"/>
      <c r="U385" s="136"/>
      <c r="V385" s="136"/>
      <c r="W385" s="136"/>
      <c r="X385" s="136"/>
      <c r="Y385" s="138"/>
    </row>
    <row r="386" spans="1:25" s="2" customFormat="1" x14ac:dyDescent="0.25">
      <c r="A386" s="136"/>
      <c r="B386" s="136"/>
      <c r="C386" s="136"/>
      <c r="D386" s="136"/>
      <c r="E386" s="136"/>
      <c r="F386" s="136"/>
      <c r="G386" s="136"/>
      <c r="H386" s="136"/>
      <c r="I386" s="136"/>
      <c r="J386" s="136"/>
      <c r="K386" s="136"/>
      <c r="L386" s="138"/>
      <c r="M386" s="139"/>
      <c r="N386" s="211"/>
      <c r="O386" s="136"/>
      <c r="P386" s="136"/>
      <c r="Q386" s="136"/>
      <c r="R386" s="136"/>
      <c r="S386" s="136"/>
      <c r="T386" s="136"/>
      <c r="U386" s="136"/>
      <c r="V386" s="136"/>
      <c r="W386" s="136"/>
      <c r="X386" s="136"/>
      <c r="Y386" s="138"/>
    </row>
    <row r="387" spans="1:25" s="2" customFormat="1" x14ac:dyDescent="0.25">
      <c r="A387" s="136"/>
      <c r="B387" s="136"/>
      <c r="C387" s="136"/>
      <c r="D387" s="136"/>
      <c r="E387" s="136"/>
      <c r="F387" s="136"/>
      <c r="G387" s="136"/>
      <c r="H387" s="136"/>
      <c r="I387" s="136"/>
      <c r="J387" s="136"/>
      <c r="K387" s="136"/>
      <c r="L387" s="138"/>
      <c r="M387" s="139"/>
      <c r="N387" s="211"/>
      <c r="O387" s="136"/>
      <c r="P387" s="136"/>
      <c r="Q387" s="136"/>
      <c r="R387" s="136"/>
      <c r="S387" s="136"/>
      <c r="T387" s="136"/>
      <c r="U387" s="136"/>
      <c r="V387" s="136"/>
      <c r="W387" s="136"/>
      <c r="X387" s="136"/>
      <c r="Y387" s="138"/>
    </row>
    <row r="388" spans="1:25" s="2" customFormat="1" x14ac:dyDescent="0.25">
      <c r="A388" s="136"/>
      <c r="B388" s="136"/>
      <c r="C388" s="136"/>
      <c r="D388" s="136"/>
      <c r="E388" s="136"/>
      <c r="F388" s="136"/>
      <c r="G388" s="136"/>
      <c r="H388" s="136"/>
      <c r="I388" s="136"/>
      <c r="J388" s="136"/>
      <c r="K388" s="136"/>
      <c r="L388" s="138"/>
      <c r="M388" s="139"/>
      <c r="N388" s="211"/>
      <c r="O388" s="136"/>
      <c r="P388" s="136"/>
      <c r="Q388" s="136"/>
      <c r="R388" s="136"/>
      <c r="S388" s="136"/>
      <c r="T388" s="136"/>
      <c r="U388" s="136"/>
      <c r="V388" s="136"/>
      <c r="W388" s="136"/>
      <c r="X388" s="136"/>
      <c r="Y388" s="138"/>
    </row>
    <row r="389" spans="1:25" s="2" customFormat="1" x14ac:dyDescent="0.25">
      <c r="A389" s="136"/>
      <c r="B389" s="136"/>
      <c r="C389" s="136"/>
      <c r="D389" s="136"/>
      <c r="E389" s="136"/>
      <c r="F389" s="136"/>
      <c r="G389" s="136"/>
      <c r="H389" s="136"/>
      <c r="I389" s="136"/>
      <c r="J389" s="136"/>
      <c r="K389" s="136"/>
      <c r="L389" s="138"/>
      <c r="M389" s="139"/>
      <c r="N389" s="211"/>
      <c r="O389" s="136"/>
      <c r="P389" s="136"/>
      <c r="Q389" s="136"/>
      <c r="R389" s="136"/>
      <c r="S389" s="136"/>
      <c r="T389" s="136"/>
      <c r="U389" s="136"/>
      <c r="V389" s="136"/>
      <c r="W389" s="136"/>
      <c r="X389" s="136"/>
      <c r="Y389" s="138"/>
    </row>
    <row r="390" spans="1:25" s="2" customFormat="1" x14ac:dyDescent="0.25">
      <c r="A390" s="136"/>
      <c r="B390" s="136"/>
      <c r="C390" s="136"/>
      <c r="D390" s="136"/>
      <c r="E390" s="136"/>
      <c r="F390" s="136"/>
      <c r="G390" s="136"/>
      <c r="H390" s="136"/>
      <c r="I390" s="136"/>
      <c r="J390" s="136"/>
      <c r="K390" s="136"/>
      <c r="L390" s="138"/>
      <c r="M390" s="139"/>
      <c r="N390" s="211"/>
      <c r="O390" s="136"/>
      <c r="P390" s="136"/>
      <c r="Q390" s="136"/>
      <c r="R390" s="136"/>
      <c r="S390" s="136"/>
      <c r="T390" s="136"/>
      <c r="U390" s="136"/>
      <c r="V390" s="136"/>
      <c r="W390" s="136"/>
      <c r="X390" s="136"/>
      <c r="Y390" s="138"/>
    </row>
    <row r="391" spans="1:25" s="2" customFormat="1" x14ac:dyDescent="0.25">
      <c r="A391" s="136"/>
      <c r="B391" s="136"/>
      <c r="C391" s="136"/>
      <c r="D391" s="136"/>
      <c r="E391" s="136"/>
      <c r="F391" s="136"/>
      <c r="G391" s="136"/>
      <c r="H391" s="136"/>
      <c r="I391" s="136"/>
      <c r="J391" s="136"/>
      <c r="K391" s="136"/>
      <c r="L391" s="138"/>
      <c r="M391" s="139"/>
      <c r="N391" s="211"/>
      <c r="O391" s="136"/>
      <c r="P391" s="136"/>
      <c r="Q391" s="136"/>
      <c r="R391" s="136"/>
      <c r="S391" s="136"/>
      <c r="T391" s="136"/>
      <c r="U391" s="136"/>
      <c r="V391" s="136"/>
      <c r="W391" s="136"/>
      <c r="X391" s="136"/>
      <c r="Y391" s="138"/>
    </row>
    <row r="392" spans="1:25" s="2" customFormat="1" x14ac:dyDescent="0.25">
      <c r="A392" s="136"/>
      <c r="B392" s="136"/>
      <c r="C392" s="136"/>
      <c r="D392" s="136"/>
      <c r="E392" s="136"/>
      <c r="F392" s="136"/>
      <c r="G392" s="136"/>
      <c r="H392" s="136"/>
      <c r="I392" s="136"/>
      <c r="J392" s="136"/>
      <c r="K392" s="136"/>
      <c r="L392" s="138"/>
      <c r="M392" s="139"/>
      <c r="N392" s="211"/>
      <c r="O392" s="136"/>
      <c r="P392" s="136"/>
      <c r="Q392" s="136"/>
      <c r="R392" s="136"/>
      <c r="S392" s="136"/>
      <c r="T392" s="136"/>
      <c r="U392" s="136"/>
      <c r="V392" s="136"/>
      <c r="W392" s="136"/>
      <c r="X392" s="136"/>
      <c r="Y392" s="138"/>
    </row>
    <row r="393" spans="1:25" s="2" customFormat="1" x14ac:dyDescent="0.25">
      <c r="A393" s="136"/>
      <c r="B393" s="136"/>
      <c r="C393" s="136"/>
      <c r="D393" s="136"/>
      <c r="E393" s="136"/>
      <c r="F393" s="136"/>
      <c r="G393" s="136"/>
      <c r="H393" s="136"/>
      <c r="I393" s="136"/>
      <c r="J393" s="136"/>
      <c r="K393" s="136"/>
      <c r="L393" s="138"/>
      <c r="M393" s="139"/>
      <c r="N393" s="211"/>
      <c r="O393" s="136"/>
      <c r="P393" s="136"/>
      <c r="Q393" s="136"/>
      <c r="R393" s="136"/>
      <c r="S393" s="136"/>
      <c r="T393" s="136"/>
      <c r="U393" s="136"/>
      <c r="V393" s="136"/>
      <c r="W393" s="136"/>
      <c r="X393" s="136"/>
      <c r="Y393" s="138"/>
    </row>
    <row r="394" spans="1:25" s="2" customFormat="1" x14ac:dyDescent="0.25">
      <c r="A394" s="136"/>
      <c r="B394" s="136"/>
      <c r="C394" s="136"/>
      <c r="D394" s="136"/>
      <c r="E394" s="136"/>
      <c r="F394" s="136"/>
      <c r="G394" s="136"/>
      <c r="H394" s="136"/>
      <c r="I394" s="136"/>
      <c r="J394" s="136"/>
      <c r="K394" s="136"/>
      <c r="L394" s="138"/>
      <c r="M394" s="139"/>
      <c r="N394" s="211"/>
      <c r="O394" s="136"/>
      <c r="P394" s="136"/>
      <c r="Q394" s="136"/>
      <c r="R394" s="136"/>
      <c r="S394" s="136"/>
      <c r="T394" s="136"/>
      <c r="U394" s="136"/>
      <c r="V394" s="136"/>
      <c r="W394" s="136"/>
      <c r="X394" s="136"/>
      <c r="Y394" s="138"/>
    </row>
    <row r="395" spans="1:25" s="2" customFormat="1" x14ac:dyDescent="0.25">
      <c r="A395" s="136"/>
      <c r="B395" s="136"/>
      <c r="C395" s="136"/>
      <c r="D395" s="136"/>
      <c r="E395" s="136"/>
      <c r="F395" s="136"/>
      <c r="G395" s="136"/>
      <c r="H395" s="136"/>
      <c r="I395" s="136"/>
      <c r="J395" s="136"/>
      <c r="K395" s="136"/>
      <c r="L395" s="138"/>
      <c r="M395" s="139"/>
      <c r="N395" s="211"/>
      <c r="O395" s="136"/>
      <c r="P395" s="136"/>
      <c r="Q395" s="136"/>
      <c r="R395" s="136"/>
      <c r="S395" s="136"/>
      <c r="T395" s="136"/>
      <c r="U395" s="136"/>
      <c r="V395" s="136"/>
      <c r="W395" s="136"/>
      <c r="X395" s="136"/>
      <c r="Y395" s="138"/>
    </row>
    <row r="396" spans="1:25" s="2" customFormat="1" x14ac:dyDescent="0.25">
      <c r="A396" s="136"/>
      <c r="B396" s="136"/>
      <c r="C396" s="136"/>
      <c r="D396" s="136"/>
      <c r="E396" s="136"/>
      <c r="F396" s="136"/>
      <c r="G396" s="136"/>
      <c r="H396" s="136"/>
      <c r="I396" s="136"/>
      <c r="J396" s="136"/>
      <c r="K396" s="136"/>
      <c r="L396" s="138"/>
      <c r="M396" s="139"/>
      <c r="N396" s="211"/>
      <c r="O396" s="136"/>
      <c r="P396" s="136"/>
      <c r="Q396" s="136"/>
      <c r="R396" s="136"/>
      <c r="S396" s="136"/>
      <c r="T396" s="136"/>
      <c r="U396" s="136"/>
      <c r="V396" s="136"/>
      <c r="W396" s="136"/>
      <c r="X396" s="136"/>
      <c r="Y396" s="138"/>
    </row>
    <row r="397" spans="1:25" s="2" customFormat="1" x14ac:dyDescent="0.25">
      <c r="A397" s="136"/>
      <c r="B397" s="136"/>
      <c r="C397" s="136"/>
      <c r="D397" s="136"/>
      <c r="E397" s="136"/>
      <c r="F397" s="136"/>
      <c r="G397" s="136"/>
      <c r="H397" s="136"/>
      <c r="I397" s="136"/>
      <c r="J397" s="136"/>
      <c r="K397" s="136"/>
      <c r="L397" s="138"/>
      <c r="M397" s="139"/>
      <c r="N397" s="211"/>
      <c r="O397" s="136"/>
      <c r="P397" s="136"/>
      <c r="Q397" s="136"/>
      <c r="R397" s="136"/>
      <c r="S397" s="136"/>
      <c r="T397" s="136"/>
      <c r="U397" s="136"/>
      <c r="V397" s="136"/>
      <c r="W397" s="136"/>
      <c r="X397" s="136"/>
      <c r="Y397" s="138"/>
    </row>
    <row r="398" spans="1:25" s="2" customFormat="1" x14ac:dyDescent="0.25">
      <c r="A398" s="136"/>
      <c r="B398" s="136"/>
      <c r="C398" s="136"/>
      <c r="D398" s="136"/>
      <c r="E398" s="136"/>
      <c r="F398" s="136"/>
      <c r="G398" s="136"/>
      <c r="H398" s="136"/>
      <c r="I398" s="136"/>
      <c r="J398" s="136"/>
      <c r="K398" s="136"/>
      <c r="L398" s="138"/>
      <c r="M398" s="139"/>
      <c r="N398" s="211"/>
      <c r="O398" s="136"/>
      <c r="P398" s="136"/>
      <c r="Q398" s="136"/>
      <c r="R398" s="136"/>
      <c r="S398" s="136"/>
      <c r="T398" s="136"/>
      <c r="U398" s="136"/>
      <c r="V398" s="136"/>
      <c r="W398" s="136"/>
      <c r="X398" s="136"/>
      <c r="Y398" s="138"/>
    </row>
    <row r="399" spans="1:25" s="2" customFormat="1" x14ac:dyDescent="0.25">
      <c r="A399" s="136"/>
      <c r="B399" s="136"/>
      <c r="C399" s="136"/>
      <c r="D399" s="136"/>
      <c r="E399" s="136"/>
      <c r="F399" s="136"/>
      <c r="G399" s="136"/>
      <c r="H399" s="136"/>
      <c r="I399" s="136"/>
      <c r="J399" s="136"/>
      <c r="K399" s="136"/>
      <c r="L399" s="138"/>
      <c r="M399" s="139"/>
      <c r="N399" s="211"/>
      <c r="O399" s="136"/>
      <c r="P399" s="136"/>
      <c r="Q399" s="136"/>
      <c r="R399" s="136"/>
      <c r="S399" s="136"/>
      <c r="T399" s="136"/>
      <c r="U399" s="136"/>
      <c r="V399" s="136"/>
      <c r="W399" s="136"/>
      <c r="X399" s="136"/>
      <c r="Y399" s="138"/>
    </row>
    <row r="400" spans="1:25" s="2" customFormat="1" x14ac:dyDescent="0.25">
      <c r="A400" s="136"/>
      <c r="B400" s="136"/>
      <c r="C400" s="136"/>
      <c r="D400" s="136"/>
      <c r="E400" s="136"/>
      <c r="F400" s="136"/>
      <c r="G400" s="136"/>
      <c r="H400" s="136"/>
      <c r="I400" s="136"/>
      <c r="J400" s="136"/>
      <c r="K400" s="136"/>
      <c r="L400" s="138"/>
      <c r="M400" s="139"/>
      <c r="N400" s="211"/>
      <c r="O400" s="136"/>
      <c r="P400" s="136"/>
      <c r="Q400" s="136"/>
      <c r="R400" s="136"/>
      <c r="S400" s="136"/>
      <c r="T400" s="136"/>
      <c r="U400" s="136"/>
      <c r="V400" s="136"/>
      <c r="W400" s="136"/>
      <c r="X400" s="136"/>
      <c r="Y400" s="138"/>
    </row>
    <row r="401" spans="1:25" s="2" customFormat="1" x14ac:dyDescent="0.25">
      <c r="A401" s="136"/>
      <c r="B401" s="136"/>
      <c r="C401" s="136"/>
      <c r="D401" s="136"/>
      <c r="E401" s="136"/>
      <c r="F401" s="136"/>
      <c r="G401" s="136"/>
      <c r="H401" s="136"/>
      <c r="I401" s="136"/>
      <c r="J401" s="136"/>
      <c r="K401" s="136"/>
      <c r="L401" s="138"/>
      <c r="M401" s="139"/>
      <c r="N401" s="211"/>
      <c r="O401" s="136"/>
      <c r="P401" s="136"/>
      <c r="Q401" s="136"/>
      <c r="R401" s="136"/>
      <c r="S401" s="136"/>
      <c r="T401" s="136"/>
      <c r="U401" s="136"/>
      <c r="V401" s="136"/>
      <c r="W401" s="136"/>
      <c r="X401" s="136"/>
      <c r="Y401" s="138"/>
    </row>
    <row r="402" spans="1:25" s="2" customFormat="1" x14ac:dyDescent="0.25">
      <c r="A402" s="136"/>
      <c r="B402" s="136"/>
      <c r="C402" s="136"/>
      <c r="D402" s="136"/>
      <c r="E402" s="136"/>
      <c r="F402" s="136"/>
      <c r="G402" s="136"/>
      <c r="H402" s="136"/>
      <c r="I402" s="136"/>
      <c r="J402" s="136"/>
      <c r="K402" s="136"/>
      <c r="L402" s="138"/>
      <c r="M402" s="139"/>
      <c r="N402" s="211"/>
      <c r="O402" s="136"/>
      <c r="P402" s="136"/>
      <c r="Q402" s="136"/>
      <c r="R402" s="136"/>
      <c r="S402" s="136"/>
      <c r="T402" s="136"/>
      <c r="U402" s="136"/>
      <c r="V402" s="136"/>
      <c r="W402" s="136"/>
      <c r="X402" s="136"/>
      <c r="Y402" s="138"/>
    </row>
    <row r="403" spans="1:25" s="2" customFormat="1" x14ac:dyDescent="0.25">
      <c r="A403" s="136"/>
      <c r="B403" s="136"/>
      <c r="C403" s="136"/>
      <c r="D403" s="136"/>
      <c r="E403" s="136"/>
      <c r="F403" s="136"/>
      <c r="G403" s="136"/>
      <c r="H403" s="136"/>
      <c r="I403" s="136"/>
      <c r="J403" s="136"/>
      <c r="K403" s="136"/>
      <c r="L403" s="138"/>
      <c r="M403" s="139"/>
      <c r="N403" s="211"/>
      <c r="O403" s="136"/>
      <c r="P403" s="136"/>
      <c r="Q403" s="136"/>
      <c r="R403" s="136"/>
      <c r="S403" s="136"/>
      <c r="T403" s="136"/>
      <c r="U403" s="136"/>
      <c r="V403" s="136"/>
      <c r="W403" s="136"/>
      <c r="X403" s="136"/>
      <c r="Y403" s="138"/>
    </row>
    <row r="404" spans="1:25" s="2" customFormat="1" x14ac:dyDescent="0.25">
      <c r="A404" s="136"/>
      <c r="B404" s="136"/>
      <c r="C404" s="136"/>
      <c r="D404" s="136"/>
      <c r="E404" s="136"/>
      <c r="F404" s="136"/>
      <c r="G404" s="136"/>
      <c r="H404" s="136"/>
      <c r="I404" s="136"/>
      <c r="J404" s="136"/>
      <c r="K404" s="136"/>
      <c r="L404" s="138"/>
      <c r="M404" s="139"/>
      <c r="N404" s="211"/>
      <c r="O404" s="136"/>
      <c r="P404" s="136"/>
      <c r="Q404" s="136"/>
      <c r="R404" s="136"/>
      <c r="S404" s="136"/>
      <c r="T404" s="136"/>
      <c r="U404" s="136"/>
      <c r="V404" s="136"/>
      <c r="W404" s="136"/>
      <c r="X404" s="136"/>
      <c r="Y404" s="138"/>
    </row>
    <row r="405" spans="1:25" s="2" customFormat="1" x14ac:dyDescent="0.25">
      <c r="A405" s="136"/>
      <c r="B405" s="136"/>
      <c r="C405" s="136"/>
      <c r="D405" s="136"/>
      <c r="E405" s="136"/>
      <c r="F405" s="136"/>
      <c r="G405" s="136"/>
      <c r="H405" s="136"/>
      <c r="I405" s="136"/>
      <c r="J405" s="136"/>
      <c r="K405" s="136"/>
      <c r="L405" s="138"/>
      <c r="M405" s="139"/>
      <c r="N405" s="211"/>
      <c r="O405" s="136"/>
      <c r="P405" s="136"/>
      <c r="Q405" s="136"/>
      <c r="R405" s="136"/>
      <c r="S405" s="136"/>
      <c r="T405" s="136"/>
      <c r="U405" s="136"/>
      <c r="V405" s="136"/>
      <c r="W405" s="136"/>
      <c r="X405" s="136"/>
      <c r="Y405" s="138"/>
    </row>
    <row r="406" spans="1:25" s="2" customFormat="1" x14ac:dyDescent="0.25">
      <c r="A406" s="136"/>
      <c r="B406" s="136"/>
      <c r="C406" s="136"/>
      <c r="D406" s="136"/>
      <c r="E406" s="136"/>
      <c r="F406" s="136"/>
      <c r="G406" s="136"/>
      <c r="H406" s="136"/>
      <c r="I406" s="136"/>
      <c r="J406" s="136"/>
      <c r="K406" s="136"/>
      <c r="L406" s="138"/>
      <c r="M406" s="139"/>
      <c r="N406" s="211"/>
      <c r="O406" s="136"/>
      <c r="P406" s="136"/>
      <c r="Q406" s="136"/>
      <c r="R406" s="136"/>
      <c r="S406" s="136"/>
      <c r="T406" s="136"/>
      <c r="U406" s="136"/>
      <c r="V406" s="136"/>
      <c r="W406" s="136"/>
      <c r="X406" s="136"/>
      <c r="Y406" s="138"/>
    </row>
    <row r="407" spans="1:25" s="2" customFormat="1" x14ac:dyDescent="0.25">
      <c r="A407" s="136"/>
      <c r="B407" s="136"/>
      <c r="C407" s="136"/>
      <c r="D407" s="136"/>
      <c r="E407" s="136"/>
      <c r="F407" s="136"/>
      <c r="G407" s="136"/>
      <c r="H407" s="136"/>
      <c r="I407" s="136"/>
      <c r="J407" s="136"/>
      <c r="K407" s="136"/>
      <c r="L407" s="138"/>
      <c r="M407" s="139"/>
      <c r="N407" s="211"/>
      <c r="O407" s="136"/>
      <c r="P407" s="136"/>
      <c r="Q407" s="136"/>
      <c r="R407" s="136"/>
      <c r="S407" s="136"/>
      <c r="T407" s="136"/>
      <c r="U407" s="136"/>
      <c r="V407" s="136"/>
      <c r="W407" s="136"/>
      <c r="X407" s="136"/>
      <c r="Y407" s="138"/>
    </row>
    <row r="408" spans="1:25" s="2" customFormat="1" x14ac:dyDescent="0.25">
      <c r="A408" s="136"/>
      <c r="B408" s="136"/>
      <c r="C408" s="136"/>
      <c r="D408" s="136"/>
      <c r="E408" s="136"/>
      <c r="F408" s="136"/>
      <c r="G408" s="136"/>
      <c r="H408" s="136"/>
      <c r="I408" s="136"/>
      <c r="J408" s="136"/>
      <c r="K408" s="136"/>
      <c r="L408" s="138"/>
      <c r="M408" s="139"/>
      <c r="N408" s="211"/>
      <c r="O408" s="136"/>
      <c r="P408" s="136"/>
      <c r="Q408" s="136"/>
      <c r="R408" s="136"/>
      <c r="S408" s="136"/>
      <c r="T408" s="136"/>
      <c r="U408" s="136"/>
      <c r="V408" s="136"/>
      <c r="W408" s="136"/>
      <c r="X408" s="136"/>
      <c r="Y408" s="138"/>
    </row>
    <row r="409" spans="1:25" s="2" customFormat="1" x14ac:dyDescent="0.25">
      <c r="A409" s="136"/>
      <c r="B409" s="136"/>
      <c r="C409" s="136"/>
      <c r="D409" s="136"/>
      <c r="E409" s="136"/>
      <c r="F409" s="136"/>
      <c r="G409" s="136"/>
      <c r="H409" s="136"/>
      <c r="I409" s="136"/>
      <c r="J409" s="136"/>
      <c r="K409" s="136"/>
      <c r="L409" s="138"/>
      <c r="M409" s="139"/>
      <c r="N409" s="211"/>
      <c r="O409" s="136"/>
      <c r="P409" s="136"/>
      <c r="Q409" s="136"/>
      <c r="R409" s="136"/>
      <c r="S409" s="136"/>
      <c r="T409" s="136"/>
      <c r="U409" s="136"/>
      <c r="V409" s="136"/>
      <c r="W409" s="136"/>
      <c r="X409" s="136"/>
      <c r="Y409" s="138"/>
    </row>
    <row r="410" spans="1:25" s="2" customFormat="1" x14ac:dyDescent="0.25">
      <c r="A410" s="136"/>
      <c r="B410" s="136"/>
      <c r="C410" s="136"/>
      <c r="D410" s="136"/>
      <c r="E410" s="136"/>
      <c r="F410" s="136"/>
      <c r="G410" s="136"/>
      <c r="H410" s="136"/>
      <c r="I410" s="136"/>
      <c r="J410" s="136"/>
      <c r="K410" s="136"/>
      <c r="L410" s="138"/>
      <c r="M410" s="139"/>
      <c r="N410" s="211"/>
      <c r="O410" s="136"/>
      <c r="P410" s="136"/>
      <c r="Q410" s="136"/>
      <c r="R410" s="136"/>
      <c r="S410" s="136"/>
      <c r="T410" s="136"/>
      <c r="U410" s="136"/>
      <c r="V410" s="136"/>
      <c r="W410" s="136"/>
      <c r="X410" s="136"/>
      <c r="Y410" s="138"/>
    </row>
    <row r="411" spans="1:25" s="2" customFormat="1" x14ac:dyDescent="0.25">
      <c r="A411" s="136"/>
      <c r="B411" s="136"/>
      <c r="C411" s="136"/>
      <c r="D411" s="136"/>
      <c r="E411" s="136"/>
      <c r="F411" s="136"/>
      <c r="G411" s="136"/>
      <c r="H411" s="136"/>
      <c r="I411" s="136"/>
      <c r="J411" s="136"/>
      <c r="K411" s="136"/>
      <c r="L411" s="138"/>
      <c r="M411" s="139"/>
      <c r="N411" s="211"/>
      <c r="O411" s="136"/>
      <c r="P411" s="136"/>
      <c r="Q411" s="136"/>
      <c r="R411" s="136"/>
      <c r="S411" s="136"/>
      <c r="T411" s="136"/>
      <c r="U411" s="136"/>
      <c r="V411" s="136"/>
      <c r="W411" s="136"/>
      <c r="X411" s="136"/>
      <c r="Y411" s="138"/>
    </row>
    <row r="412" spans="1:25" s="2" customFormat="1" x14ac:dyDescent="0.25">
      <c r="A412" s="136"/>
      <c r="B412" s="136"/>
      <c r="C412" s="136"/>
      <c r="D412" s="136"/>
      <c r="E412" s="136"/>
      <c r="F412" s="136"/>
      <c r="G412" s="136"/>
      <c r="H412" s="136"/>
      <c r="I412" s="136"/>
      <c r="J412" s="136"/>
      <c r="K412" s="136"/>
      <c r="L412" s="138"/>
      <c r="M412" s="139"/>
      <c r="N412" s="211"/>
      <c r="O412" s="136"/>
      <c r="P412" s="136"/>
      <c r="Q412" s="136"/>
      <c r="R412" s="136"/>
      <c r="S412" s="136"/>
      <c r="T412" s="136"/>
      <c r="U412" s="136"/>
      <c r="V412" s="136"/>
      <c r="W412" s="136"/>
      <c r="X412" s="136"/>
      <c r="Y412" s="138"/>
    </row>
    <row r="413" spans="1:25" s="2" customFormat="1" x14ac:dyDescent="0.25">
      <c r="A413" s="136"/>
      <c r="B413" s="136"/>
      <c r="C413" s="136"/>
      <c r="D413" s="136"/>
      <c r="E413" s="136"/>
      <c r="F413" s="136"/>
      <c r="G413" s="136"/>
      <c r="H413" s="136"/>
      <c r="I413" s="136"/>
      <c r="J413" s="136"/>
      <c r="K413" s="136"/>
      <c r="L413" s="138"/>
      <c r="M413" s="139"/>
      <c r="N413" s="211"/>
      <c r="O413" s="136"/>
      <c r="P413" s="136"/>
      <c r="Q413" s="136"/>
      <c r="R413" s="136"/>
      <c r="S413" s="136"/>
      <c r="T413" s="136"/>
      <c r="U413" s="136"/>
      <c r="V413" s="136"/>
      <c r="W413" s="136"/>
      <c r="X413" s="136"/>
      <c r="Y413" s="138"/>
    </row>
    <row r="414" spans="1:25" s="2" customFormat="1" x14ac:dyDescent="0.25">
      <c r="A414" s="136"/>
      <c r="B414" s="136"/>
      <c r="C414" s="136"/>
      <c r="D414" s="136"/>
      <c r="E414" s="136"/>
      <c r="F414" s="136"/>
      <c r="G414" s="136"/>
      <c r="H414" s="136"/>
      <c r="I414" s="136"/>
      <c r="J414" s="136"/>
      <c r="K414" s="136"/>
      <c r="L414" s="138"/>
      <c r="M414" s="139"/>
      <c r="N414" s="211"/>
      <c r="O414" s="136"/>
      <c r="P414" s="136"/>
      <c r="Q414" s="136"/>
      <c r="R414" s="136"/>
      <c r="S414" s="136"/>
      <c r="T414" s="136"/>
      <c r="U414" s="136"/>
      <c r="V414" s="136"/>
      <c r="W414" s="136"/>
      <c r="X414" s="136"/>
      <c r="Y414" s="138"/>
    </row>
    <row r="415" spans="1:25" s="2" customFormat="1" x14ac:dyDescent="0.25">
      <c r="A415" s="136"/>
      <c r="B415" s="136"/>
      <c r="C415" s="136"/>
      <c r="D415" s="136"/>
      <c r="E415" s="136"/>
      <c r="F415" s="136"/>
      <c r="G415" s="136"/>
      <c r="H415" s="136"/>
      <c r="I415" s="136"/>
      <c r="J415" s="136"/>
      <c r="K415" s="136"/>
      <c r="L415" s="138"/>
      <c r="M415" s="139"/>
      <c r="N415" s="211"/>
      <c r="O415" s="136"/>
      <c r="P415" s="136"/>
      <c r="Q415" s="136"/>
      <c r="R415" s="136"/>
      <c r="S415" s="136"/>
      <c r="T415" s="136"/>
      <c r="U415" s="136"/>
      <c r="V415" s="136"/>
      <c r="W415" s="136"/>
      <c r="X415" s="136"/>
      <c r="Y415" s="138"/>
    </row>
    <row r="416" spans="1:25" s="2" customFormat="1" x14ac:dyDescent="0.25">
      <c r="A416" s="136"/>
      <c r="B416" s="136"/>
      <c r="C416" s="136"/>
      <c r="D416" s="136"/>
      <c r="E416" s="136"/>
      <c r="F416" s="136"/>
      <c r="G416" s="136"/>
      <c r="H416" s="136"/>
      <c r="I416" s="136"/>
      <c r="J416" s="136"/>
      <c r="K416" s="136"/>
      <c r="L416" s="138"/>
      <c r="M416" s="139"/>
      <c r="N416" s="211"/>
      <c r="O416" s="136"/>
      <c r="P416" s="136"/>
      <c r="Q416" s="136"/>
      <c r="R416" s="136"/>
      <c r="S416" s="136"/>
      <c r="T416" s="136"/>
      <c r="U416" s="136"/>
      <c r="V416" s="136"/>
      <c r="W416" s="136"/>
      <c r="X416" s="136"/>
      <c r="Y416" s="138"/>
    </row>
    <row r="417" spans="1:25" s="2" customFormat="1" x14ac:dyDescent="0.25">
      <c r="A417" s="136"/>
      <c r="B417" s="136"/>
      <c r="C417" s="136"/>
      <c r="D417" s="136"/>
      <c r="E417" s="136"/>
      <c r="F417" s="136"/>
      <c r="G417" s="136"/>
      <c r="H417" s="136"/>
      <c r="I417" s="136"/>
      <c r="J417" s="136"/>
      <c r="K417" s="136"/>
      <c r="L417" s="138"/>
      <c r="M417" s="139"/>
      <c r="N417" s="211"/>
      <c r="O417" s="136"/>
      <c r="P417" s="136"/>
      <c r="Q417" s="136"/>
      <c r="R417" s="136"/>
      <c r="S417" s="136"/>
      <c r="T417" s="136"/>
      <c r="U417" s="136"/>
      <c r="V417" s="136"/>
      <c r="W417" s="136"/>
      <c r="X417" s="136"/>
      <c r="Y417" s="138"/>
    </row>
    <row r="418" spans="1:25" s="2" customFormat="1" x14ac:dyDescent="0.25">
      <c r="A418" s="136"/>
      <c r="B418" s="136"/>
      <c r="C418" s="136"/>
      <c r="D418" s="136"/>
      <c r="E418" s="136"/>
      <c r="F418" s="136"/>
      <c r="G418" s="136"/>
      <c r="H418" s="136"/>
      <c r="I418" s="136"/>
      <c r="J418" s="136"/>
      <c r="K418" s="136"/>
      <c r="L418" s="138"/>
      <c r="M418" s="139"/>
      <c r="N418" s="211"/>
      <c r="O418" s="136"/>
      <c r="P418" s="136"/>
      <c r="Q418" s="136"/>
      <c r="R418" s="136"/>
      <c r="S418" s="136"/>
      <c r="T418" s="136"/>
      <c r="U418" s="136"/>
      <c r="V418" s="136"/>
      <c r="W418" s="136"/>
      <c r="X418" s="136"/>
      <c r="Y418" s="138"/>
    </row>
    <row r="419" spans="1:25" s="2" customFormat="1" x14ac:dyDescent="0.25">
      <c r="A419" s="136"/>
      <c r="B419" s="136"/>
      <c r="C419" s="136"/>
      <c r="D419" s="136"/>
      <c r="E419" s="136"/>
      <c r="F419" s="136"/>
      <c r="G419" s="136"/>
      <c r="H419" s="136"/>
      <c r="I419" s="136"/>
      <c r="J419" s="136"/>
      <c r="K419" s="136"/>
      <c r="L419" s="138"/>
      <c r="M419" s="139"/>
      <c r="N419" s="211"/>
      <c r="O419" s="136"/>
      <c r="P419" s="136"/>
      <c r="Q419" s="136"/>
      <c r="R419" s="136"/>
      <c r="S419" s="136"/>
      <c r="T419" s="136"/>
      <c r="U419" s="136"/>
      <c r="V419" s="136"/>
      <c r="W419" s="136"/>
      <c r="X419" s="136"/>
      <c r="Y419" s="138"/>
    </row>
    <row r="420" spans="1:25" s="2" customFormat="1" x14ac:dyDescent="0.25">
      <c r="A420" s="136"/>
      <c r="B420" s="136"/>
      <c r="C420" s="136"/>
      <c r="D420" s="136"/>
      <c r="E420" s="136"/>
      <c r="F420" s="136"/>
      <c r="G420" s="136"/>
      <c r="H420" s="136"/>
      <c r="I420" s="136"/>
      <c r="J420" s="136"/>
      <c r="K420" s="136"/>
      <c r="L420" s="138"/>
      <c r="M420" s="139"/>
      <c r="N420" s="211"/>
      <c r="O420" s="136"/>
      <c r="P420" s="136"/>
      <c r="Q420" s="136"/>
      <c r="R420" s="136"/>
      <c r="S420" s="136"/>
      <c r="T420" s="136"/>
      <c r="U420" s="136"/>
      <c r="V420" s="136"/>
      <c r="W420" s="136"/>
      <c r="X420" s="136"/>
      <c r="Y420" s="138"/>
    </row>
    <row r="421" spans="1:25" s="2" customFormat="1" x14ac:dyDescent="0.25">
      <c r="A421" s="136"/>
      <c r="B421" s="136"/>
      <c r="C421" s="136"/>
      <c r="D421" s="136"/>
      <c r="E421" s="136"/>
      <c r="F421" s="136"/>
      <c r="G421" s="136"/>
      <c r="H421" s="136"/>
      <c r="I421" s="136"/>
      <c r="J421" s="136"/>
      <c r="K421" s="136"/>
      <c r="L421" s="138"/>
      <c r="M421" s="139"/>
      <c r="N421" s="211"/>
      <c r="O421" s="136"/>
      <c r="P421" s="136"/>
      <c r="Q421" s="136"/>
      <c r="R421" s="136"/>
      <c r="S421" s="136"/>
      <c r="T421" s="136"/>
      <c r="U421" s="136"/>
      <c r="V421" s="136"/>
      <c r="W421" s="136"/>
      <c r="X421" s="136"/>
      <c r="Y421" s="138"/>
    </row>
    <row r="422" spans="1:25" s="2" customFormat="1" x14ac:dyDescent="0.25">
      <c r="A422" s="136"/>
      <c r="B422" s="136"/>
      <c r="C422" s="136"/>
      <c r="D422" s="136"/>
      <c r="E422" s="136"/>
      <c r="F422" s="136"/>
      <c r="G422" s="136"/>
      <c r="H422" s="136"/>
      <c r="I422" s="136"/>
      <c r="J422" s="136"/>
      <c r="K422" s="136"/>
      <c r="L422" s="138"/>
      <c r="M422" s="139"/>
      <c r="N422" s="211"/>
      <c r="O422" s="136"/>
      <c r="P422" s="136"/>
      <c r="Q422" s="136"/>
      <c r="R422" s="136"/>
      <c r="S422" s="136"/>
      <c r="T422" s="136"/>
      <c r="U422" s="136"/>
      <c r="V422" s="136"/>
      <c r="W422" s="136"/>
      <c r="X422" s="136"/>
      <c r="Y422" s="138"/>
    </row>
    <row r="423" spans="1:25" s="2" customFormat="1" x14ac:dyDescent="0.25">
      <c r="A423" s="136"/>
      <c r="B423" s="136"/>
      <c r="C423" s="136"/>
      <c r="D423" s="136"/>
      <c r="E423" s="136"/>
      <c r="F423" s="136"/>
      <c r="G423" s="136"/>
      <c r="H423" s="136"/>
      <c r="I423" s="136"/>
      <c r="J423" s="136"/>
      <c r="K423" s="136"/>
      <c r="L423" s="138"/>
      <c r="M423" s="139"/>
      <c r="N423" s="211"/>
      <c r="O423" s="136"/>
      <c r="P423" s="136"/>
      <c r="Q423" s="136"/>
      <c r="R423" s="136"/>
      <c r="S423" s="136"/>
      <c r="T423" s="136"/>
      <c r="U423" s="136"/>
      <c r="V423" s="136"/>
      <c r="W423" s="136"/>
      <c r="X423" s="136"/>
      <c r="Y423" s="138"/>
    </row>
    <row r="424" spans="1:25" s="2" customFormat="1" x14ac:dyDescent="0.25">
      <c r="A424" s="136"/>
      <c r="B424" s="136"/>
      <c r="C424" s="136"/>
      <c r="D424" s="136"/>
      <c r="E424" s="136"/>
      <c r="F424" s="136"/>
      <c r="G424" s="136"/>
      <c r="H424" s="136"/>
      <c r="I424" s="136"/>
      <c r="J424" s="136"/>
      <c r="K424" s="136"/>
      <c r="L424" s="138"/>
      <c r="M424" s="139"/>
      <c r="N424" s="211"/>
      <c r="O424" s="136"/>
      <c r="P424" s="136"/>
      <c r="Q424" s="136"/>
      <c r="R424" s="136"/>
      <c r="S424" s="136"/>
      <c r="T424" s="136"/>
      <c r="U424" s="136"/>
      <c r="V424" s="136"/>
      <c r="W424" s="136"/>
      <c r="X424" s="136"/>
      <c r="Y424" s="138"/>
    </row>
    <row r="425" spans="1:25" s="2" customFormat="1" x14ac:dyDescent="0.25">
      <c r="A425" s="136"/>
      <c r="B425" s="136"/>
      <c r="C425" s="136"/>
      <c r="D425" s="136"/>
      <c r="E425" s="136"/>
      <c r="F425" s="136"/>
      <c r="G425" s="136"/>
      <c r="H425" s="136"/>
      <c r="I425" s="136"/>
      <c r="J425" s="136"/>
      <c r="K425" s="136"/>
      <c r="L425" s="138"/>
      <c r="M425" s="139"/>
      <c r="N425" s="211"/>
      <c r="O425" s="136"/>
      <c r="P425" s="136"/>
      <c r="Q425" s="136"/>
      <c r="R425" s="136"/>
      <c r="S425" s="136"/>
      <c r="T425" s="136"/>
      <c r="U425" s="136"/>
      <c r="V425" s="136"/>
      <c r="W425" s="136"/>
      <c r="X425" s="136"/>
      <c r="Y425" s="138"/>
    </row>
    <row r="426" spans="1:25" s="2" customFormat="1" x14ac:dyDescent="0.25">
      <c r="A426" s="136"/>
      <c r="B426" s="136"/>
      <c r="C426" s="136"/>
      <c r="D426" s="136"/>
      <c r="E426" s="136"/>
      <c r="F426" s="136"/>
      <c r="G426" s="136"/>
      <c r="H426" s="136"/>
      <c r="I426" s="136"/>
      <c r="J426" s="136"/>
      <c r="K426" s="136"/>
      <c r="L426" s="138"/>
      <c r="M426" s="139"/>
      <c r="N426" s="211"/>
      <c r="O426" s="136"/>
      <c r="P426" s="136"/>
      <c r="Q426" s="136"/>
      <c r="R426" s="136"/>
      <c r="S426" s="136"/>
      <c r="T426" s="136"/>
      <c r="U426" s="136"/>
      <c r="V426" s="136"/>
      <c r="W426" s="136"/>
      <c r="X426" s="136"/>
      <c r="Y426" s="138"/>
    </row>
    <row r="427" spans="1:25" s="2" customFormat="1" x14ac:dyDescent="0.25">
      <c r="A427" s="136"/>
      <c r="B427" s="136"/>
      <c r="C427" s="136"/>
      <c r="D427" s="136"/>
      <c r="E427" s="136"/>
      <c r="F427" s="136"/>
      <c r="G427" s="136"/>
      <c r="H427" s="136"/>
      <c r="I427" s="136"/>
      <c r="J427" s="136"/>
      <c r="K427" s="136"/>
      <c r="L427" s="138"/>
      <c r="M427" s="139"/>
      <c r="N427" s="211"/>
      <c r="O427" s="136"/>
      <c r="P427" s="136"/>
      <c r="Q427" s="136"/>
      <c r="R427" s="136"/>
      <c r="S427" s="136"/>
      <c r="T427" s="136"/>
      <c r="U427" s="136"/>
      <c r="V427" s="136"/>
      <c r="W427" s="136"/>
      <c r="X427" s="136"/>
      <c r="Y427" s="138"/>
    </row>
    <row r="428" spans="1:25" s="2" customFormat="1" x14ac:dyDescent="0.25">
      <c r="A428" s="136"/>
      <c r="B428" s="136"/>
      <c r="C428" s="136"/>
      <c r="D428" s="136"/>
      <c r="E428" s="136"/>
      <c r="F428" s="136"/>
      <c r="G428" s="136"/>
      <c r="H428" s="136"/>
      <c r="I428" s="136"/>
      <c r="J428" s="136"/>
      <c r="K428" s="136"/>
      <c r="L428" s="138"/>
      <c r="M428" s="139"/>
      <c r="N428" s="211"/>
      <c r="O428" s="136"/>
      <c r="P428" s="136"/>
      <c r="Q428" s="136"/>
      <c r="R428" s="136"/>
      <c r="S428" s="136"/>
      <c r="T428" s="136"/>
      <c r="U428" s="136"/>
      <c r="V428" s="136"/>
      <c r="W428" s="136"/>
      <c r="X428" s="136"/>
      <c r="Y428" s="138"/>
    </row>
    <row r="429" spans="1:25" s="2" customFormat="1" x14ac:dyDescent="0.25">
      <c r="A429" s="136"/>
      <c r="B429" s="136"/>
      <c r="C429" s="136"/>
      <c r="D429" s="136"/>
      <c r="E429" s="136"/>
      <c r="F429" s="136"/>
      <c r="G429" s="136"/>
      <c r="H429" s="136"/>
      <c r="I429" s="136"/>
      <c r="J429" s="136"/>
      <c r="K429" s="136"/>
      <c r="L429" s="138"/>
      <c r="M429" s="139"/>
      <c r="N429" s="211"/>
      <c r="O429" s="136"/>
      <c r="P429" s="136"/>
      <c r="Q429" s="136"/>
      <c r="R429" s="136"/>
      <c r="S429" s="136"/>
      <c r="T429" s="136"/>
      <c r="U429" s="136"/>
      <c r="V429" s="136"/>
      <c r="W429" s="136"/>
      <c r="X429" s="136"/>
      <c r="Y429" s="138"/>
    </row>
    <row r="430" spans="1:25" s="2" customFormat="1" x14ac:dyDescent="0.25">
      <c r="A430" s="136"/>
      <c r="B430" s="136"/>
      <c r="C430" s="136"/>
      <c r="D430" s="136"/>
      <c r="E430" s="136"/>
      <c r="F430" s="136"/>
      <c r="G430" s="136"/>
      <c r="H430" s="136"/>
      <c r="I430" s="136"/>
      <c r="J430" s="136"/>
      <c r="K430" s="136"/>
      <c r="L430" s="138"/>
      <c r="M430" s="139"/>
      <c r="N430" s="211"/>
      <c r="O430" s="136"/>
      <c r="P430" s="136"/>
      <c r="Q430" s="136"/>
      <c r="R430" s="136"/>
      <c r="S430" s="136"/>
      <c r="T430" s="136"/>
      <c r="U430" s="136"/>
      <c r="V430" s="136"/>
      <c r="W430" s="136"/>
      <c r="X430" s="136"/>
      <c r="Y430" s="138"/>
    </row>
    <row r="431" spans="1:25" s="2" customFormat="1" x14ac:dyDescent="0.25">
      <c r="A431" s="136"/>
      <c r="B431" s="136"/>
      <c r="C431" s="136"/>
      <c r="D431" s="136"/>
      <c r="E431" s="136"/>
      <c r="F431" s="136"/>
      <c r="G431" s="136"/>
      <c r="H431" s="136"/>
      <c r="I431" s="136"/>
      <c r="J431" s="136"/>
      <c r="K431" s="136"/>
      <c r="L431" s="138"/>
      <c r="M431" s="139"/>
      <c r="N431" s="211"/>
      <c r="O431" s="136"/>
      <c r="P431" s="136"/>
      <c r="Q431" s="136"/>
      <c r="R431" s="136"/>
      <c r="S431" s="136"/>
      <c r="T431" s="136"/>
      <c r="U431" s="136"/>
      <c r="V431" s="136"/>
      <c r="W431" s="136"/>
      <c r="X431" s="136"/>
      <c r="Y431" s="138"/>
    </row>
    <row r="432" spans="1:25" s="2" customFormat="1" x14ac:dyDescent="0.25">
      <c r="A432" s="136"/>
      <c r="B432" s="136"/>
      <c r="C432" s="136"/>
      <c r="D432" s="136"/>
      <c r="E432" s="136"/>
      <c r="F432" s="136"/>
      <c r="G432" s="136"/>
      <c r="H432" s="136"/>
      <c r="I432" s="136"/>
      <c r="J432" s="136"/>
      <c r="K432" s="136"/>
      <c r="L432" s="138"/>
      <c r="M432" s="139"/>
      <c r="N432" s="211"/>
      <c r="O432" s="136"/>
      <c r="P432" s="136"/>
      <c r="Q432" s="136"/>
      <c r="R432" s="136"/>
      <c r="S432" s="136"/>
      <c r="T432" s="136"/>
      <c r="U432" s="136"/>
      <c r="V432" s="136"/>
      <c r="W432" s="136"/>
      <c r="X432" s="136"/>
      <c r="Y432" s="138"/>
    </row>
    <row r="433" spans="1:25" s="2" customFormat="1" x14ac:dyDescent="0.25">
      <c r="A433" s="136"/>
      <c r="B433" s="136"/>
      <c r="C433" s="136"/>
      <c r="D433" s="136"/>
      <c r="E433" s="136"/>
      <c r="F433" s="136"/>
      <c r="G433" s="136"/>
      <c r="H433" s="136"/>
      <c r="I433" s="136"/>
      <c r="J433" s="136"/>
      <c r="K433" s="136"/>
      <c r="L433" s="138"/>
      <c r="M433" s="139"/>
      <c r="N433" s="211"/>
      <c r="O433" s="136"/>
      <c r="P433" s="136"/>
      <c r="Q433" s="136"/>
      <c r="R433" s="136"/>
      <c r="S433" s="136"/>
      <c r="T433" s="136"/>
      <c r="U433" s="136"/>
      <c r="V433" s="136"/>
      <c r="W433" s="136"/>
      <c r="X433" s="136"/>
      <c r="Y433" s="138"/>
    </row>
    <row r="434" spans="1:25" s="2" customFormat="1" x14ac:dyDescent="0.25">
      <c r="A434" s="136"/>
      <c r="B434" s="136"/>
      <c r="C434" s="136"/>
      <c r="D434" s="136"/>
      <c r="E434" s="136"/>
      <c r="F434" s="136"/>
      <c r="G434" s="136"/>
      <c r="H434" s="136"/>
      <c r="I434" s="136"/>
      <c r="J434" s="136"/>
      <c r="K434" s="136"/>
      <c r="L434" s="138"/>
      <c r="M434" s="139"/>
      <c r="N434" s="211"/>
      <c r="O434" s="136"/>
      <c r="P434" s="136"/>
      <c r="Q434" s="136"/>
      <c r="R434" s="136"/>
      <c r="S434" s="136"/>
      <c r="T434" s="136"/>
      <c r="U434" s="136"/>
      <c r="V434" s="136"/>
      <c r="W434" s="136"/>
      <c r="X434" s="136"/>
      <c r="Y434" s="138"/>
    </row>
    <row r="435" spans="1:25" s="2" customFormat="1" x14ac:dyDescent="0.25">
      <c r="A435" s="136"/>
      <c r="B435" s="136"/>
      <c r="C435" s="136"/>
      <c r="D435" s="136"/>
      <c r="E435" s="136"/>
      <c r="F435" s="136"/>
      <c r="G435" s="136"/>
      <c r="H435" s="136"/>
      <c r="I435" s="136"/>
      <c r="J435" s="136"/>
      <c r="K435" s="136"/>
      <c r="L435" s="138"/>
      <c r="M435" s="139"/>
      <c r="N435" s="211"/>
      <c r="O435" s="136"/>
      <c r="P435" s="136"/>
      <c r="Q435" s="136"/>
      <c r="R435" s="136"/>
      <c r="S435" s="136"/>
      <c r="T435" s="136"/>
      <c r="U435" s="136"/>
      <c r="V435" s="136"/>
      <c r="W435" s="136"/>
      <c r="X435" s="136"/>
      <c r="Y435" s="138"/>
    </row>
    <row r="436" spans="1:25" s="2" customFormat="1" x14ac:dyDescent="0.25">
      <c r="A436" s="136"/>
      <c r="B436" s="136"/>
      <c r="C436" s="136"/>
      <c r="D436" s="136"/>
      <c r="E436" s="136"/>
      <c r="F436" s="136"/>
      <c r="G436" s="136"/>
      <c r="H436" s="136"/>
      <c r="I436" s="136"/>
      <c r="J436" s="136"/>
      <c r="K436" s="136"/>
      <c r="L436" s="138"/>
      <c r="M436" s="139"/>
      <c r="N436" s="211"/>
      <c r="O436" s="136"/>
      <c r="P436" s="136"/>
      <c r="Q436" s="136"/>
      <c r="R436" s="136"/>
      <c r="S436" s="136"/>
      <c r="T436" s="136"/>
      <c r="U436" s="136"/>
      <c r="V436" s="136"/>
      <c r="W436" s="136"/>
      <c r="X436" s="136"/>
      <c r="Y436" s="138"/>
    </row>
    <row r="437" spans="1:25" s="2" customFormat="1" x14ac:dyDescent="0.25">
      <c r="A437" s="136"/>
      <c r="B437" s="136"/>
      <c r="C437" s="136"/>
      <c r="D437" s="136"/>
      <c r="E437" s="136"/>
      <c r="F437" s="136"/>
      <c r="G437" s="136"/>
      <c r="H437" s="136"/>
      <c r="I437" s="136"/>
      <c r="J437" s="136"/>
      <c r="K437" s="136"/>
      <c r="L437" s="138"/>
      <c r="M437" s="139"/>
      <c r="N437" s="211"/>
      <c r="O437" s="136"/>
      <c r="P437" s="136"/>
      <c r="Q437" s="136"/>
      <c r="R437" s="136"/>
      <c r="S437" s="136"/>
      <c r="T437" s="136"/>
      <c r="U437" s="136"/>
      <c r="V437" s="136"/>
      <c r="W437" s="136"/>
      <c r="X437" s="136"/>
      <c r="Y437" s="138"/>
    </row>
    <row r="438" spans="1:25" s="2" customFormat="1" x14ac:dyDescent="0.25">
      <c r="A438" s="136"/>
      <c r="B438" s="136"/>
      <c r="C438" s="136"/>
      <c r="D438" s="136"/>
      <c r="E438" s="136"/>
      <c r="F438" s="136"/>
      <c r="G438" s="136"/>
      <c r="H438" s="136"/>
      <c r="I438" s="136"/>
      <c r="J438" s="136"/>
      <c r="K438" s="136"/>
      <c r="L438" s="138"/>
      <c r="M438" s="139"/>
      <c r="N438" s="211"/>
      <c r="O438" s="136"/>
      <c r="P438" s="136"/>
      <c r="Q438" s="136"/>
      <c r="R438" s="136"/>
      <c r="S438" s="136"/>
      <c r="T438" s="136"/>
      <c r="U438" s="136"/>
      <c r="V438" s="136"/>
      <c r="W438" s="136"/>
      <c r="X438" s="136"/>
      <c r="Y438" s="138"/>
    </row>
    <row r="439" spans="1:25" s="2" customFormat="1" x14ac:dyDescent="0.25">
      <c r="A439" s="136"/>
      <c r="B439" s="136"/>
      <c r="C439" s="136"/>
      <c r="D439" s="136"/>
      <c r="E439" s="136"/>
      <c r="F439" s="136"/>
      <c r="G439" s="136"/>
      <c r="H439" s="136"/>
      <c r="I439" s="136"/>
      <c r="J439" s="136"/>
      <c r="K439" s="136"/>
      <c r="L439" s="138"/>
      <c r="M439" s="139"/>
      <c r="N439" s="211"/>
      <c r="O439" s="136"/>
      <c r="P439" s="136"/>
      <c r="Q439" s="136"/>
      <c r="R439" s="136"/>
      <c r="S439" s="136"/>
      <c r="T439" s="136"/>
      <c r="U439" s="136"/>
      <c r="V439" s="136"/>
      <c r="W439" s="136"/>
      <c r="X439" s="136"/>
      <c r="Y439" s="138"/>
    </row>
    <row r="440" spans="1:25" s="2" customFormat="1" x14ac:dyDescent="0.25">
      <c r="A440" s="136"/>
      <c r="B440" s="136"/>
      <c r="C440" s="136"/>
      <c r="D440" s="136"/>
      <c r="E440" s="136"/>
      <c r="F440" s="136"/>
      <c r="G440" s="136"/>
      <c r="H440" s="136"/>
      <c r="I440" s="136"/>
      <c r="J440" s="136"/>
      <c r="K440" s="136"/>
      <c r="L440" s="138"/>
      <c r="M440" s="139"/>
      <c r="N440" s="211"/>
      <c r="O440" s="136"/>
      <c r="P440" s="136"/>
      <c r="Q440" s="136"/>
      <c r="R440" s="136"/>
      <c r="S440" s="136"/>
      <c r="T440" s="136"/>
      <c r="U440" s="136"/>
      <c r="V440" s="136"/>
      <c r="W440" s="136"/>
      <c r="X440" s="136"/>
      <c r="Y440" s="138"/>
    </row>
    <row r="441" spans="1:25" s="2" customFormat="1" x14ac:dyDescent="0.25">
      <c r="A441" s="136"/>
      <c r="B441" s="136"/>
      <c r="C441" s="136"/>
      <c r="D441" s="136"/>
      <c r="E441" s="136"/>
      <c r="F441" s="136"/>
      <c r="G441" s="136"/>
      <c r="H441" s="136"/>
      <c r="I441" s="136"/>
      <c r="J441" s="136"/>
      <c r="K441" s="136"/>
      <c r="L441" s="138"/>
      <c r="M441" s="139"/>
      <c r="N441" s="211"/>
      <c r="O441" s="136"/>
      <c r="P441" s="136"/>
      <c r="Q441" s="136"/>
      <c r="R441" s="136"/>
      <c r="S441" s="136"/>
      <c r="T441" s="136"/>
      <c r="U441" s="136"/>
      <c r="V441" s="136"/>
      <c r="W441" s="136"/>
      <c r="X441" s="136"/>
      <c r="Y441" s="138"/>
    </row>
    <row r="442" spans="1:25" s="2" customFormat="1" x14ac:dyDescent="0.25">
      <c r="A442" s="136"/>
      <c r="B442" s="136"/>
      <c r="C442" s="136"/>
      <c r="D442" s="136"/>
      <c r="E442" s="136"/>
      <c r="F442" s="136"/>
      <c r="G442" s="136"/>
      <c r="H442" s="136"/>
      <c r="I442" s="136"/>
      <c r="J442" s="136"/>
      <c r="K442" s="136"/>
      <c r="L442" s="138"/>
      <c r="M442" s="139"/>
      <c r="N442" s="211"/>
      <c r="O442" s="136"/>
      <c r="P442" s="136"/>
      <c r="Q442" s="136"/>
      <c r="R442" s="136"/>
      <c r="S442" s="136"/>
      <c r="T442" s="136"/>
      <c r="U442" s="136"/>
      <c r="V442" s="136"/>
      <c r="W442" s="136"/>
      <c r="X442" s="136"/>
      <c r="Y442" s="138"/>
    </row>
    <row r="443" spans="1:25" s="2" customFormat="1" x14ac:dyDescent="0.25">
      <c r="A443" s="136"/>
      <c r="B443" s="136"/>
      <c r="C443" s="136"/>
      <c r="D443" s="136"/>
      <c r="E443" s="136"/>
      <c r="F443" s="136"/>
      <c r="G443" s="136"/>
      <c r="H443" s="136"/>
      <c r="I443" s="136"/>
      <c r="J443" s="136"/>
      <c r="K443" s="136"/>
      <c r="L443" s="138"/>
      <c r="M443" s="139"/>
      <c r="N443" s="211"/>
      <c r="O443" s="136"/>
      <c r="P443" s="136"/>
      <c r="Q443" s="136"/>
      <c r="R443" s="136"/>
      <c r="S443" s="136"/>
      <c r="T443" s="136"/>
      <c r="U443" s="136"/>
      <c r="V443" s="136"/>
      <c r="W443" s="136"/>
      <c r="X443" s="136"/>
      <c r="Y443" s="138"/>
    </row>
    <row r="444" spans="1:25" s="2" customFormat="1" x14ac:dyDescent="0.25">
      <c r="A444" s="136"/>
      <c r="B444" s="136"/>
      <c r="C444" s="136"/>
      <c r="D444" s="136"/>
      <c r="E444" s="136"/>
      <c r="F444" s="136"/>
      <c r="G444" s="136"/>
      <c r="H444" s="136"/>
      <c r="I444" s="136"/>
      <c r="J444" s="136"/>
      <c r="K444" s="136"/>
      <c r="L444" s="138"/>
      <c r="M444" s="139"/>
      <c r="N444" s="211"/>
      <c r="O444" s="136"/>
      <c r="P444" s="136"/>
      <c r="Q444" s="136"/>
      <c r="R444" s="136"/>
      <c r="S444" s="136"/>
      <c r="T444" s="136"/>
      <c r="U444" s="136"/>
      <c r="V444" s="136"/>
      <c r="W444" s="136"/>
      <c r="X444" s="136"/>
      <c r="Y444" s="138"/>
    </row>
    <row r="445" spans="1:25" s="2" customFormat="1" x14ac:dyDescent="0.25">
      <c r="A445" s="136"/>
      <c r="B445" s="136"/>
      <c r="C445" s="136"/>
      <c r="D445" s="136"/>
      <c r="E445" s="136"/>
      <c r="F445" s="136"/>
      <c r="G445" s="136"/>
      <c r="H445" s="136"/>
      <c r="I445" s="136"/>
      <c r="J445" s="136"/>
      <c r="K445" s="136"/>
      <c r="L445" s="138"/>
      <c r="M445" s="139"/>
      <c r="N445" s="211"/>
      <c r="O445" s="136"/>
      <c r="P445" s="136"/>
      <c r="Q445" s="136"/>
      <c r="R445" s="136"/>
      <c r="S445" s="136"/>
      <c r="T445" s="136"/>
      <c r="U445" s="136"/>
      <c r="V445" s="136"/>
      <c r="W445" s="136"/>
      <c r="X445" s="136"/>
      <c r="Y445" s="138"/>
    </row>
    <row r="446" spans="1:25" s="2" customFormat="1" x14ac:dyDescent="0.25">
      <c r="A446" s="136"/>
      <c r="B446" s="136"/>
      <c r="C446" s="136"/>
      <c r="D446" s="136"/>
      <c r="E446" s="136"/>
      <c r="F446" s="136"/>
      <c r="G446" s="136"/>
      <c r="H446" s="136"/>
      <c r="I446" s="136"/>
      <c r="J446" s="136"/>
      <c r="K446" s="136"/>
      <c r="L446" s="138"/>
      <c r="M446" s="139"/>
      <c r="N446" s="211"/>
      <c r="O446" s="136"/>
      <c r="P446" s="136"/>
      <c r="Q446" s="136"/>
      <c r="R446" s="136"/>
      <c r="S446" s="136"/>
      <c r="T446" s="136"/>
      <c r="U446" s="136"/>
      <c r="V446" s="136"/>
      <c r="W446" s="136"/>
      <c r="X446" s="136"/>
      <c r="Y446" s="138"/>
    </row>
    <row r="447" spans="1:25" s="2" customFormat="1" x14ac:dyDescent="0.25">
      <c r="A447" s="136"/>
      <c r="B447" s="136"/>
      <c r="C447" s="136"/>
      <c r="D447" s="136"/>
      <c r="E447" s="136"/>
      <c r="F447" s="136"/>
      <c r="G447" s="136"/>
      <c r="H447" s="136"/>
      <c r="I447" s="136"/>
      <c r="J447" s="136"/>
      <c r="K447" s="136"/>
      <c r="L447" s="138"/>
      <c r="M447" s="139"/>
      <c r="N447" s="211"/>
      <c r="O447" s="136"/>
      <c r="P447" s="136"/>
      <c r="Q447" s="136"/>
      <c r="R447" s="136"/>
      <c r="S447" s="136"/>
      <c r="T447" s="136"/>
      <c r="U447" s="136"/>
      <c r="V447" s="136"/>
      <c r="W447" s="136"/>
      <c r="X447" s="136"/>
      <c r="Y447" s="138"/>
    </row>
    <row r="448" spans="1:25" s="2" customFormat="1" x14ac:dyDescent="0.25">
      <c r="A448" s="136"/>
      <c r="B448" s="136"/>
      <c r="C448" s="136"/>
      <c r="D448" s="136"/>
      <c r="E448" s="136"/>
      <c r="F448" s="136"/>
      <c r="G448" s="136"/>
      <c r="H448" s="136"/>
      <c r="I448" s="136"/>
      <c r="J448" s="136"/>
      <c r="K448" s="136"/>
      <c r="L448" s="138"/>
      <c r="M448" s="139"/>
      <c r="N448" s="211"/>
      <c r="O448" s="136"/>
      <c r="P448" s="136"/>
      <c r="Q448" s="136"/>
      <c r="R448" s="136"/>
      <c r="S448" s="136"/>
      <c r="T448" s="136"/>
      <c r="U448" s="136"/>
      <c r="V448" s="136"/>
      <c r="W448" s="136"/>
      <c r="X448" s="136"/>
      <c r="Y448" s="138"/>
    </row>
    <row r="449" spans="1:25" s="2" customFormat="1" x14ac:dyDescent="0.25">
      <c r="A449" s="136"/>
      <c r="B449" s="136"/>
      <c r="C449" s="136"/>
      <c r="D449" s="136"/>
      <c r="E449" s="136"/>
      <c r="F449" s="136"/>
      <c r="G449" s="136"/>
      <c r="H449" s="136"/>
      <c r="I449" s="136"/>
      <c r="J449" s="136"/>
      <c r="K449" s="136"/>
      <c r="L449" s="138"/>
      <c r="M449" s="139"/>
      <c r="N449" s="211"/>
      <c r="O449" s="136"/>
      <c r="P449" s="136"/>
      <c r="Q449" s="136"/>
      <c r="R449" s="136"/>
      <c r="S449" s="136"/>
      <c r="T449" s="136"/>
      <c r="U449" s="136"/>
      <c r="V449" s="136"/>
      <c r="W449" s="136"/>
      <c r="X449" s="136"/>
      <c r="Y449" s="138"/>
    </row>
    <row r="450" spans="1:25" s="2" customFormat="1" x14ac:dyDescent="0.25">
      <c r="A450" s="136"/>
      <c r="B450" s="136"/>
      <c r="C450" s="136"/>
      <c r="D450" s="136"/>
      <c r="E450" s="136"/>
      <c r="F450" s="136"/>
      <c r="G450" s="136"/>
      <c r="H450" s="136"/>
      <c r="I450" s="136"/>
      <c r="J450" s="136"/>
      <c r="K450" s="136"/>
      <c r="L450" s="138"/>
      <c r="M450" s="139"/>
      <c r="N450" s="211"/>
      <c r="O450" s="136"/>
      <c r="P450" s="136"/>
      <c r="Q450" s="136"/>
      <c r="R450" s="136"/>
      <c r="S450" s="136"/>
      <c r="T450" s="136"/>
      <c r="U450" s="136"/>
      <c r="V450" s="136"/>
      <c r="W450" s="136"/>
      <c r="X450" s="136"/>
      <c r="Y450" s="138"/>
    </row>
    <row r="451" spans="1:25" s="2" customFormat="1" x14ac:dyDescent="0.25">
      <c r="A451" s="136"/>
      <c r="B451" s="136"/>
      <c r="C451" s="136"/>
      <c r="D451" s="136"/>
      <c r="E451" s="136"/>
      <c r="F451" s="136"/>
      <c r="G451" s="136"/>
      <c r="H451" s="136"/>
      <c r="I451" s="136"/>
      <c r="J451" s="136"/>
      <c r="K451" s="136"/>
      <c r="L451" s="138"/>
      <c r="M451" s="139"/>
      <c r="N451" s="211"/>
      <c r="O451" s="136"/>
      <c r="P451" s="136"/>
      <c r="Q451" s="136"/>
      <c r="R451" s="136"/>
      <c r="S451" s="136"/>
      <c r="T451" s="136"/>
      <c r="U451" s="136"/>
      <c r="V451" s="136"/>
      <c r="W451" s="136"/>
      <c r="X451" s="136"/>
      <c r="Y451" s="138"/>
    </row>
    <row r="452" spans="1:25" s="2" customFormat="1" x14ac:dyDescent="0.25">
      <c r="A452" s="136"/>
      <c r="B452" s="136"/>
      <c r="C452" s="136"/>
      <c r="D452" s="136"/>
      <c r="E452" s="136"/>
      <c r="F452" s="136"/>
      <c r="G452" s="136"/>
      <c r="H452" s="136"/>
      <c r="I452" s="136"/>
      <c r="J452" s="136"/>
      <c r="K452" s="136"/>
      <c r="L452" s="138"/>
      <c r="M452" s="139"/>
      <c r="N452" s="211"/>
      <c r="O452" s="136"/>
      <c r="P452" s="136"/>
      <c r="Q452" s="136"/>
      <c r="R452" s="136"/>
      <c r="S452" s="136"/>
      <c r="T452" s="136"/>
      <c r="U452" s="136"/>
      <c r="V452" s="136"/>
      <c r="W452" s="136"/>
      <c r="X452" s="136"/>
      <c r="Y452" s="138"/>
    </row>
    <row r="453" spans="1:25" s="2" customFormat="1" x14ac:dyDescent="0.25">
      <c r="A453" s="136"/>
      <c r="B453" s="136"/>
      <c r="C453" s="136"/>
      <c r="D453" s="136"/>
      <c r="E453" s="136"/>
      <c r="F453" s="136"/>
      <c r="G453" s="136"/>
      <c r="H453" s="136"/>
      <c r="I453" s="136"/>
      <c r="J453" s="136"/>
      <c r="K453" s="136"/>
      <c r="L453" s="138"/>
      <c r="M453" s="139"/>
      <c r="N453" s="211"/>
      <c r="O453" s="136"/>
      <c r="P453" s="136"/>
      <c r="Q453" s="136"/>
      <c r="R453" s="136"/>
      <c r="S453" s="136"/>
      <c r="T453" s="136"/>
      <c r="U453" s="136"/>
      <c r="V453" s="136"/>
      <c r="W453" s="136"/>
      <c r="X453" s="136"/>
      <c r="Y453" s="138"/>
    </row>
    <row r="454" spans="1:25" s="2" customFormat="1" x14ac:dyDescent="0.25">
      <c r="A454" s="136"/>
      <c r="B454" s="136"/>
      <c r="C454" s="136"/>
      <c r="D454" s="136"/>
      <c r="E454" s="136"/>
      <c r="F454" s="136"/>
      <c r="G454" s="136"/>
      <c r="H454" s="136"/>
      <c r="I454" s="136"/>
      <c r="J454" s="136"/>
      <c r="K454" s="136"/>
      <c r="L454" s="138"/>
      <c r="M454" s="139"/>
      <c r="N454" s="211"/>
      <c r="O454" s="136"/>
      <c r="P454" s="136"/>
      <c r="Q454" s="136"/>
      <c r="R454" s="136"/>
      <c r="S454" s="136"/>
      <c r="T454" s="136"/>
      <c r="U454" s="136"/>
      <c r="V454" s="136"/>
      <c r="W454" s="136"/>
      <c r="X454" s="136"/>
      <c r="Y454" s="138"/>
    </row>
    <row r="455" spans="1:25" s="2" customFormat="1" x14ac:dyDescent="0.25">
      <c r="A455" s="136"/>
      <c r="B455" s="136"/>
      <c r="C455" s="136"/>
      <c r="D455" s="136"/>
      <c r="E455" s="136"/>
      <c r="F455" s="136"/>
      <c r="G455" s="136"/>
      <c r="H455" s="136"/>
      <c r="I455" s="136"/>
      <c r="J455" s="136"/>
      <c r="K455" s="136"/>
      <c r="L455" s="138"/>
      <c r="M455" s="139"/>
      <c r="N455" s="211"/>
      <c r="O455" s="136"/>
      <c r="P455" s="136"/>
      <c r="Q455" s="136"/>
      <c r="R455" s="136"/>
      <c r="S455" s="136"/>
      <c r="T455" s="136"/>
      <c r="U455" s="136"/>
      <c r="V455" s="136"/>
      <c r="W455" s="136"/>
      <c r="X455" s="136"/>
      <c r="Y455" s="138"/>
    </row>
    <row r="456" spans="1:25" s="2" customFormat="1" x14ac:dyDescent="0.25">
      <c r="A456" s="136"/>
      <c r="B456" s="136"/>
      <c r="C456" s="136"/>
      <c r="D456" s="136"/>
      <c r="E456" s="136"/>
      <c r="F456" s="136"/>
      <c r="G456" s="136"/>
      <c r="H456" s="136"/>
      <c r="I456" s="136"/>
      <c r="J456" s="136"/>
      <c r="K456" s="136"/>
      <c r="L456" s="138"/>
      <c r="M456" s="139"/>
      <c r="N456" s="211"/>
      <c r="O456" s="136"/>
      <c r="P456" s="136"/>
      <c r="Q456" s="136"/>
      <c r="R456" s="136"/>
      <c r="S456" s="136"/>
      <c r="T456" s="136"/>
      <c r="U456" s="136"/>
      <c r="V456" s="136"/>
      <c r="W456" s="136"/>
      <c r="X456" s="136"/>
      <c r="Y456" s="138"/>
    </row>
    <row r="457" spans="1:25" s="2" customFormat="1" x14ac:dyDescent="0.25">
      <c r="A457" s="136"/>
      <c r="B457" s="136"/>
      <c r="C457" s="136"/>
      <c r="D457" s="136"/>
      <c r="E457" s="136"/>
      <c r="F457" s="136"/>
      <c r="G457" s="136"/>
      <c r="H457" s="136"/>
      <c r="I457" s="136"/>
      <c r="J457" s="136"/>
      <c r="K457" s="136"/>
      <c r="L457" s="138"/>
      <c r="M457" s="139"/>
      <c r="N457" s="211"/>
      <c r="O457" s="136"/>
      <c r="P457" s="136"/>
      <c r="Q457" s="136"/>
      <c r="R457" s="136"/>
      <c r="S457" s="136"/>
      <c r="T457" s="136"/>
      <c r="U457" s="136"/>
      <c r="V457" s="136"/>
      <c r="W457" s="136"/>
      <c r="X457" s="136"/>
      <c r="Y457" s="138"/>
    </row>
    <row r="458" spans="1:25" s="2" customFormat="1" x14ac:dyDescent="0.25">
      <c r="A458" s="136"/>
      <c r="B458" s="136"/>
      <c r="C458" s="136"/>
      <c r="D458" s="136"/>
      <c r="E458" s="136"/>
      <c r="F458" s="136"/>
      <c r="G458" s="136"/>
      <c r="H458" s="136"/>
      <c r="I458" s="136"/>
      <c r="J458" s="136"/>
      <c r="K458" s="136"/>
      <c r="L458" s="138"/>
      <c r="M458" s="139"/>
      <c r="N458" s="211"/>
      <c r="O458" s="136"/>
      <c r="P458" s="136"/>
      <c r="Q458" s="136"/>
      <c r="R458" s="136"/>
      <c r="S458" s="136"/>
      <c r="T458" s="136"/>
      <c r="U458" s="136"/>
      <c r="V458" s="136"/>
      <c r="W458" s="136"/>
      <c r="X458" s="136"/>
      <c r="Y458" s="138"/>
    </row>
    <row r="459" spans="1:25" s="2" customFormat="1" x14ac:dyDescent="0.25">
      <c r="A459" s="136"/>
      <c r="B459" s="136"/>
      <c r="C459" s="136"/>
      <c r="D459" s="136"/>
      <c r="E459" s="136"/>
      <c r="F459" s="136"/>
      <c r="G459" s="136"/>
      <c r="H459" s="136"/>
      <c r="I459" s="136"/>
      <c r="J459" s="136"/>
      <c r="K459" s="136"/>
      <c r="L459" s="138"/>
      <c r="M459" s="139"/>
      <c r="N459" s="211"/>
      <c r="O459" s="136"/>
      <c r="P459" s="136"/>
      <c r="Q459" s="136"/>
      <c r="R459" s="136"/>
      <c r="S459" s="136"/>
      <c r="T459" s="136"/>
      <c r="U459" s="136"/>
      <c r="V459" s="136"/>
      <c r="W459" s="136"/>
      <c r="X459" s="136"/>
      <c r="Y459" s="138"/>
    </row>
    <row r="460" spans="1:25" s="2" customFormat="1" x14ac:dyDescent="0.25">
      <c r="A460" s="136"/>
      <c r="B460" s="136"/>
      <c r="C460" s="136"/>
      <c r="D460" s="136"/>
      <c r="E460" s="136"/>
      <c r="F460" s="136"/>
      <c r="G460" s="136"/>
      <c r="H460" s="136"/>
      <c r="I460" s="136"/>
      <c r="J460" s="136"/>
      <c r="K460" s="136"/>
      <c r="L460" s="138"/>
      <c r="M460" s="139"/>
      <c r="N460" s="211"/>
      <c r="O460" s="136"/>
      <c r="P460" s="136"/>
      <c r="Q460" s="136"/>
      <c r="R460" s="136"/>
      <c r="S460" s="136"/>
      <c r="T460" s="136"/>
      <c r="U460" s="136"/>
      <c r="V460" s="136"/>
      <c r="W460" s="136"/>
      <c r="X460" s="136"/>
      <c r="Y460" s="138"/>
    </row>
    <row r="461" spans="1:25" s="2" customFormat="1" x14ac:dyDescent="0.25">
      <c r="A461" s="136"/>
      <c r="B461" s="136"/>
      <c r="C461" s="136"/>
      <c r="D461" s="136"/>
      <c r="E461" s="136"/>
      <c r="F461" s="136"/>
      <c r="G461" s="136"/>
      <c r="H461" s="136"/>
      <c r="I461" s="136"/>
      <c r="J461" s="136"/>
      <c r="K461" s="136"/>
      <c r="L461" s="138"/>
      <c r="M461" s="139"/>
      <c r="N461" s="211"/>
      <c r="O461" s="136"/>
      <c r="P461" s="136"/>
      <c r="Q461" s="136"/>
      <c r="R461" s="136"/>
      <c r="S461" s="136"/>
      <c r="T461" s="136"/>
      <c r="U461" s="136"/>
      <c r="V461" s="136"/>
      <c r="W461" s="136"/>
      <c r="X461" s="136"/>
      <c r="Y461" s="138"/>
    </row>
    <row r="462" spans="1:25" s="2" customFormat="1" x14ac:dyDescent="0.25">
      <c r="A462" s="136"/>
      <c r="B462" s="136"/>
      <c r="C462" s="136"/>
      <c r="D462" s="136"/>
      <c r="E462" s="136"/>
      <c r="F462" s="136"/>
      <c r="G462" s="136"/>
      <c r="H462" s="136"/>
      <c r="I462" s="136"/>
      <c r="J462" s="136"/>
      <c r="K462" s="136"/>
      <c r="L462" s="138"/>
      <c r="M462" s="139"/>
      <c r="N462" s="211"/>
      <c r="O462" s="136"/>
      <c r="P462" s="136"/>
      <c r="Q462" s="136"/>
      <c r="R462" s="136"/>
      <c r="S462" s="136"/>
      <c r="T462" s="136"/>
      <c r="U462" s="136"/>
      <c r="V462" s="136"/>
      <c r="W462" s="136"/>
      <c r="X462" s="136"/>
      <c r="Y462" s="138"/>
    </row>
    <row r="463" spans="1:25" s="2" customFormat="1" x14ac:dyDescent="0.25">
      <c r="A463" s="136"/>
      <c r="B463" s="136"/>
      <c r="C463" s="136"/>
      <c r="D463" s="136"/>
      <c r="E463" s="136"/>
      <c r="F463" s="136"/>
      <c r="G463" s="136"/>
      <c r="H463" s="136"/>
      <c r="I463" s="136"/>
      <c r="J463" s="136"/>
      <c r="K463" s="136"/>
      <c r="L463" s="138"/>
      <c r="M463" s="139"/>
      <c r="N463" s="211"/>
      <c r="O463" s="136"/>
      <c r="P463" s="136"/>
      <c r="Q463" s="136"/>
      <c r="R463" s="136"/>
      <c r="S463" s="136"/>
      <c r="T463" s="136"/>
      <c r="U463" s="136"/>
      <c r="V463" s="136"/>
      <c r="W463" s="136"/>
      <c r="X463" s="136"/>
      <c r="Y463" s="138"/>
    </row>
    <row r="464" spans="1:25" s="2" customFormat="1" x14ac:dyDescent="0.25">
      <c r="A464" s="136"/>
      <c r="B464" s="136"/>
      <c r="C464" s="136"/>
      <c r="D464" s="136"/>
      <c r="E464" s="136"/>
      <c r="F464" s="136"/>
      <c r="G464" s="136"/>
      <c r="H464" s="136"/>
      <c r="I464" s="136"/>
      <c r="J464" s="136"/>
      <c r="K464" s="136"/>
      <c r="L464" s="138"/>
      <c r="M464" s="139"/>
      <c r="N464" s="211"/>
      <c r="O464" s="136"/>
      <c r="P464" s="136"/>
      <c r="Q464" s="136"/>
      <c r="R464" s="136"/>
      <c r="S464" s="136"/>
      <c r="T464" s="136"/>
      <c r="U464" s="136"/>
      <c r="V464" s="136"/>
      <c r="W464" s="136"/>
      <c r="X464" s="136"/>
      <c r="Y464" s="138"/>
    </row>
    <row r="465" spans="1:25" s="2" customFormat="1" x14ac:dyDescent="0.25">
      <c r="A465" s="136"/>
      <c r="B465" s="136"/>
      <c r="C465" s="136"/>
      <c r="D465" s="136"/>
      <c r="E465" s="136"/>
      <c r="F465" s="136"/>
      <c r="G465" s="136"/>
      <c r="H465" s="136"/>
      <c r="I465" s="136"/>
      <c r="J465" s="136"/>
      <c r="K465" s="136"/>
      <c r="L465" s="138"/>
      <c r="M465" s="139"/>
      <c r="N465" s="211"/>
      <c r="O465" s="136"/>
      <c r="P465" s="136"/>
      <c r="Q465" s="136"/>
      <c r="R465" s="136"/>
      <c r="S465" s="136"/>
      <c r="T465" s="136"/>
      <c r="U465" s="136"/>
      <c r="V465" s="136"/>
      <c r="W465" s="136"/>
      <c r="X465" s="136"/>
      <c r="Y465" s="138"/>
    </row>
    <row r="466" spans="1:25" s="2" customFormat="1" x14ac:dyDescent="0.25">
      <c r="A466" s="136"/>
      <c r="B466" s="136"/>
      <c r="C466" s="136"/>
      <c r="D466" s="136"/>
      <c r="E466" s="136"/>
      <c r="F466" s="136"/>
      <c r="G466" s="136"/>
      <c r="H466" s="136"/>
      <c r="I466" s="136"/>
      <c r="J466" s="136"/>
      <c r="K466" s="136"/>
      <c r="L466" s="138"/>
      <c r="M466" s="139"/>
      <c r="N466" s="211"/>
      <c r="O466" s="136"/>
      <c r="P466" s="136"/>
      <c r="Q466" s="136"/>
      <c r="R466" s="136"/>
      <c r="S466" s="136"/>
      <c r="T466" s="136"/>
      <c r="U466" s="136"/>
      <c r="V466" s="136"/>
      <c r="W466" s="136"/>
      <c r="X466" s="136"/>
      <c r="Y466" s="138"/>
    </row>
    <row r="467" spans="1:25" s="2" customFormat="1" x14ac:dyDescent="0.25">
      <c r="A467" s="136"/>
      <c r="B467" s="136"/>
      <c r="C467" s="136"/>
      <c r="D467" s="136"/>
      <c r="E467" s="136"/>
      <c r="F467" s="136"/>
      <c r="G467" s="136"/>
      <c r="H467" s="136"/>
      <c r="I467" s="136"/>
      <c r="J467" s="136"/>
      <c r="K467" s="136"/>
      <c r="L467" s="138"/>
      <c r="M467" s="139"/>
      <c r="N467" s="211"/>
      <c r="O467" s="136"/>
      <c r="P467" s="136"/>
      <c r="Q467" s="136"/>
      <c r="R467" s="136"/>
      <c r="S467" s="136"/>
      <c r="T467" s="136"/>
      <c r="U467" s="136"/>
      <c r="V467" s="136"/>
      <c r="W467" s="136"/>
      <c r="X467" s="136"/>
      <c r="Y467" s="138"/>
    </row>
    <row r="468" spans="1:25" s="2" customFormat="1" x14ac:dyDescent="0.25">
      <c r="A468" s="136"/>
      <c r="B468" s="136"/>
      <c r="C468" s="136"/>
      <c r="D468" s="136"/>
      <c r="E468" s="136"/>
      <c r="F468" s="136"/>
      <c r="G468" s="136"/>
      <c r="H468" s="136"/>
      <c r="I468" s="136"/>
      <c r="J468" s="136"/>
      <c r="K468" s="136"/>
      <c r="L468" s="138"/>
      <c r="M468" s="139"/>
      <c r="N468" s="211"/>
      <c r="O468" s="136"/>
      <c r="P468" s="136"/>
      <c r="Q468" s="136"/>
      <c r="R468" s="136"/>
      <c r="S468" s="136"/>
      <c r="T468" s="136"/>
      <c r="U468" s="136"/>
      <c r="V468" s="136"/>
      <c r="W468" s="136"/>
      <c r="X468" s="136"/>
      <c r="Y468" s="138"/>
    </row>
    <row r="469" spans="1:25" s="2" customFormat="1" x14ac:dyDescent="0.25">
      <c r="A469" s="136"/>
      <c r="B469" s="136"/>
      <c r="C469" s="136"/>
      <c r="D469" s="136"/>
      <c r="E469" s="136"/>
      <c r="F469" s="136"/>
      <c r="G469" s="136"/>
      <c r="H469" s="136"/>
      <c r="I469" s="136"/>
      <c r="J469" s="136"/>
      <c r="K469" s="136"/>
      <c r="L469" s="138"/>
      <c r="M469" s="139"/>
      <c r="N469" s="211"/>
      <c r="O469" s="136"/>
      <c r="P469" s="136"/>
      <c r="Q469" s="136"/>
      <c r="R469" s="136"/>
      <c r="S469" s="136"/>
      <c r="T469" s="136"/>
      <c r="U469" s="136"/>
      <c r="V469" s="136"/>
      <c r="W469" s="136"/>
      <c r="X469" s="136"/>
      <c r="Y469" s="138"/>
    </row>
    <row r="470" spans="1:25" s="2" customFormat="1" x14ac:dyDescent="0.25">
      <c r="A470" s="136"/>
      <c r="B470" s="136"/>
      <c r="C470" s="136"/>
      <c r="D470" s="136"/>
      <c r="E470" s="136"/>
      <c r="F470" s="136"/>
      <c r="G470" s="136"/>
      <c r="H470" s="136"/>
      <c r="I470" s="136"/>
      <c r="J470" s="136"/>
      <c r="K470" s="136"/>
      <c r="L470" s="138"/>
      <c r="M470" s="139"/>
      <c r="N470" s="211"/>
      <c r="O470" s="136"/>
      <c r="P470" s="136"/>
      <c r="Q470" s="136"/>
      <c r="R470" s="136"/>
      <c r="S470" s="136"/>
      <c r="T470" s="136"/>
      <c r="U470" s="136"/>
      <c r="V470" s="136"/>
      <c r="W470" s="136"/>
      <c r="X470" s="136"/>
      <c r="Y470" s="138"/>
    </row>
    <row r="471" spans="1:25" s="2" customFormat="1" x14ac:dyDescent="0.25">
      <c r="A471" s="136"/>
      <c r="B471" s="136"/>
      <c r="C471" s="136"/>
      <c r="D471" s="136"/>
      <c r="E471" s="136"/>
      <c r="F471" s="136"/>
      <c r="G471" s="136"/>
      <c r="H471" s="136"/>
      <c r="I471" s="136"/>
      <c r="J471" s="136"/>
      <c r="K471" s="136"/>
      <c r="L471" s="138"/>
      <c r="M471" s="139"/>
      <c r="N471" s="211"/>
      <c r="O471" s="136"/>
      <c r="P471" s="136"/>
      <c r="Q471" s="136"/>
      <c r="R471" s="136"/>
      <c r="S471" s="136"/>
      <c r="T471" s="136"/>
      <c r="U471" s="136"/>
      <c r="V471" s="136"/>
      <c r="W471" s="136"/>
      <c r="X471" s="136"/>
      <c r="Y471" s="138"/>
    </row>
    <row r="472" spans="1:25" s="2" customFormat="1" x14ac:dyDescent="0.25">
      <c r="A472" s="136"/>
      <c r="B472" s="136"/>
      <c r="C472" s="136"/>
      <c r="D472" s="136"/>
      <c r="E472" s="136"/>
      <c r="F472" s="136"/>
      <c r="G472" s="136"/>
      <c r="H472" s="136"/>
      <c r="I472" s="136"/>
      <c r="J472" s="136"/>
      <c r="K472" s="136"/>
      <c r="L472" s="138"/>
      <c r="M472" s="139"/>
      <c r="N472" s="211"/>
      <c r="O472" s="136"/>
      <c r="P472" s="136"/>
      <c r="Q472" s="136"/>
      <c r="R472" s="136"/>
      <c r="S472" s="136"/>
      <c r="T472" s="136"/>
      <c r="U472" s="136"/>
      <c r="V472" s="136"/>
      <c r="W472" s="136"/>
      <c r="X472" s="136"/>
      <c r="Y472" s="138"/>
    </row>
    <row r="473" spans="1:25" s="2" customFormat="1" x14ac:dyDescent="0.25">
      <c r="A473" s="136"/>
      <c r="B473" s="136"/>
      <c r="C473" s="136"/>
      <c r="D473" s="136"/>
      <c r="E473" s="136"/>
      <c r="F473" s="136"/>
      <c r="G473" s="136"/>
      <c r="H473" s="136"/>
      <c r="I473" s="136"/>
      <c r="J473" s="136"/>
      <c r="K473" s="136"/>
      <c r="L473" s="138"/>
      <c r="M473" s="139"/>
      <c r="N473" s="211"/>
      <c r="O473" s="136"/>
      <c r="P473" s="136"/>
      <c r="Q473" s="136"/>
      <c r="R473" s="136"/>
      <c r="S473" s="136"/>
      <c r="T473" s="136"/>
      <c r="U473" s="136"/>
      <c r="V473" s="136"/>
      <c r="W473" s="136"/>
      <c r="X473" s="136"/>
      <c r="Y473" s="138"/>
    </row>
    <row r="474" spans="1:25" s="2" customFormat="1" x14ac:dyDescent="0.25">
      <c r="A474" s="136"/>
      <c r="B474" s="136"/>
      <c r="C474" s="136"/>
      <c r="D474" s="136"/>
      <c r="E474" s="136"/>
      <c r="F474" s="136"/>
      <c r="G474" s="136"/>
      <c r="H474" s="136"/>
      <c r="I474" s="136"/>
      <c r="J474" s="136"/>
      <c r="K474" s="136"/>
      <c r="L474" s="138"/>
      <c r="M474" s="139"/>
      <c r="N474" s="211"/>
      <c r="O474" s="136"/>
      <c r="P474" s="136"/>
      <c r="Q474" s="136"/>
      <c r="R474" s="136"/>
      <c r="S474" s="136"/>
      <c r="T474" s="136"/>
      <c r="U474" s="136"/>
      <c r="V474" s="136"/>
      <c r="W474" s="136"/>
      <c r="X474" s="136"/>
      <c r="Y474" s="138"/>
    </row>
    <row r="475" spans="1:25" s="2" customFormat="1" x14ac:dyDescent="0.25">
      <c r="A475" s="136"/>
      <c r="B475" s="136"/>
      <c r="C475" s="136"/>
      <c r="D475" s="136"/>
      <c r="E475" s="136"/>
      <c r="F475" s="136"/>
      <c r="G475" s="136"/>
      <c r="H475" s="136"/>
      <c r="I475" s="136"/>
      <c r="J475" s="136"/>
      <c r="K475" s="136"/>
      <c r="L475" s="138"/>
      <c r="M475" s="139"/>
      <c r="N475" s="211"/>
      <c r="O475" s="136"/>
      <c r="P475" s="136"/>
      <c r="Q475" s="136"/>
      <c r="R475" s="136"/>
      <c r="S475" s="136"/>
      <c r="T475" s="136"/>
      <c r="U475" s="136"/>
      <c r="V475" s="136"/>
      <c r="W475" s="136"/>
      <c r="X475" s="136"/>
      <c r="Y475" s="138"/>
    </row>
    <row r="476" spans="1:25" s="2" customFormat="1" x14ac:dyDescent="0.25">
      <c r="A476" s="136"/>
      <c r="B476" s="136"/>
      <c r="C476" s="136"/>
      <c r="D476" s="136"/>
      <c r="E476" s="136"/>
      <c r="F476" s="136"/>
      <c r="G476" s="136"/>
      <c r="H476" s="136"/>
      <c r="I476" s="136"/>
      <c r="J476" s="136"/>
      <c r="K476" s="136"/>
      <c r="L476" s="138"/>
      <c r="M476" s="139"/>
      <c r="N476" s="211"/>
      <c r="O476" s="136"/>
      <c r="P476" s="136"/>
      <c r="Q476" s="136"/>
      <c r="R476" s="136"/>
      <c r="S476" s="136"/>
      <c r="T476" s="136"/>
      <c r="U476" s="136"/>
      <c r="V476" s="136"/>
      <c r="W476" s="136"/>
      <c r="X476" s="136"/>
      <c r="Y476" s="138"/>
    </row>
    <row r="477" spans="1:25" s="2" customFormat="1" x14ac:dyDescent="0.25">
      <c r="A477" s="136"/>
      <c r="B477" s="136"/>
      <c r="C477" s="136"/>
      <c r="D477" s="136"/>
      <c r="E477" s="136"/>
      <c r="F477" s="136"/>
      <c r="G477" s="136"/>
      <c r="H477" s="136"/>
      <c r="I477" s="136"/>
      <c r="J477" s="136"/>
      <c r="K477" s="136"/>
      <c r="L477" s="138"/>
      <c r="M477" s="139"/>
      <c r="N477" s="211"/>
      <c r="O477" s="136"/>
      <c r="P477" s="136"/>
      <c r="Q477" s="136"/>
      <c r="R477" s="136"/>
      <c r="S477" s="136"/>
      <c r="T477" s="136"/>
      <c r="U477" s="136"/>
      <c r="V477" s="136"/>
      <c r="W477" s="136"/>
      <c r="X477" s="136"/>
      <c r="Y477" s="138"/>
    </row>
    <row r="478" spans="1:25" s="2" customFormat="1" x14ac:dyDescent="0.25">
      <c r="A478" s="136"/>
      <c r="B478" s="136"/>
      <c r="C478" s="136"/>
      <c r="D478" s="136"/>
      <c r="E478" s="136"/>
      <c r="F478" s="136"/>
      <c r="G478" s="136"/>
      <c r="H478" s="136"/>
      <c r="I478" s="136"/>
      <c r="J478" s="136"/>
      <c r="K478" s="136"/>
      <c r="L478" s="138"/>
      <c r="M478" s="139"/>
      <c r="N478" s="211"/>
      <c r="O478" s="136"/>
      <c r="P478" s="136"/>
      <c r="Q478" s="136"/>
      <c r="R478" s="136"/>
      <c r="S478" s="136"/>
      <c r="T478" s="136"/>
      <c r="U478" s="136"/>
      <c r="V478" s="136"/>
      <c r="W478" s="136"/>
      <c r="X478" s="136"/>
      <c r="Y478" s="138"/>
    </row>
    <row r="479" spans="1:25" s="2" customFormat="1" x14ac:dyDescent="0.25">
      <c r="A479" s="136"/>
      <c r="B479" s="136"/>
      <c r="C479" s="136"/>
      <c r="D479" s="136"/>
      <c r="E479" s="136"/>
      <c r="F479" s="136"/>
      <c r="G479" s="136"/>
      <c r="H479" s="136"/>
      <c r="I479" s="136"/>
      <c r="J479" s="136"/>
      <c r="K479" s="136"/>
      <c r="L479" s="138"/>
      <c r="M479" s="139"/>
      <c r="N479" s="211"/>
      <c r="O479" s="136"/>
      <c r="P479" s="136"/>
      <c r="Q479" s="136"/>
      <c r="R479" s="136"/>
      <c r="S479" s="136"/>
      <c r="T479" s="136"/>
      <c r="U479" s="136"/>
      <c r="V479" s="136"/>
      <c r="W479" s="136"/>
      <c r="X479" s="136"/>
      <c r="Y479" s="138"/>
    </row>
    <row r="480" spans="1:25" s="2" customFormat="1" x14ac:dyDescent="0.25">
      <c r="A480" s="136"/>
      <c r="B480" s="136"/>
      <c r="C480" s="136"/>
      <c r="D480" s="136"/>
      <c r="E480" s="136"/>
      <c r="F480" s="136"/>
      <c r="G480" s="136"/>
      <c r="H480" s="136"/>
      <c r="I480" s="136"/>
      <c r="J480" s="136"/>
      <c r="K480" s="136"/>
      <c r="L480" s="138"/>
      <c r="M480" s="139"/>
      <c r="N480" s="211"/>
      <c r="O480" s="136"/>
      <c r="P480" s="136"/>
      <c r="Q480" s="136"/>
      <c r="R480" s="136"/>
      <c r="S480" s="136"/>
      <c r="T480" s="136"/>
      <c r="U480" s="136"/>
      <c r="V480" s="136"/>
      <c r="W480" s="136"/>
      <c r="X480" s="136"/>
      <c r="Y480" s="138"/>
    </row>
    <row r="481" spans="1:25" s="2" customFormat="1" x14ac:dyDescent="0.25">
      <c r="A481" s="136"/>
      <c r="B481" s="136"/>
      <c r="C481" s="136"/>
      <c r="D481" s="136"/>
      <c r="E481" s="136"/>
      <c r="F481" s="136"/>
      <c r="G481" s="136"/>
      <c r="H481" s="136"/>
      <c r="I481" s="136"/>
      <c r="J481" s="136"/>
      <c r="K481" s="136"/>
      <c r="L481" s="138"/>
      <c r="M481" s="139"/>
      <c r="N481" s="211"/>
      <c r="O481" s="136"/>
      <c r="P481" s="136"/>
      <c r="Q481" s="136"/>
      <c r="R481" s="136"/>
      <c r="S481" s="136"/>
      <c r="T481" s="136"/>
      <c r="U481" s="136"/>
      <c r="V481" s="136"/>
      <c r="W481" s="136"/>
      <c r="X481" s="136"/>
      <c r="Y481" s="138"/>
    </row>
    <row r="482" spans="1:25" s="2" customFormat="1" x14ac:dyDescent="0.25">
      <c r="A482" s="136"/>
      <c r="B482" s="136"/>
      <c r="C482" s="136"/>
      <c r="D482" s="136"/>
      <c r="E482" s="136"/>
      <c r="F482" s="136"/>
      <c r="G482" s="136"/>
      <c r="H482" s="136"/>
      <c r="I482" s="136"/>
      <c r="J482" s="136"/>
      <c r="K482" s="136"/>
      <c r="L482" s="138"/>
      <c r="M482" s="139"/>
      <c r="N482" s="211"/>
      <c r="O482" s="136"/>
      <c r="P482" s="136"/>
      <c r="Q482" s="136"/>
      <c r="R482" s="136"/>
      <c r="S482" s="136"/>
      <c r="T482" s="136"/>
      <c r="U482" s="136"/>
      <c r="V482" s="136"/>
      <c r="W482" s="136"/>
      <c r="X482" s="136"/>
      <c r="Y482" s="138"/>
    </row>
    <row r="483" spans="1:25" s="2" customFormat="1" x14ac:dyDescent="0.25">
      <c r="A483" s="136"/>
      <c r="B483" s="136"/>
      <c r="C483" s="136"/>
      <c r="D483" s="136"/>
      <c r="E483" s="136"/>
      <c r="F483" s="136"/>
      <c r="G483" s="136"/>
      <c r="H483" s="136"/>
      <c r="I483" s="136"/>
      <c r="J483" s="136"/>
      <c r="K483" s="136"/>
      <c r="L483" s="138"/>
      <c r="M483" s="139"/>
      <c r="N483" s="211"/>
      <c r="O483" s="136"/>
      <c r="P483" s="136"/>
      <c r="Q483" s="136"/>
      <c r="R483" s="136"/>
      <c r="S483" s="136"/>
      <c r="T483" s="136"/>
      <c r="U483" s="136"/>
      <c r="V483" s="136"/>
      <c r="W483" s="136"/>
      <c r="X483" s="136"/>
      <c r="Y483" s="138"/>
    </row>
    <row r="484" spans="1:25" s="2" customFormat="1" x14ac:dyDescent="0.25">
      <c r="A484" s="136"/>
      <c r="B484" s="136"/>
      <c r="C484" s="136"/>
      <c r="D484" s="136"/>
      <c r="E484" s="136"/>
      <c r="F484" s="136"/>
      <c r="G484" s="136"/>
      <c r="H484" s="136"/>
      <c r="I484" s="136"/>
      <c r="J484" s="136"/>
      <c r="K484" s="136"/>
      <c r="L484" s="138"/>
      <c r="M484" s="139"/>
      <c r="N484" s="211"/>
      <c r="O484" s="136"/>
      <c r="P484" s="136"/>
      <c r="Q484" s="136"/>
      <c r="R484" s="136"/>
      <c r="S484" s="136"/>
      <c r="T484" s="136"/>
      <c r="U484" s="136"/>
      <c r="V484" s="136"/>
      <c r="W484" s="136"/>
      <c r="X484" s="136"/>
      <c r="Y484" s="138"/>
    </row>
    <row r="485" spans="1:25" s="2" customFormat="1" x14ac:dyDescent="0.25">
      <c r="A485" s="136"/>
      <c r="B485" s="136"/>
      <c r="C485" s="136"/>
      <c r="D485" s="136"/>
      <c r="E485" s="136"/>
      <c r="F485" s="136"/>
      <c r="G485" s="136"/>
      <c r="H485" s="136"/>
      <c r="I485" s="136"/>
      <c r="J485" s="136"/>
      <c r="K485" s="136"/>
      <c r="L485" s="138"/>
      <c r="M485" s="139"/>
      <c r="N485" s="211"/>
      <c r="O485" s="136"/>
      <c r="P485" s="136"/>
      <c r="Q485" s="136"/>
      <c r="R485" s="136"/>
      <c r="S485" s="136"/>
      <c r="T485" s="136"/>
      <c r="U485" s="136"/>
      <c r="V485" s="136"/>
      <c r="W485" s="136"/>
      <c r="X485" s="136"/>
      <c r="Y485" s="138"/>
    </row>
    <row r="486" spans="1:25" s="2" customFormat="1" x14ac:dyDescent="0.25">
      <c r="A486" s="136"/>
      <c r="B486" s="136"/>
      <c r="C486" s="136"/>
      <c r="D486" s="136"/>
      <c r="E486" s="136"/>
      <c r="F486" s="136"/>
      <c r="G486" s="136"/>
      <c r="H486" s="136"/>
      <c r="I486" s="136"/>
      <c r="J486" s="136"/>
      <c r="K486" s="136"/>
      <c r="L486" s="138"/>
      <c r="M486" s="139"/>
      <c r="N486" s="211"/>
      <c r="O486" s="136"/>
      <c r="P486" s="136"/>
      <c r="Q486" s="136"/>
      <c r="R486" s="136"/>
      <c r="S486" s="136"/>
      <c r="T486" s="136"/>
      <c r="U486" s="136"/>
      <c r="V486" s="136"/>
      <c r="W486" s="136"/>
      <c r="X486" s="136"/>
      <c r="Y486" s="138"/>
    </row>
    <row r="487" spans="1:25" s="2" customFormat="1" x14ac:dyDescent="0.25">
      <c r="A487" s="136"/>
      <c r="B487" s="136"/>
      <c r="C487" s="136"/>
      <c r="D487" s="136"/>
      <c r="E487" s="136"/>
      <c r="F487" s="136"/>
      <c r="G487" s="136"/>
      <c r="H487" s="136"/>
      <c r="I487" s="136"/>
      <c r="J487" s="136"/>
      <c r="K487" s="136"/>
      <c r="L487" s="138"/>
      <c r="M487" s="139"/>
      <c r="N487" s="211"/>
      <c r="O487" s="136"/>
      <c r="P487" s="136"/>
      <c r="Q487" s="136"/>
      <c r="R487" s="136"/>
      <c r="S487" s="136"/>
      <c r="T487" s="136"/>
      <c r="U487" s="136"/>
      <c r="V487" s="136"/>
      <c r="W487" s="136"/>
      <c r="X487" s="136"/>
      <c r="Y487" s="138"/>
    </row>
    <row r="488" spans="1:25" s="2" customFormat="1" x14ac:dyDescent="0.25">
      <c r="A488" s="136"/>
      <c r="B488" s="136"/>
      <c r="C488" s="136"/>
      <c r="D488" s="136"/>
      <c r="E488" s="136"/>
      <c r="F488" s="136"/>
      <c r="G488" s="136"/>
      <c r="H488" s="136"/>
      <c r="I488" s="136"/>
      <c r="J488" s="136"/>
      <c r="K488" s="136"/>
      <c r="L488" s="138"/>
      <c r="M488" s="139"/>
      <c r="N488" s="211"/>
      <c r="O488" s="136"/>
      <c r="P488" s="136"/>
      <c r="Q488" s="136"/>
      <c r="R488" s="136"/>
      <c r="S488" s="136"/>
      <c r="T488" s="136"/>
      <c r="U488" s="136"/>
      <c r="V488" s="136"/>
      <c r="W488" s="136"/>
      <c r="X488" s="136"/>
      <c r="Y488" s="138"/>
    </row>
    <row r="489" spans="1:25" s="2" customFormat="1" x14ac:dyDescent="0.25">
      <c r="A489" s="136"/>
      <c r="B489" s="136"/>
      <c r="C489" s="136"/>
      <c r="D489" s="136"/>
      <c r="E489" s="136"/>
      <c r="F489" s="136"/>
      <c r="G489" s="136"/>
      <c r="H489" s="136"/>
      <c r="I489" s="136"/>
      <c r="J489" s="136"/>
      <c r="K489" s="136"/>
      <c r="L489" s="138"/>
      <c r="M489" s="139"/>
      <c r="N489" s="211"/>
      <c r="O489" s="136"/>
      <c r="P489" s="136"/>
      <c r="Q489" s="136"/>
      <c r="R489" s="136"/>
      <c r="S489" s="136"/>
      <c r="T489" s="136"/>
      <c r="U489" s="136"/>
      <c r="V489" s="136"/>
      <c r="W489" s="136"/>
      <c r="X489" s="136"/>
      <c r="Y489" s="138"/>
    </row>
    <row r="490" spans="1:25" s="2" customFormat="1" x14ac:dyDescent="0.25">
      <c r="A490" s="136"/>
      <c r="B490" s="136"/>
      <c r="C490" s="136"/>
      <c r="D490" s="136"/>
      <c r="E490" s="136"/>
      <c r="F490" s="136"/>
      <c r="G490" s="136"/>
      <c r="H490" s="136"/>
      <c r="I490" s="136"/>
      <c r="J490" s="136"/>
      <c r="K490" s="136"/>
      <c r="L490" s="138"/>
      <c r="M490" s="139"/>
      <c r="N490" s="211"/>
      <c r="O490" s="136"/>
      <c r="P490" s="136"/>
      <c r="Q490" s="136"/>
      <c r="R490" s="136"/>
      <c r="S490" s="136"/>
      <c r="T490" s="136"/>
      <c r="U490" s="136"/>
      <c r="V490" s="136"/>
      <c r="W490" s="136"/>
      <c r="X490" s="136"/>
      <c r="Y490" s="138"/>
    </row>
    <row r="491" spans="1:25" s="2" customFormat="1" x14ac:dyDescent="0.25">
      <c r="A491" s="136"/>
      <c r="B491" s="136"/>
      <c r="C491" s="136"/>
      <c r="D491" s="136"/>
      <c r="E491" s="136"/>
      <c r="F491" s="136"/>
      <c r="G491" s="136"/>
      <c r="H491" s="136"/>
      <c r="I491" s="136"/>
      <c r="J491" s="136"/>
      <c r="K491" s="136"/>
      <c r="L491" s="138"/>
      <c r="M491" s="139"/>
      <c r="N491" s="211"/>
      <c r="O491" s="136"/>
      <c r="P491" s="136"/>
      <c r="Q491" s="136"/>
      <c r="R491" s="136"/>
      <c r="S491" s="136"/>
      <c r="T491" s="136"/>
      <c r="U491" s="136"/>
      <c r="V491" s="136"/>
      <c r="W491" s="136"/>
      <c r="X491" s="136"/>
      <c r="Y491" s="138"/>
    </row>
    <row r="492" spans="1:25" s="2" customFormat="1" x14ac:dyDescent="0.25">
      <c r="A492" s="136"/>
      <c r="B492" s="136"/>
      <c r="C492" s="136"/>
      <c r="D492" s="136"/>
      <c r="E492" s="136"/>
      <c r="F492" s="136"/>
      <c r="G492" s="136"/>
      <c r="H492" s="136"/>
      <c r="I492" s="136"/>
      <c r="J492" s="136"/>
      <c r="K492" s="136"/>
      <c r="L492" s="138"/>
      <c r="M492" s="139"/>
      <c r="N492" s="211"/>
      <c r="O492" s="136"/>
      <c r="P492" s="136"/>
      <c r="Q492" s="136"/>
      <c r="R492" s="136"/>
      <c r="S492" s="136"/>
      <c r="T492" s="136"/>
      <c r="U492" s="136"/>
      <c r="V492" s="136"/>
      <c r="W492" s="136"/>
      <c r="X492" s="136"/>
      <c r="Y492" s="138"/>
    </row>
    <row r="493" spans="1:25" s="2" customFormat="1" x14ac:dyDescent="0.25">
      <c r="A493" s="136"/>
      <c r="B493" s="136"/>
      <c r="C493" s="136"/>
      <c r="D493" s="136"/>
      <c r="E493" s="136"/>
      <c r="F493" s="136"/>
      <c r="G493" s="136"/>
      <c r="H493" s="136"/>
      <c r="I493" s="136"/>
      <c r="J493" s="136"/>
      <c r="K493" s="136"/>
      <c r="L493" s="138"/>
      <c r="M493" s="139"/>
      <c r="N493" s="211"/>
      <c r="O493" s="136"/>
      <c r="P493" s="136"/>
      <c r="Q493" s="136"/>
      <c r="R493" s="136"/>
      <c r="S493" s="136"/>
      <c r="T493" s="136"/>
      <c r="U493" s="136"/>
      <c r="V493" s="136"/>
      <c r="W493" s="136"/>
      <c r="X493" s="136"/>
      <c r="Y493" s="138"/>
    </row>
    <row r="494" spans="1:25" s="2" customFormat="1" x14ac:dyDescent="0.25">
      <c r="A494" s="136"/>
      <c r="B494" s="136"/>
      <c r="C494" s="136"/>
      <c r="D494" s="136"/>
      <c r="E494" s="136"/>
      <c r="F494" s="136"/>
      <c r="G494" s="136"/>
      <c r="H494" s="136"/>
      <c r="I494" s="136"/>
      <c r="J494" s="136"/>
      <c r="K494" s="136"/>
      <c r="L494" s="138"/>
      <c r="M494" s="139"/>
      <c r="N494" s="211"/>
      <c r="O494" s="136"/>
      <c r="P494" s="136"/>
      <c r="Q494" s="136"/>
      <c r="R494" s="136"/>
      <c r="S494" s="136"/>
      <c r="T494" s="136"/>
      <c r="U494" s="136"/>
      <c r="V494" s="136"/>
      <c r="W494" s="136"/>
      <c r="X494" s="136"/>
      <c r="Y494" s="138"/>
    </row>
    <row r="495" spans="1:25" s="2" customFormat="1" x14ac:dyDescent="0.25">
      <c r="A495" s="136"/>
      <c r="B495" s="136"/>
      <c r="C495" s="136"/>
      <c r="D495" s="136"/>
      <c r="E495" s="136"/>
      <c r="F495" s="136"/>
      <c r="G495" s="136"/>
      <c r="H495" s="136"/>
      <c r="I495" s="136"/>
      <c r="J495" s="136"/>
      <c r="K495" s="136"/>
      <c r="L495" s="138"/>
      <c r="M495" s="139"/>
      <c r="N495" s="211"/>
      <c r="O495" s="136"/>
      <c r="P495" s="136"/>
      <c r="Q495" s="136"/>
      <c r="R495" s="136"/>
      <c r="S495" s="136"/>
      <c r="T495" s="136"/>
      <c r="U495" s="136"/>
      <c r="V495" s="136"/>
      <c r="W495" s="136"/>
      <c r="X495" s="136"/>
      <c r="Y495" s="138"/>
    </row>
    <row r="496" spans="1:25" s="2" customFormat="1" x14ac:dyDescent="0.25">
      <c r="A496" s="136"/>
      <c r="B496" s="136"/>
      <c r="C496" s="136"/>
      <c r="D496" s="136"/>
      <c r="E496" s="136"/>
      <c r="F496" s="136"/>
      <c r="G496" s="136"/>
      <c r="H496" s="136"/>
      <c r="I496" s="136"/>
      <c r="J496" s="136"/>
      <c r="K496" s="136"/>
      <c r="L496" s="138"/>
      <c r="M496" s="139"/>
      <c r="N496" s="211"/>
      <c r="O496" s="136"/>
      <c r="P496" s="136"/>
      <c r="Q496" s="136"/>
      <c r="R496" s="136"/>
      <c r="S496" s="136"/>
      <c r="T496" s="136"/>
      <c r="U496" s="136"/>
      <c r="V496" s="136"/>
      <c r="W496" s="136"/>
      <c r="X496" s="136"/>
      <c r="Y496" s="138"/>
    </row>
    <row r="497" spans="1:25" s="2" customFormat="1" x14ac:dyDescent="0.25">
      <c r="A497" s="136"/>
      <c r="B497" s="136"/>
      <c r="C497" s="136"/>
      <c r="D497" s="136"/>
      <c r="E497" s="136"/>
      <c r="F497" s="136"/>
      <c r="G497" s="136"/>
      <c r="H497" s="136"/>
      <c r="I497" s="136"/>
      <c r="J497" s="136"/>
      <c r="K497" s="136"/>
      <c r="L497" s="138"/>
      <c r="M497" s="139"/>
      <c r="N497" s="211"/>
      <c r="O497" s="136"/>
      <c r="P497" s="136"/>
      <c r="Q497" s="136"/>
      <c r="R497" s="136"/>
      <c r="S497" s="136"/>
      <c r="T497" s="136"/>
      <c r="U497" s="136"/>
      <c r="V497" s="136"/>
      <c r="W497" s="136"/>
      <c r="X497" s="136"/>
      <c r="Y497" s="138"/>
    </row>
    <row r="498" spans="1:25" s="2" customFormat="1" x14ac:dyDescent="0.25">
      <c r="A498" s="136"/>
      <c r="B498" s="136"/>
      <c r="C498" s="136"/>
      <c r="D498" s="136"/>
      <c r="E498" s="136"/>
      <c r="F498" s="136"/>
      <c r="G498" s="136"/>
      <c r="H498" s="136"/>
      <c r="I498" s="136"/>
      <c r="J498" s="136"/>
      <c r="K498" s="136"/>
      <c r="L498" s="138"/>
      <c r="M498" s="139"/>
      <c r="N498" s="211"/>
      <c r="O498" s="136"/>
      <c r="P498" s="136"/>
      <c r="Q498" s="136"/>
      <c r="R498" s="136"/>
      <c r="S498" s="136"/>
      <c r="T498" s="136"/>
      <c r="U498" s="136"/>
      <c r="V498" s="136"/>
      <c r="W498" s="136"/>
      <c r="X498" s="136"/>
      <c r="Y498" s="138"/>
    </row>
    <row r="499" spans="1:25" s="2" customFormat="1" x14ac:dyDescent="0.25">
      <c r="A499" s="136"/>
      <c r="B499" s="136"/>
      <c r="C499" s="136"/>
      <c r="D499" s="136"/>
      <c r="E499" s="136"/>
      <c r="F499" s="136"/>
      <c r="G499" s="136"/>
      <c r="H499" s="136"/>
      <c r="I499" s="136"/>
      <c r="J499" s="136"/>
      <c r="K499" s="136"/>
      <c r="L499" s="138"/>
      <c r="M499" s="139"/>
      <c r="N499" s="211"/>
      <c r="O499" s="136"/>
      <c r="P499" s="136"/>
      <c r="Q499" s="136"/>
      <c r="R499" s="136"/>
      <c r="S499" s="136"/>
      <c r="T499" s="136"/>
      <c r="U499" s="136"/>
      <c r="V499" s="136"/>
      <c r="W499" s="136"/>
      <c r="X499" s="136"/>
      <c r="Y499" s="138"/>
    </row>
    <row r="500" spans="1:25" s="2" customFormat="1" x14ac:dyDescent="0.25">
      <c r="A500" s="136"/>
      <c r="B500" s="136"/>
      <c r="C500" s="136"/>
      <c r="D500" s="136"/>
      <c r="E500" s="136"/>
      <c r="F500" s="136"/>
      <c r="G500" s="136"/>
      <c r="H500" s="136"/>
      <c r="I500" s="136"/>
      <c r="J500" s="136"/>
      <c r="K500" s="136"/>
      <c r="L500" s="138"/>
      <c r="M500" s="139"/>
      <c r="N500" s="211"/>
      <c r="O500" s="136"/>
      <c r="P500" s="136"/>
      <c r="Q500" s="136"/>
      <c r="R500" s="136"/>
      <c r="S500" s="136"/>
      <c r="T500" s="136"/>
      <c r="U500" s="136"/>
      <c r="V500" s="136"/>
      <c r="W500" s="136"/>
      <c r="X500" s="136"/>
      <c r="Y500" s="138"/>
    </row>
    <row r="501" spans="1:25" s="2" customFormat="1" x14ac:dyDescent="0.25">
      <c r="A501" s="136"/>
      <c r="B501" s="136"/>
      <c r="C501" s="136"/>
      <c r="D501" s="136"/>
      <c r="E501" s="136"/>
      <c r="F501" s="136"/>
      <c r="G501" s="136"/>
      <c r="H501" s="136"/>
      <c r="I501" s="136"/>
      <c r="J501" s="136"/>
      <c r="K501" s="136"/>
      <c r="L501" s="138"/>
      <c r="M501" s="139"/>
      <c r="N501" s="211"/>
      <c r="O501" s="136"/>
      <c r="P501" s="136"/>
      <c r="Q501" s="136"/>
      <c r="R501" s="136"/>
      <c r="S501" s="136"/>
      <c r="T501" s="136"/>
      <c r="U501" s="136"/>
      <c r="V501" s="136"/>
      <c r="W501" s="136"/>
      <c r="X501" s="136"/>
      <c r="Y501" s="138"/>
    </row>
    <row r="502" spans="1:25" s="2" customFormat="1" x14ac:dyDescent="0.25">
      <c r="A502" s="136"/>
      <c r="B502" s="136"/>
      <c r="C502" s="136"/>
      <c r="D502" s="136"/>
      <c r="E502" s="136"/>
      <c r="F502" s="136"/>
      <c r="G502" s="136"/>
      <c r="H502" s="136"/>
      <c r="I502" s="136"/>
      <c r="J502" s="136"/>
      <c r="K502" s="136"/>
      <c r="L502" s="138"/>
      <c r="M502" s="139"/>
      <c r="N502" s="211"/>
      <c r="O502" s="136"/>
      <c r="P502" s="136"/>
      <c r="Q502" s="136"/>
      <c r="R502" s="136"/>
      <c r="S502" s="136"/>
      <c r="T502" s="136"/>
      <c r="U502" s="136"/>
      <c r="V502" s="136"/>
      <c r="W502" s="136"/>
      <c r="X502" s="136"/>
      <c r="Y502" s="138"/>
    </row>
    <row r="503" spans="1:25" s="2" customFormat="1" x14ac:dyDescent="0.25">
      <c r="A503" s="136"/>
      <c r="B503" s="136"/>
      <c r="C503" s="136"/>
      <c r="D503" s="136"/>
      <c r="E503" s="136"/>
      <c r="F503" s="136"/>
      <c r="G503" s="136"/>
      <c r="H503" s="136"/>
      <c r="I503" s="136"/>
      <c r="J503" s="136"/>
      <c r="K503" s="136"/>
      <c r="L503" s="138"/>
      <c r="M503" s="139"/>
      <c r="N503" s="211"/>
      <c r="O503" s="136"/>
      <c r="P503" s="136"/>
      <c r="Q503" s="136"/>
      <c r="R503" s="136"/>
      <c r="S503" s="136"/>
      <c r="T503" s="136"/>
      <c r="U503" s="136"/>
      <c r="V503" s="136"/>
      <c r="W503" s="136"/>
      <c r="X503" s="136"/>
      <c r="Y503" s="138"/>
    </row>
    <row r="504" spans="1:25" s="2" customFormat="1" x14ac:dyDescent="0.25">
      <c r="A504" s="136"/>
      <c r="B504" s="136"/>
      <c r="C504" s="136"/>
      <c r="D504" s="136"/>
      <c r="E504" s="136"/>
      <c r="F504" s="136"/>
      <c r="G504" s="136"/>
      <c r="H504" s="136"/>
      <c r="I504" s="136"/>
      <c r="J504" s="136"/>
      <c r="K504" s="136"/>
      <c r="L504" s="138"/>
      <c r="M504" s="139"/>
      <c r="N504" s="211"/>
      <c r="O504" s="136"/>
      <c r="P504" s="136"/>
      <c r="Q504" s="136"/>
      <c r="R504" s="136"/>
      <c r="S504" s="136"/>
      <c r="T504" s="136"/>
      <c r="U504" s="136"/>
      <c r="V504" s="136"/>
      <c r="W504" s="136"/>
      <c r="X504" s="136"/>
      <c r="Y504" s="138"/>
    </row>
    <row r="505" spans="1:25" s="2" customFormat="1" x14ac:dyDescent="0.25">
      <c r="A505" s="136"/>
      <c r="B505" s="136"/>
      <c r="C505" s="136"/>
      <c r="D505" s="136"/>
      <c r="E505" s="136"/>
      <c r="F505" s="136"/>
      <c r="G505" s="136"/>
      <c r="H505" s="136"/>
      <c r="I505" s="136"/>
      <c r="J505" s="136"/>
      <c r="K505" s="136"/>
      <c r="L505" s="138"/>
      <c r="M505" s="139"/>
      <c r="N505" s="211"/>
      <c r="O505" s="136"/>
      <c r="P505" s="136"/>
      <c r="Q505" s="136"/>
      <c r="R505" s="136"/>
      <c r="S505" s="136"/>
      <c r="T505" s="136"/>
      <c r="U505" s="136"/>
      <c r="V505" s="136"/>
      <c r="W505" s="136"/>
      <c r="X505" s="136"/>
      <c r="Y505" s="138"/>
    </row>
    <row r="506" spans="1:25" s="2" customFormat="1" x14ac:dyDescent="0.25">
      <c r="A506" s="136"/>
      <c r="B506" s="136"/>
      <c r="C506" s="136"/>
      <c r="D506" s="136"/>
      <c r="E506" s="136"/>
      <c r="F506" s="136"/>
      <c r="G506" s="136"/>
      <c r="H506" s="136"/>
      <c r="I506" s="136"/>
      <c r="J506" s="136"/>
      <c r="K506" s="136"/>
      <c r="L506" s="138"/>
      <c r="M506" s="139"/>
      <c r="N506" s="211"/>
      <c r="O506" s="136"/>
      <c r="P506" s="136"/>
      <c r="Q506" s="136"/>
      <c r="R506" s="136"/>
      <c r="S506" s="136"/>
      <c r="T506" s="136"/>
      <c r="U506" s="136"/>
      <c r="V506" s="136"/>
      <c r="W506" s="136"/>
      <c r="X506" s="136"/>
      <c r="Y506" s="138"/>
    </row>
    <row r="507" spans="1:25" s="2" customFormat="1" x14ac:dyDescent="0.25">
      <c r="A507" s="136"/>
      <c r="B507" s="136"/>
      <c r="C507" s="136"/>
      <c r="D507" s="136"/>
      <c r="E507" s="136"/>
      <c r="F507" s="136"/>
      <c r="G507" s="136"/>
      <c r="H507" s="136"/>
      <c r="I507" s="136"/>
      <c r="J507" s="136"/>
      <c r="K507" s="136"/>
      <c r="L507" s="138"/>
      <c r="M507" s="139"/>
      <c r="N507" s="211"/>
      <c r="O507" s="136"/>
      <c r="P507" s="136"/>
      <c r="Q507" s="136"/>
      <c r="R507" s="136"/>
      <c r="S507" s="136"/>
      <c r="T507" s="136"/>
      <c r="U507" s="136"/>
      <c r="V507" s="136"/>
      <c r="W507" s="136"/>
      <c r="X507" s="136"/>
      <c r="Y507" s="138"/>
    </row>
    <row r="508" spans="1:25" s="2" customFormat="1" x14ac:dyDescent="0.25">
      <c r="A508" s="136"/>
      <c r="B508" s="136"/>
      <c r="C508" s="136"/>
      <c r="D508" s="136"/>
      <c r="E508" s="136"/>
      <c r="F508" s="136"/>
      <c r="G508" s="136"/>
      <c r="H508" s="136"/>
      <c r="I508" s="136"/>
      <c r="J508" s="136"/>
      <c r="K508" s="136"/>
      <c r="L508" s="138"/>
      <c r="M508" s="139"/>
      <c r="N508" s="211"/>
      <c r="O508" s="136"/>
      <c r="P508" s="136"/>
      <c r="Q508" s="136"/>
      <c r="R508" s="136"/>
      <c r="S508" s="136"/>
      <c r="T508" s="136"/>
      <c r="U508" s="136"/>
      <c r="V508" s="136"/>
      <c r="W508" s="136"/>
      <c r="X508" s="136"/>
      <c r="Y508" s="138"/>
    </row>
    <row r="509" spans="1:25" s="2" customFormat="1" x14ac:dyDescent="0.25">
      <c r="A509" s="136"/>
      <c r="B509" s="136"/>
      <c r="C509" s="136"/>
      <c r="D509" s="136"/>
      <c r="E509" s="136"/>
      <c r="F509" s="136"/>
      <c r="G509" s="136"/>
      <c r="H509" s="136"/>
      <c r="I509" s="136"/>
      <c r="J509" s="136"/>
      <c r="K509" s="136"/>
      <c r="L509" s="138"/>
      <c r="M509" s="139"/>
      <c r="N509" s="211"/>
      <c r="O509" s="136"/>
      <c r="P509" s="136"/>
      <c r="Q509" s="136"/>
      <c r="R509" s="136"/>
      <c r="S509" s="136"/>
      <c r="T509" s="136"/>
      <c r="U509" s="136"/>
      <c r="V509" s="136"/>
      <c r="W509" s="136"/>
      <c r="X509" s="136"/>
      <c r="Y509" s="138"/>
    </row>
    <row r="510" spans="1:25" s="2" customFormat="1" x14ac:dyDescent="0.25">
      <c r="A510" s="136"/>
      <c r="B510" s="136"/>
      <c r="C510" s="136"/>
      <c r="D510" s="136"/>
      <c r="E510" s="136"/>
      <c r="F510" s="136"/>
      <c r="G510" s="136"/>
      <c r="H510" s="136"/>
      <c r="I510" s="136"/>
      <c r="J510" s="136"/>
      <c r="K510" s="136"/>
      <c r="L510" s="138"/>
      <c r="M510" s="139"/>
      <c r="N510" s="211"/>
      <c r="O510" s="136"/>
      <c r="P510" s="136"/>
      <c r="Q510" s="136"/>
      <c r="R510" s="136"/>
      <c r="S510" s="136"/>
      <c r="T510" s="136"/>
      <c r="U510" s="136"/>
      <c r="V510" s="136"/>
      <c r="W510" s="136"/>
      <c r="X510" s="136"/>
      <c r="Y510" s="138"/>
    </row>
    <row r="511" spans="1:25" s="2" customFormat="1" x14ac:dyDescent="0.25">
      <c r="A511" s="136"/>
      <c r="B511" s="136"/>
      <c r="C511" s="136"/>
      <c r="D511" s="136"/>
      <c r="E511" s="136"/>
      <c r="F511" s="136"/>
      <c r="G511" s="136"/>
      <c r="H511" s="136"/>
      <c r="I511" s="136"/>
      <c r="J511" s="136"/>
      <c r="K511" s="136"/>
      <c r="L511" s="138"/>
      <c r="M511" s="139"/>
      <c r="N511" s="211"/>
      <c r="O511" s="136"/>
      <c r="P511" s="136"/>
      <c r="Q511" s="136"/>
      <c r="R511" s="136"/>
      <c r="S511" s="136"/>
      <c r="T511" s="136"/>
      <c r="U511" s="136"/>
      <c r="V511" s="136"/>
      <c r="W511" s="136"/>
      <c r="X511" s="136"/>
      <c r="Y511" s="138"/>
    </row>
    <row r="512" spans="1:25" s="2" customFormat="1" x14ac:dyDescent="0.25">
      <c r="A512" s="136"/>
      <c r="B512" s="136"/>
      <c r="C512" s="136"/>
      <c r="D512" s="136"/>
      <c r="E512" s="136"/>
      <c r="F512" s="136"/>
      <c r="G512" s="136"/>
      <c r="H512" s="136"/>
      <c r="I512" s="136"/>
      <c r="J512" s="136"/>
      <c r="K512" s="136"/>
      <c r="L512" s="138"/>
      <c r="M512" s="139"/>
      <c r="N512" s="211"/>
      <c r="O512" s="136"/>
      <c r="P512" s="136"/>
      <c r="Q512" s="136"/>
      <c r="R512" s="136"/>
      <c r="S512" s="136"/>
      <c r="T512" s="136"/>
      <c r="U512" s="136"/>
      <c r="V512" s="136"/>
      <c r="W512" s="136"/>
      <c r="X512" s="136"/>
      <c r="Y512" s="138"/>
    </row>
    <row r="513" spans="1:25" s="2" customFormat="1" x14ac:dyDescent="0.25">
      <c r="A513" s="136"/>
      <c r="B513" s="136"/>
      <c r="C513" s="136"/>
      <c r="D513" s="136"/>
      <c r="E513" s="136"/>
      <c r="F513" s="136"/>
      <c r="G513" s="136"/>
      <c r="H513" s="136"/>
      <c r="I513" s="136"/>
      <c r="J513" s="136"/>
      <c r="K513" s="136"/>
      <c r="L513" s="138"/>
      <c r="M513" s="139"/>
      <c r="N513" s="211"/>
      <c r="O513" s="136"/>
      <c r="P513" s="136"/>
      <c r="Q513" s="136"/>
      <c r="R513" s="136"/>
      <c r="S513" s="136"/>
      <c r="T513" s="136"/>
      <c r="U513" s="136"/>
      <c r="V513" s="136"/>
      <c r="W513" s="136"/>
      <c r="X513" s="136"/>
      <c r="Y513" s="138"/>
    </row>
    <row r="514" spans="1:25" s="2" customFormat="1" x14ac:dyDescent="0.25">
      <c r="A514" s="136"/>
      <c r="B514" s="136"/>
      <c r="C514" s="136"/>
      <c r="D514" s="136"/>
      <c r="E514" s="136"/>
      <c r="F514" s="136"/>
      <c r="G514" s="136"/>
      <c r="H514" s="136"/>
      <c r="I514" s="136"/>
      <c r="J514" s="136"/>
      <c r="K514" s="136"/>
      <c r="L514" s="138"/>
      <c r="M514" s="139"/>
      <c r="N514" s="211"/>
      <c r="O514" s="136"/>
      <c r="P514" s="136"/>
      <c r="Q514" s="136"/>
      <c r="R514" s="136"/>
      <c r="S514" s="136"/>
      <c r="T514" s="136"/>
      <c r="U514" s="136"/>
      <c r="V514" s="136"/>
      <c r="W514" s="136"/>
      <c r="X514" s="136"/>
      <c r="Y514" s="138"/>
    </row>
    <row r="515" spans="1:25" s="2" customFormat="1" x14ac:dyDescent="0.25">
      <c r="A515" s="136"/>
      <c r="B515" s="136"/>
      <c r="C515" s="136"/>
      <c r="D515" s="136"/>
      <c r="E515" s="136"/>
      <c r="F515" s="136"/>
      <c r="G515" s="136"/>
      <c r="H515" s="136"/>
      <c r="I515" s="136"/>
      <c r="J515" s="136"/>
      <c r="K515" s="136"/>
      <c r="L515" s="138"/>
      <c r="M515" s="139"/>
      <c r="N515" s="211"/>
      <c r="O515" s="136"/>
      <c r="P515" s="136"/>
      <c r="Q515" s="136"/>
      <c r="R515" s="136"/>
      <c r="S515" s="136"/>
      <c r="T515" s="136"/>
      <c r="U515" s="136"/>
      <c r="V515" s="136"/>
      <c r="W515" s="136"/>
      <c r="X515" s="136"/>
      <c r="Y515" s="138"/>
    </row>
    <row r="516" spans="1:25" s="2" customFormat="1" x14ac:dyDescent="0.25">
      <c r="A516" s="136"/>
      <c r="B516" s="136"/>
      <c r="C516" s="136"/>
      <c r="D516" s="136"/>
      <c r="E516" s="136"/>
      <c r="F516" s="136"/>
      <c r="G516" s="136"/>
      <c r="H516" s="136"/>
      <c r="I516" s="136"/>
      <c r="J516" s="136"/>
      <c r="K516" s="136"/>
      <c r="L516" s="138"/>
      <c r="M516" s="139"/>
      <c r="N516" s="211"/>
      <c r="O516" s="136"/>
      <c r="P516" s="136"/>
      <c r="Q516" s="136"/>
      <c r="R516" s="136"/>
      <c r="S516" s="136"/>
      <c r="T516" s="136"/>
      <c r="U516" s="136"/>
      <c r="V516" s="136"/>
      <c r="W516" s="136"/>
      <c r="X516" s="136"/>
      <c r="Y516" s="138"/>
    </row>
    <row r="517" spans="1:25" s="2" customFormat="1" x14ac:dyDescent="0.25">
      <c r="A517" s="136"/>
      <c r="B517" s="136"/>
      <c r="C517" s="136"/>
      <c r="D517" s="136"/>
      <c r="E517" s="136"/>
      <c r="F517" s="136"/>
      <c r="G517" s="136"/>
      <c r="H517" s="136"/>
      <c r="I517" s="136"/>
      <c r="J517" s="136"/>
      <c r="K517" s="136"/>
      <c r="L517" s="138"/>
      <c r="M517" s="139"/>
      <c r="N517" s="211"/>
      <c r="O517" s="136"/>
      <c r="P517" s="136"/>
      <c r="Q517" s="136"/>
      <c r="R517" s="136"/>
      <c r="S517" s="136"/>
      <c r="T517" s="136"/>
      <c r="U517" s="136"/>
      <c r="V517" s="136"/>
      <c r="W517" s="136"/>
      <c r="X517" s="136"/>
      <c r="Y517" s="138"/>
    </row>
    <row r="518" spans="1:25" s="2" customFormat="1" x14ac:dyDescent="0.25">
      <c r="A518" s="136"/>
      <c r="B518" s="136"/>
      <c r="C518" s="136"/>
      <c r="D518" s="136"/>
      <c r="E518" s="136"/>
      <c r="F518" s="136"/>
      <c r="G518" s="136"/>
      <c r="H518" s="136"/>
      <c r="I518" s="136"/>
      <c r="J518" s="136"/>
      <c r="K518" s="136"/>
      <c r="L518" s="138"/>
      <c r="M518" s="139"/>
      <c r="N518" s="211"/>
      <c r="O518" s="136"/>
      <c r="P518" s="136"/>
      <c r="Q518" s="136"/>
      <c r="R518" s="136"/>
      <c r="S518" s="136"/>
      <c r="T518" s="136"/>
      <c r="U518" s="136"/>
      <c r="V518" s="136"/>
      <c r="W518" s="136"/>
      <c r="X518" s="136"/>
      <c r="Y518" s="138"/>
    </row>
    <row r="519" spans="1:25" s="2" customFormat="1" x14ac:dyDescent="0.25">
      <c r="A519" s="136"/>
      <c r="B519" s="136"/>
      <c r="C519" s="136"/>
      <c r="D519" s="136"/>
      <c r="E519" s="136"/>
      <c r="F519" s="136"/>
      <c r="G519" s="136"/>
      <c r="H519" s="136"/>
      <c r="I519" s="136"/>
      <c r="J519" s="136"/>
      <c r="K519" s="136"/>
      <c r="L519" s="138"/>
      <c r="M519" s="139"/>
      <c r="N519" s="211"/>
      <c r="O519" s="136"/>
      <c r="P519" s="136"/>
      <c r="Q519" s="136"/>
      <c r="R519" s="136"/>
      <c r="S519" s="136"/>
      <c r="T519" s="136"/>
      <c r="U519" s="136"/>
      <c r="V519" s="136"/>
      <c r="W519" s="136"/>
      <c r="X519" s="136"/>
      <c r="Y519" s="138"/>
    </row>
    <row r="520" spans="1:25" s="2" customFormat="1" x14ac:dyDescent="0.25">
      <c r="A520" s="136"/>
      <c r="B520" s="136"/>
      <c r="C520" s="136"/>
      <c r="D520" s="136"/>
      <c r="E520" s="136"/>
      <c r="F520" s="136"/>
      <c r="G520" s="136"/>
      <c r="H520" s="136"/>
      <c r="I520" s="136"/>
      <c r="J520" s="136"/>
      <c r="K520" s="136"/>
      <c r="L520" s="138"/>
      <c r="M520" s="139"/>
      <c r="N520" s="211"/>
      <c r="O520" s="136"/>
      <c r="P520" s="136"/>
      <c r="Q520" s="136"/>
      <c r="R520" s="136"/>
      <c r="S520" s="136"/>
      <c r="T520" s="136"/>
      <c r="U520" s="136"/>
      <c r="V520" s="136"/>
      <c r="W520" s="136"/>
      <c r="X520" s="136"/>
      <c r="Y520" s="138"/>
    </row>
    <row r="521" spans="1:25" s="2" customFormat="1" x14ac:dyDescent="0.25">
      <c r="A521" s="136"/>
      <c r="B521" s="136"/>
      <c r="C521" s="136"/>
      <c r="D521" s="136"/>
      <c r="E521" s="136"/>
      <c r="F521" s="136"/>
      <c r="G521" s="136"/>
      <c r="H521" s="136"/>
      <c r="I521" s="136"/>
      <c r="J521" s="136"/>
      <c r="K521" s="136"/>
      <c r="L521" s="138"/>
      <c r="M521" s="139"/>
      <c r="N521" s="211"/>
      <c r="O521" s="136"/>
      <c r="P521" s="136"/>
      <c r="Q521" s="136"/>
      <c r="R521" s="136"/>
      <c r="S521" s="136"/>
      <c r="T521" s="136"/>
      <c r="U521" s="136"/>
      <c r="V521" s="136"/>
      <c r="W521" s="136"/>
      <c r="X521" s="136"/>
      <c r="Y521" s="138"/>
    </row>
    <row r="522" spans="1:25" s="2" customFormat="1" x14ac:dyDescent="0.25">
      <c r="A522" s="136"/>
      <c r="B522" s="136"/>
      <c r="C522" s="136"/>
      <c r="D522" s="136"/>
      <c r="E522" s="136"/>
      <c r="F522" s="136"/>
      <c r="G522" s="136"/>
      <c r="H522" s="136"/>
      <c r="I522" s="136"/>
      <c r="J522" s="136"/>
      <c r="K522" s="136"/>
      <c r="L522" s="138"/>
      <c r="M522" s="139"/>
      <c r="N522" s="211"/>
      <c r="O522" s="136"/>
      <c r="P522" s="136"/>
      <c r="Q522" s="136"/>
      <c r="R522" s="136"/>
      <c r="S522" s="136"/>
      <c r="T522" s="136"/>
      <c r="U522" s="136"/>
      <c r="V522" s="136"/>
      <c r="W522" s="136"/>
      <c r="X522" s="136"/>
      <c r="Y522" s="138"/>
    </row>
    <row r="523" spans="1:25" s="2" customFormat="1" x14ac:dyDescent="0.25">
      <c r="A523" s="136"/>
      <c r="B523" s="136"/>
      <c r="C523" s="136"/>
      <c r="D523" s="136"/>
      <c r="E523" s="136"/>
      <c r="F523" s="136"/>
      <c r="G523" s="136"/>
      <c r="H523" s="136"/>
      <c r="I523" s="136"/>
      <c r="J523" s="136"/>
      <c r="K523" s="136"/>
      <c r="L523" s="138"/>
      <c r="M523" s="139"/>
      <c r="N523" s="211"/>
      <c r="O523" s="136"/>
      <c r="P523" s="136"/>
      <c r="Q523" s="136"/>
      <c r="R523" s="136"/>
      <c r="S523" s="136"/>
      <c r="T523" s="136"/>
      <c r="U523" s="136"/>
      <c r="V523" s="136"/>
      <c r="W523" s="136"/>
      <c r="X523" s="136"/>
      <c r="Y523" s="138"/>
    </row>
    <row r="524" spans="1:25" s="2" customFormat="1" x14ac:dyDescent="0.25">
      <c r="A524" s="136"/>
      <c r="B524" s="136"/>
      <c r="C524" s="136"/>
      <c r="D524" s="136"/>
      <c r="E524" s="136"/>
      <c r="F524" s="136"/>
      <c r="G524" s="136"/>
      <c r="H524" s="136"/>
      <c r="I524" s="136"/>
      <c r="J524" s="136"/>
      <c r="K524" s="136"/>
      <c r="L524" s="138"/>
      <c r="M524" s="139"/>
      <c r="N524" s="211"/>
      <c r="O524" s="136"/>
      <c r="P524" s="136"/>
      <c r="Q524" s="136"/>
      <c r="R524" s="136"/>
      <c r="S524" s="136"/>
      <c r="T524" s="136"/>
      <c r="U524" s="136"/>
      <c r="V524" s="136"/>
      <c r="W524" s="136"/>
      <c r="X524" s="136"/>
      <c r="Y524" s="138"/>
    </row>
    <row r="525" spans="1:25" s="2" customFormat="1" x14ac:dyDescent="0.25">
      <c r="A525" s="136"/>
      <c r="B525" s="136"/>
      <c r="C525" s="136"/>
      <c r="D525" s="136"/>
      <c r="E525" s="136"/>
      <c r="F525" s="136"/>
      <c r="G525" s="136"/>
      <c r="H525" s="136"/>
      <c r="I525" s="136"/>
      <c r="J525" s="136"/>
      <c r="K525" s="136"/>
      <c r="L525" s="138"/>
      <c r="M525" s="139"/>
      <c r="N525" s="211"/>
      <c r="O525" s="136"/>
      <c r="P525" s="136"/>
      <c r="Q525" s="136"/>
      <c r="R525" s="136"/>
      <c r="S525" s="136"/>
      <c r="T525" s="136"/>
      <c r="U525" s="136"/>
      <c r="V525" s="136"/>
      <c r="W525" s="136"/>
      <c r="X525" s="136"/>
      <c r="Y525" s="138"/>
    </row>
    <row r="526" spans="1:25" s="2" customFormat="1" x14ac:dyDescent="0.25">
      <c r="A526" s="136"/>
      <c r="B526" s="136"/>
      <c r="C526" s="136"/>
      <c r="D526" s="136"/>
      <c r="E526" s="136"/>
      <c r="F526" s="136"/>
      <c r="G526" s="136"/>
      <c r="H526" s="136"/>
      <c r="I526" s="136"/>
      <c r="J526" s="136"/>
      <c r="K526" s="136"/>
      <c r="L526" s="138"/>
      <c r="M526" s="139"/>
      <c r="N526" s="211"/>
      <c r="O526" s="136"/>
      <c r="P526" s="136"/>
      <c r="Q526" s="136"/>
      <c r="R526" s="136"/>
      <c r="S526" s="136"/>
      <c r="T526" s="136"/>
      <c r="U526" s="136"/>
      <c r="V526" s="136"/>
      <c r="W526" s="136"/>
      <c r="X526" s="136"/>
      <c r="Y526" s="138"/>
    </row>
    <row r="527" spans="1:25" s="2" customFormat="1" x14ac:dyDescent="0.25">
      <c r="A527" s="136"/>
      <c r="B527" s="136"/>
      <c r="C527" s="136"/>
      <c r="D527" s="136"/>
      <c r="E527" s="136"/>
      <c r="F527" s="136"/>
      <c r="G527" s="136"/>
      <c r="H527" s="136"/>
      <c r="I527" s="136"/>
      <c r="J527" s="136"/>
      <c r="K527" s="136"/>
      <c r="L527" s="138"/>
      <c r="M527" s="139"/>
      <c r="N527" s="211"/>
      <c r="O527" s="136"/>
      <c r="P527" s="136"/>
      <c r="Q527" s="136"/>
      <c r="R527" s="136"/>
      <c r="S527" s="136"/>
      <c r="T527" s="136"/>
      <c r="U527" s="136"/>
      <c r="V527" s="136"/>
      <c r="W527" s="136"/>
      <c r="X527" s="136"/>
      <c r="Y527" s="138"/>
    </row>
    <row r="528" spans="1:25" s="2" customFormat="1" x14ac:dyDescent="0.25">
      <c r="A528" s="136"/>
      <c r="B528" s="136"/>
      <c r="C528" s="136"/>
      <c r="D528" s="136"/>
      <c r="E528" s="136"/>
      <c r="F528" s="136"/>
      <c r="G528" s="136"/>
      <c r="H528" s="136"/>
      <c r="I528" s="136"/>
      <c r="J528" s="136"/>
      <c r="K528" s="136"/>
      <c r="L528" s="138"/>
      <c r="M528" s="139"/>
      <c r="N528" s="211"/>
      <c r="O528" s="136"/>
      <c r="P528" s="136"/>
      <c r="Q528" s="136"/>
      <c r="R528" s="136"/>
      <c r="S528" s="136"/>
      <c r="T528" s="136"/>
      <c r="U528" s="136"/>
      <c r="V528" s="136"/>
      <c r="W528" s="136"/>
      <c r="X528" s="136"/>
      <c r="Y528" s="138"/>
    </row>
    <row r="529" spans="1:25" s="2" customFormat="1" x14ac:dyDescent="0.25">
      <c r="A529" s="136"/>
      <c r="B529" s="136"/>
      <c r="C529" s="136"/>
      <c r="D529" s="136"/>
      <c r="E529" s="136"/>
      <c r="F529" s="136"/>
      <c r="G529" s="136"/>
      <c r="H529" s="136"/>
      <c r="I529" s="136"/>
      <c r="J529" s="136"/>
      <c r="K529" s="136"/>
      <c r="L529" s="138"/>
      <c r="M529" s="139"/>
      <c r="N529" s="211"/>
      <c r="O529" s="136"/>
      <c r="P529" s="136"/>
      <c r="Q529" s="136"/>
      <c r="R529" s="136"/>
      <c r="S529" s="136"/>
      <c r="T529" s="136"/>
      <c r="U529" s="136"/>
      <c r="V529" s="136"/>
      <c r="W529" s="136"/>
      <c r="X529" s="136"/>
      <c r="Y529" s="138"/>
    </row>
    <row r="530" spans="1:25" s="2" customFormat="1" x14ac:dyDescent="0.25">
      <c r="A530" s="136"/>
      <c r="B530" s="136"/>
      <c r="C530" s="136"/>
      <c r="D530" s="136"/>
      <c r="E530" s="136"/>
      <c r="F530" s="136"/>
      <c r="G530" s="136"/>
      <c r="H530" s="136"/>
      <c r="I530" s="136"/>
      <c r="J530" s="136"/>
      <c r="K530" s="136"/>
      <c r="L530" s="138"/>
      <c r="M530" s="139"/>
      <c r="N530" s="211"/>
      <c r="O530" s="136"/>
      <c r="P530" s="136"/>
      <c r="Q530" s="136"/>
      <c r="R530" s="136"/>
      <c r="S530" s="136"/>
      <c r="T530" s="136"/>
      <c r="U530" s="136"/>
      <c r="V530" s="136"/>
      <c r="W530" s="136"/>
      <c r="X530" s="136"/>
      <c r="Y530" s="138"/>
    </row>
    <row r="531" spans="1:25" s="2" customFormat="1" x14ac:dyDescent="0.25">
      <c r="A531" s="136"/>
      <c r="B531" s="136"/>
      <c r="C531" s="136"/>
      <c r="D531" s="136"/>
      <c r="E531" s="136"/>
      <c r="F531" s="136"/>
      <c r="G531" s="136"/>
      <c r="H531" s="136"/>
      <c r="I531" s="136"/>
      <c r="J531" s="136"/>
      <c r="K531" s="136"/>
      <c r="L531" s="138"/>
      <c r="M531" s="139"/>
      <c r="N531" s="211"/>
      <c r="O531" s="136"/>
      <c r="P531" s="136"/>
      <c r="Q531" s="136"/>
      <c r="R531" s="136"/>
      <c r="S531" s="136"/>
      <c r="T531" s="136"/>
      <c r="U531" s="136"/>
      <c r="V531" s="136"/>
      <c r="W531" s="136"/>
      <c r="X531" s="136"/>
      <c r="Y531" s="138"/>
    </row>
    <row r="532" spans="1:25" s="2" customFormat="1" x14ac:dyDescent="0.25">
      <c r="A532" s="136"/>
      <c r="B532" s="136"/>
      <c r="C532" s="136"/>
      <c r="D532" s="136"/>
      <c r="E532" s="136"/>
      <c r="F532" s="136"/>
      <c r="G532" s="136"/>
      <c r="H532" s="136"/>
      <c r="I532" s="136"/>
      <c r="J532" s="136"/>
      <c r="K532" s="136"/>
      <c r="L532" s="138"/>
      <c r="M532" s="139"/>
      <c r="N532" s="211"/>
      <c r="O532" s="136"/>
      <c r="P532" s="136"/>
      <c r="Q532" s="136"/>
      <c r="R532" s="136"/>
      <c r="S532" s="136"/>
      <c r="T532" s="136"/>
      <c r="U532" s="136"/>
      <c r="V532" s="136"/>
      <c r="W532" s="136"/>
      <c r="X532" s="136"/>
      <c r="Y532" s="138"/>
    </row>
    <row r="533" spans="1:25" s="2" customFormat="1" x14ac:dyDescent="0.25">
      <c r="A533" s="136"/>
      <c r="B533" s="136"/>
      <c r="C533" s="136"/>
      <c r="D533" s="136"/>
      <c r="E533" s="136"/>
      <c r="F533" s="136"/>
      <c r="G533" s="136"/>
      <c r="H533" s="136"/>
      <c r="I533" s="136"/>
      <c r="J533" s="136"/>
      <c r="K533" s="136"/>
      <c r="L533" s="138"/>
      <c r="M533" s="139"/>
      <c r="N533" s="211"/>
      <c r="O533" s="136"/>
      <c r="P533" s="136"/>
      <c r="Q533" s="136"/>
      <c r="R533" s="136"/>
      <c r="S533" s="136"/>
      <c r="T533" s="136"/>
      <c r="U533" s="136"/>
      <c r="V533" s="136"/>
      <c r="W533" s="136"/>
      <c r="X533" s="136"/>
      <c r="Y533" s="138"/>
    </row>
    <row r="534" spans="1:25" s="2" customFormat="1" x14ac:dyDescent="0.25">
      <c r="A534" s="136"/>
      <c r="B534" s="136"/>
      <c r="C534" s="136"/>
      <c r="D534" s="136"/>
      <c r="E534" s="136"/>
      <c r="F534" s="136"/>
      <c r="G534" s="136"/>
      <c r="H534" s="136"/>
      <c r="I534" s="136"/>
      <c r="J534" s="136"/>
      <c r="K534" s="136"/>
      <c r="L534" s="138"/>
      <c r="M534" s="139"/>
      <c r="N534" s="211"/>
      <c r="O534" s="136"/>
      <c r="P534" s="136"/>
      <c r="Q534" s="136"/>
      <c r="R534" s="136"/>
      <c r="S534" s="136"/>
      <c r="T534" s="136"/>
      <c r="U534" s="136"/>
      <c r="V534" s="136"/>
      <c r="W534" s="136"/>
      <c r="X534" s="136"/>
      <c r="Y534" s="138"/>
    </row>
    <row r="535" spans="1:25" s="2" customFormat="1" x14ac:dyDescent="0.25">
      <c r="A535" s="136"/>
      <c r="B535" s="136"/>
      <c r="C535" s="136"/>
      <c r="D535" s="136"/>
      <c r="E535" s="136"/>
      <c r="F535" s="136"/>
      <c r="G535" s="136"/>
      <c r="H535" s="136"/>
      <c r="I535" s="136"/>
      <c r="J535" s="136"/>
      <c r="K535" s="136"/>
      <c r="L535" s="138"/>
      <c r="M535" s="139"/>
      <c r="N535" s="211"/>
      <c r="O535" s="136"/>
      <c r="P535" s="136"/>
      <c r="Q535" s="136"/>
      <c r="R535" s="136"/>
      <c r="S535" s="136"/>
      <c r="T535" s="136"/>
      <c r="U535" s="136"/>
      <c r="V535" s="136"/>
      <c r="W535" s="136"/>
      <c r="X535" s="136"/>
      <c r="Y535" s="138"/>
    </row>
    <row r="536" spans="1:25" s="2" customFormat="1" x14ac:dyDescent="0.25">
      <c r="A536" s="136"/>
      <c r="B536" s="136"/>
      <c r="C536" s="136"/>
      <c r="D536" s="136"/>
      <c r="E536" s="136"/>
      <c r="F536" s="136"/>
      <c r="G536" s="136"/>
      <c r="H536" s="136"/>
      <c r="I536" s="136"/>
      <c r="J536" s="136"/>
      <c r="K536" s="136"/>
      <c r="L536" s="138"/>
      <c r="M536" s="139"/>
      <c r="N536" s="211"/>
      <c r="O536" s="136"/>
      <c r="P536" s="136"/>
      <c r="Q536" s="136"/>
      <c r="R536" s="136"/>
      <c r="S536" s="136"/>
      <c r="T536" s="136"/>
      <c r="U536" s="136"/>
      <c r="V536" s="136"/>
      <c r="W536" s="136"/>
      <c r="X536" s="136"/>
      <c r="Y536" s="138"/>
    </row>
    <row r="537" spans="1:25" s="2" customFormat="1" x14ac:dyDescent="0.25">
      <c r="A537" s="136"/>
      <c r="B537" s="136"/>
      <c r="C537" s="136"/>
      <c r="D537" s="136"/>
      <c r="E537" s="136"/>
      <c r="F537" s="136"/>
      <c r="G537" s="136"/>
      <c r="H537" s="136"/>
      <c r="I537" s="136"/>
      <c r="J537" s="136"/>
      <c r="K537" s="136"/>
      <c r="L537" s="138"/>
      <c r="M537" s="139"/>
      <c r="N537" s="211"/>
      <c r="O537" s="136"/>
      <c r="P537" s="136"/>
      <c r="Q537" s="136"/>
      <c r="R537" s="136"/>
      <c r="S537" s="136"/>
      <c r="T537" s="136"/>
      <c r="U537" s="136"/>
      <c r="V537" s="136"/>
      <c r="W537" s="136"/>
      <c r="X537" s="136"/>
      <c r="Y537" s="138"/>
    </row>
    <row r="538" spans="1:25" s="2" customFormat="1" x14ac:dyDescent="0.25">
      <c r="A538" s="136"/>
      <c r="B538" s="136"/>
      <c r="C538" s="136"/>
      <c r="D538" s="136"/>
      <c r="E538" s="136"/>
      <c r="F538" s="136"/>
      <c r="G538" s="136"/>
      <c r="H538" s="136"/>
      <c r="I538" s="136"/>
      <c r="J538" s="136"/>
      <c r="K538" s="136"/>
      <c r="L538" s="138"/>
      <c r="M538" s="139"/>
      <c r="N538" s="211"/>
      <c r="O538" s="136"/>
      <c r="P538" s="136"/>
      <c r="Q538" s="136"/>
      <c r="R538" s="136"/>
      <c r="S538" s="136"/>
      <c r="T538" s="136"/>
      <c r="U538" s="136"/>
      <c r="V538" s="136"/>
      <c r="W538" s="136"/>
      <c r="X538" s="136"/>
      <c r="Y538" s="138"/>
    </row>
    <row r="539" spans="1:25" s="2" customFormat="1" x14ac:dyDescent="0.25">
      <c r="A539" s="136"/>
      <c r="B539" s="136"/>
      <c r="C539" s="136"/>
      <c r="D539" s="136"/>
      <c r="E539" s="136"/>
      <c r="F539" s="136"/>
      <c r="G539" s="136"/>
      <c r="H539" s="136"/>
      <c r="I539" s="136"/>
      <c r="J539" s="136"/>
      <c r="K539" s="136"/>
      <c r="L539" s="138"/>
      <c r="M539" s="139"/>
      <c r="N539" s="211"/>
      <c r="O539" s="136"/>
      <c r="P539" s="136"/>
      <c r="Q539" s="136"/>
      <c r="R539" s="136"/>
      <c r="S539" s="136"/>
      <c r="T539" s="136"/>
      <c r="U539" s="136"/>
      <c r="V539" s="136"/>
      <c r="W539" s="136"/>
      <c r="X539" s="136"/>
      <c r="Y539" s="138"/>
    </row>
    <row r="540" spans="1:25" s="2" customFormat="1" x14ac:dyDescent="0.25">
      <c r="A540" s="136"/>
      <c r="B540" s="136"/>
      <c r="C540" s="136"/>
      <c r="D540" s="136"/>
      <c r="E540" s="136"/>
      <c r="F540" s="136"/>
      <c r="G540" s="136"/>
      <c r="H540" s="136"/>
      <c r="I540" s="136"/>
      <c r="J540" s="136"/>
      <c r="K540" s="136"/>
      <c r="L540" s="138"/>
      <c r="M540" s="139"/>
      <c r="N540" s="211"/>
      <c r="O540" s="136"/>
      <c r="P540" s="136"/>
      <c r="Q540" s="136"/>
      <c r="R540" s="136"/>
      <c r="S540" s="136"/>
      <c r="T540" s="136"/>
      <c r="U540" s="136"/>
      <c r="V540" s="136"/>
      <c r="W540" s="136"/>
      <c r="X540" s="136"/>
      <c r="Y540" s="138"/>
    </row>
    <row r="541" spans="1:25" s="2" customFormat="1" x14ac:dyDescent="0.25">
      <c r="A541" s="136"/>
      <c r="B541" s="136"/>
      <c r="C541" s="136"/>
      <c r="D541" s="136"/>
      <c r="E541" s="136"/>
      <c r="F541" s="136"/>
      <c r="G541" s="136"/>
      <c r="H541" s="136"/>
      <c r="I541" s="136"/>
      <c r="J541" s="136"/>
      <c r="K541" s="136"/>
      <c r="L541" s="138"/>
      <c r="M541" s="139"/>
      <c r="N541" s="211"/>
      <c r="O541" s="136"/>
      <c r="P541" s="136"/>
      <c r="Q541" s="136"/>
      <c r="R541" s="136"/>
      <c r="S541" s="136"/>
      <c r="T541" s="136"/>
      <c r="U541" s="136"/>
      <c r="V541" s="136"/>
      <c r="W541" s="136"/>
      <c r="X541" s="136"/>
      <c r="Y541" s="138"/>
    </row>
    <row r="542" spans="1:25" s="2" customFormat="1" x14ac:dyDescent="0.25">
      <c r="A542" s="136"/>
      <c r="B542" s="136"/>
      <c r="C542" s="136"/>
      <c r="D542" s="136"/>
      <c r="E542" s="136"/>
      <c r="F542" s="136"/>
      <c r="G542" s="136"/>
      <c r="H542" s="136"/>
      <c r="I542" s="136"/>
      <c r="J542" s="136"/>
      <c r="K542" s="136"/>
      <c r="L542" s="138"/>
      <c r="M542" s="139"/>
      <c r="N542" s="211"/>
      <c r="O542" s="136"/>
      <c r="P542" s="136"/>
      <c r="Q542" s="136"/>
      <c r="R542" s="136"/>
      <c r="S542" s="136"/>
      <c r="T542" s="136"/>
      <c r="U542" s="136"/>
      <c r="V542" s="136"/>
      <c r="W542" s="136"/>
      <c r="X542" s="136"/>
      <c r="Y542" s="138"/>
    </row>
    <row r="543" spans="1:25" s="2" customFormat="1" x14ac:dyDescent="0.25">
      <c r="A543" s="136"/>
      <c r="B543" s="136"/>
      <c r="C543" s="136"/>
      <c r="D543" s="136"/>
      <c r="E543" s="136"/>
      <c r="F543" s="136"/>
      <c r="G543" s="136"/>
      <c r="H543" s="136"/>
      <c r="I543" s="136"/>
      <c r="J543" s="136"/>
      <c r="K543" s="136"/>
      <c r="L543" s="138"/>
      <c r="M543" s="139"/>
      <c r="N543" s="211"/>
      <c r="O543" s="136"/>
      <c r="P543" s="136"/>
      <c r="Q543" s="136"/>
      <c r="R543" s="136"/>
      <c r="S543" s="136"/>
      <c r="T543" s="136"/>
      <c r="U543" s="136"/>
      <c r="V543" s="136"/>
      <c r="W543" s="136"/>
      <c r="X543" s="136"/>
      <c r="Y543" s="138"/>
    </row>
    <row r="544" spans="1:25" s="2" customFormat="1" x14ac:dyDescent="0.25">
      <c r="A544" s="136"/>
      <c r="B544" s="136"/>
      <c r="C544" s="136"/>
      <c r="D544" s="136"/>
      <c r="E544" s="136"/>
      <c r="F544" s="136"/>
      <c r="G544" s="136"/>
      <c r="H544" s="136"/>
      <c r="I544" s="136"/>
      <c r="J544" s="136"/>
      <c r="K544" s="136"/>
      <c r="L544" s="138"/>
      <c r="M544" s="139"/>
      <c r="N544" s="211"/>
      <c r="O544" s="136"/>
      <c r="P544" s="136"/>
      <c r="Q544" s="136"/>
      <c r="R544" s="136"/>
      <c r="S544" s="136"/>
      <c r="T544" s="136"/>
      <c r="U544" s="136"/>
      <c r="V544" s="136"/>
      <c r="W544" s="136"/>
      <c r="X544" s="136"/>
      <c r="Y544" s="138"/>
    </row>
    <row r="545" spans="1:25" s="2" customFormat="1" x14ac:dyDescent="0.25">
      <c r="A545" s="136"/>
      <c r="B545" s="136"/>
      <c r="C545" s="136"/>
      <c r="D545" s="136"/>
      <c r="E545" s="136"/>
      <c r="F545" s="136"/>
      <c r="G545" s="136"/>
      <c r="H545" s="136"/>
      <c r="I545" s="136"/>
      <c r="J545" s="136"/>
      <c r="K545" s="136"/>
      <c r="L545" s="138"/>
      <c r="M545" s="139"/>
      <c r="N545" s="211"/>
      <c r="O545" s="136"/>
      <c r="P545" s="136"/>
      <c r="Q545" s="136"/>
      <c r="R545" s="136"/>
      <c r="S545" s="136"/>
      <c r="T545" s="136"/>
      <c r="U545" s="136"/>
      <c r="V545" s="136"/>
      <c r="W545" s="136"/>
      <c r="X545" s="136"/>
      <c r="Y545" s="138"/>
    </row>
    <row r="546" spans="1:25" s="2" customFormat="1" x14ac:dyDescent="0.25">
      <c r="A546" s="136"/>
      <c r="B546" s="136"/>
      <c r="C546" s="136"/>
      <c r="D546" s="136"/>
      <c r="E546" s="136"/>
      <c r="F546" s="136"/>
      <c r="G546" s="136"/>
      <c r="H546" s="136"/>
      <c r="I546" s="136"/>
      <c r="J546" s="136"/>
      <c r="K546" s="136"/>
      <c r="L546" s="138"/>
      <c r="M546" s="139"/>
      <c r="N546" s="211"/>
      <c r="O546" s="136"/>
      <c r="P546" s="136"/>
      <c r="Q546" s="136"/>
      <c r="R546" s="136"/>
      <c r="S546" s="136"/>
      <c r="T546" s="136"/>
      <c r="U546" s="136"/>
      <c r="V546" s="136"/>
      <c r="W546" s="136"/>
      <c r="X546" s="136"/>
      <c r="Y546" s="138"/>
    </row>
    <row r="547" spans="1:25" s="2" customFormat="1" x14ac:dyDescent="0.25">
      <c r="A547" s="136"/>
      <c r="B547" s="136"/>
      <c r="C547" s="136"/>
      <c r="D547" s="136"/>
      <c r="E547" s="136"/>
      <c r="F547" s="136"/>
      <c r="G547" s="136"/>
      <c r="H547" s="136"/>
      <c r="I547" s="136"/>
      <c r="J547" s="136"/>
      <c r="K547" s="136"/>
      <c r="L547" s="138"/>
      <c r="M547" s="139"/>
      <c r="N547" s="211"/>
      <c r="O547" s="136"/>
      <c r="P547" s="136"/>
      <c r="Q547" s="136"/>
      <c r="R547" s="136"/>
      <c r="S547" s="136"/>
      <c r="T547" s="136"/>
      <c r="U547" s="136"/>
      <c r="V547" s="136"/>
      <c r="W547" s="136"/>
      <c r="X547" s="136"/>
      <c r="Y547" s="138"/>
    </row>
    <row r="548" spans="1:25" s="2" customFormat="1" x14ac:dyDescent="0.25">
      <c r="A548" s="136"/>
      <c r="B548" s="136"/>
      <c r="C548" s="136"/>
      <c r="D548" s="136"/>
      <c r="E548" s="136"/>
      <c r="F548" s="136"/>
      <c r="G548" s="136"/>
      <c r="H548" s="136"/>
      <c r="I548" s="136"/>
      <c r="J548" s="136"/>
      <c r="K548" s="136"/>
      <c r="L548" s="138"/>
      <c r="M548" s="139"/>
      <c r="N548" s="211"/>
      <c r="O548" s="136"/>
      <c r="P548" s="136"/>
      <c r="Q548" s="136"/>
      <c r="R548" s="136"/>
      <c r="S548" s="136"/>
      <c r="T548" s="136"/>
      <c r="U548" s="136"/>
      <c r="V548" s="136"/>
      <c r="W548" s="136"/>
      <c r="X548" s="136"/>
      <c r="Y548" s="138"/>
    </row>
    <row r="549" spans="1:25" s="2" customFormat="1" x14ac:dyDescent="0.25">
      <c r="A549" s="136"/>
      <c r="B549" s="136"/>
      <c r="C549" s="136"/>
      <c r="D549" s="136"/>
      <c r="E549" s="136"/>
      <c r="F549" s="136"/>
      <c r="G549" s="136"/>
      <c r="H549" s="136"/>
      <c r="I549" s="136"/>
      <c r="J549" s="136"/>
      <c r="K549" s="136"/>
      <c r="L549" s="138"/>
      <c r="M549" s="139"/>
      <c r="N549" s="211"/>
      <c r="O549" s="136"/>
      <c r="P549" s="136"/>
      <c r="Q549" s="136"/>
      <c r="R549" s="136"/>
      <c r="S549" s="136"/>
      <c r="T549" s="136"/>
      <c r="U549" s="136"/>
      <c r="V549" s="136"/>
      <c r="W549" s="136"/>
      <c r="X549" s="136"/>
      <c r="Y549" s="138"/>
    </row>
    <row r="550" spans="1:25" s="2" customFormat="1" x14ac:dyDescent="0.25">
      <c r="A550" s="136"/>
      <c r="B550" s="136"/>
      <c r="C550" s="136"/>
      <c r="D550" s="136"/>
      <c r="E550" s="136"/>
      <c r="F550" s="136"/>
      <c r="G550" s="136"/>
      <c r="H550" s="136"/>
      <c r="I550" s="136"/>
      <c r="J550" s="136"/>
      <c r="K550" s="136"/>
      <c r="L550" s="138"/>
      <c r="M550" s="139"/>
      <c r="N550" s="211"/>
      <c r="O550" s="136"/>
      <c r="P550" s="136"/>
      <c r="Q550" s="136"/>
      <c r="R550" s="136"/>
      <c r="S550" s="136"/>
      <c r="T550" s="136"/>
      <c r="U550" s="136"/>
      <c r="V550" s="136"/>
      <c r="W550" s="136"/>
      <c r="X550" s="136"/>
      <c r="Y550" s="138"/>
    </row>
    <row r="551" spans="1:25" s="2" customFormat="1" x14ac:dyDescent="0.25">
      <c r="A551" s="136"/>
      <c r="B551" s="136"/>
      <c r="C551" s="136"/>
      <c r="D551" s="136"/>
      <c r="E551" s="136"/>
      <c r="F551" s="136"/>
      <c r="G551" s="136"/>
      <c r="H551" s="136"/>
      <c r="I551" s="136"/>
      <c r="J551" s="136"/>
      <c r="K551" s="136"/>
      <c r="L551" s="138"/>
      <c r="M551" s="139"/>
      <c r="N551" s="211"/>
      <c r="O551" s="136"/>
      <c r="P551" s="136"/>
      <c r="Q551" s="136"/>
      <c r="R551" s="136"/>
      <c r="S551" s="136"/>
      <c r="T551" s="136"/>
      <c r="U551" s="136"/>
      <c r="V551" s="136"/>
      <c r="W551" s="136"/>
      <c r="X551" s="136"/>
      <c r="Y551" s="138"/>
    </row>
    <row r="552" spans="1:25" s="2" customFormat="1" x14ac:dyDescent="0.25">
      <c r="A552" s="136"/>
      <c r="B552" s="136"/>
      <c r="C552" s="136"/>
      <c r="D552" s="136"/>
      <c r="E552" s="136"/>
      <c r="F552" s="136"/>
      <c r="G552" s="136"/>
      <c r="H552" s="136"/>
      <c r="I552" s="136"/>
      <c r="J552" s="136"/>
      <c r="K552" s="136"/>
      <c r="L552" s="138"/>
      <c r="M552" s="139"/>
      <c r="N552" s="211"/>
      <c r="O552" s="136"/>
      <c r="P552" s="136"/>
      <c r="Q552" s="136"/>
      <c r="R552" s="136"/>
      <c r="S552" s="136"/>
      <c r="T552" s="136"/>
      <c r="U552" s="136"/>
      <c r="V552" s="136"/>
      <c r="W552" s="136"/>
      <c r="X552" s="136"/>
      <c r="Y552" s="138"/>
    </row>
    <row r="553" spans="1:25" s="2" customFormat="1" x14ac:dyDescent="0.25">
      <c r="A553" s="136"/>
      <c r="B553" s="136"/>
      <c r="C553" s="136"/>
      <c r="D553" s="136"/>
      <c r="E553" s="136"/>
      <c r="F553" s="136"/>
      <c r="G553" s="136"/>
      <c r="H553" s="136"/>
      <c r="I553" s="136"/>
      <c r="J553" s="136"/>
      <c r="K553" s="136"/>
      <c r="L553" s="138"/>
      <c r="M553" s="139"/>
      <c r="N553" s="211"/>
      <c r="O553" s="136"/>
      <c r="P553" s="136"/>
      <c r="Q553" s="136"/>
      <c r="R553" s="136"/>
      <c r="S553" s="136"/>
      <c r="T553" s="136"/>
      <c r="U553" s="136"/>
      <c r="V553" s="136"/>
      <c r="W553" s="136"/>
      <c r="X553" s="136"/>
      <c r="Y553" s="138"/>
    </row>
    <row r="554" spans="1:25" s="2" customFormat="1" x14ac:dyDescent="0.25">
      <c r="A554" s="136"/>
      <c r="B554" s="136"/>
      <c r="C554" s="136"/>
      <c r="D554" s="136"/>
      <c r="E554" s="136"/>
      <c r="F554" s="136"/>
      <c r="G554" s="136"/>
      <c r="H554" s="136"/>
      <c r="I554" s="136"/>
      <c r="J554" s="136"/>
      <c r="K554" s="136"/>
      <c r="L554" s="138"/>
      <c r="M554" s="139"/>
      <c r="N554" s="211"/>
      <c r="O554" s="136"/>
      <c r="P554" s="136"/>
      <c r="Q554" s="136"/>
      <c r="R554" s="136"/>
      <c r="S554" s="136"/>
      <c r="T554" s="136"/>
      <c r="U554" s="136"/>
      <c r="V554" s="136"/>
      <c r="W554" s="136"/>
      <c r="X554" s="136"/>
      <c r="Y554" s="138"/>
    </row>
    <row r="555" spans="1:25" s="2" customFormat="1" x14ac:dyDescent="0.25">
      <c r="A555" s="136"/>
      <c r="B555" s="136"/>
      <c r="C555" s="136"/>
      <c r="D555" s="136"/>
      <c r="E555" s="136"/>
      <c r="F555" s="136"/>
      <c r="G555" s="136"/>
      <c r="H555" s="136"/>
      <c r="I555" s="136"/>
      <c r="J555" s="136"/>
      <c r="K555" s="136"/>
      <c r="L555" s="138"/>
      <c r="M555" s="139"/>
      <c r="N555" s="211"/>
      <c r="O555" s="136"/>
      <c r="P555" s="136"/>
      <c r="Q555" s="136"/>
      <c r="R555" s="136"/>
      <c r="S555" s="136"/>
      <c r="T555" s="136"/>
      <c r="U555" s="136"/>
      <c r="V555" s="136"/>
      <c r="W555" s="136"/>
      <c r="X555" s="136"/>
      <c r="Y555" s="138"/>
    </row>
    <row r="556" spans="1:25" s="2" customFormat="1" x14ac:dyDescent="0.25">
      <c r="A556" s="136"/>
      <c r="B556" s="136"/>
      <c r="C556" s="136"/>
      <c r="D556" s="136"/>
      <c r="E556" s="136"/>
      <c r="F556" s="136"/>
      <c r="G556" s="136"/>
      <c r="H556" s="136"/>
      <c r="I556" s="136"/>
      <c r="J556" s="136"/>
      <c r="K556" s="136"/>
      <c r="L556" s="138"/>
      <c r="M556" s="139"/>
      <c r="N556" s="211"/>
      <c r="O556" s="136"/>
      <c r="P556" s="136"/>
      <c r="Q556" s="136"/>
      <c r="R556" s="136"/>
      <c r="S556" s="136"/>
      <c r="T556" s="136"/>
      <c r="U556" s="136"/>
      <c r="V556" s="136"/>
      <c r="W556" s="136"/>
      <c r="X556" s="136"/>
      <c r="Y556" s="138"/>
    </row>
    <row r="557" spans="1:25" s="2" customFormat="1" x14ac:dyDescent="0.25">
      <c r="A557" s="136"/>
      <c r="B557" s="136"/>
      <c r="C557" s="136"/>
      <c r="D557" s="136"/>
      <c r="E557" s="136"/>
      <c r="F557" s="136"/>
      <c r="G557" s="136"/>
      <c r="H557" s="136"/>
      <c r="I557" s="136"/>
      <c r="J557" s="136"/>
      <c r="K557" s="136"/>
      <c r="L557" s="138"/>
      <c r="M557" s="139"/>
      <c r="N557" s="211"/>
      <c r="O557" s="136"/>
      <c r="P557" s="136"/>
      <c r="Q557" s="136"/>
      <c r="R557" s="136"/>
      <c r="S557" s="136"/>
      <c r="T557" s="136"/>
      <c r="U557" s="136"/>
      <c r="V557" s="136"/>
      <c r="W557" s="136"/>
      <c r="X557" s="136"/>
      <c r="Y557" s="138"/>
    </row>
    <row r="558" spans="1:25" s="2" customFormat="1" x14ac:dyDescent="0.25">
      <c r="A558" s="136"/>
      <c r="B558" s="136"/>
      <c r="C558" s="136"/>
      <c r="D558" s="136"/>
      <c r="E558" s="136"/>
      <c r="F558" s="136"/>
      <c r="G558" s="136"/>
      <c r="H558" s="136"/>
      <c r="I558" s="136"/>
      <c r="J558" s="136"/>
      <c r="K558" s="136"/>
      <c r="L558" s="138"/>
      <c r="M558" s="139"/>
      <c r="N558" s="211"/>
      <c r="O558" s="136"/>
      <c r="P558" s="136"/>
      <c r="Q558" s="136"/>
      <c r="R558" s="136"/>
      <c r="S558" s="136"/>
      <c r="T558" s="136"/>
      <c r="U558" s="136"/>
      <c r="V558" s="136"/>
      <c r="W558" s="136"/>
      <c r="X558" s="136"/>
      <c r="Y558" s="138"/>
    </row>
    <row r="559" spans="1:25" s="2" customFormat="1" x14ac:dyDescent="0.25">
      <c r="A559" s="136"/>
      <c r="B559" s="136"/>
      <c r="C559" s="136"/>
      <c r="D559" s="136"/>
      <c r="E559" s="136"/>
      <c r="F559" s="136"/>
      <c r="G559" s="136"/>
      <c r="H559" s="136"/>
      <c r="I559" s="136"/>
      <c r="J559" s="136"/>
      <c r="K559" s="136"/>
      <c r="L559" s="138"/>
      <c r="M559" s="139"/>
      <c r="N559" s="211"/>
      <c r="O559" s="136"/>
      <c r="P559" s="136"/>
      <c r="Q559" s="136"/>
      <c r="R559" s="136"/>
      <c r="S559" s="136"/>
      <c r="T559" s="136"/>
      <c r="U559" s="136"/>
      <c r="V559" s="136"/>
      <c r="W559" s="136"/>
      <c r="X559" s="136"/>
      <c r="Y559" s="138"/>
    </row>
    <row r="560" spans="1:25" s="2" customFormat="1" x14ac:dyDescent="0.25">
      <c r="A560" s="136"/>
      <c r="B560" s="136"/>
      <c r="C560" s="136"/>
      <c r="D560" s="136"/>
      <c r="E560" s="136"/>
      <c r="F560" s="136"/>
      <c r="G560" s="136"/>
      <c r="H560" s="136"/>
      <c r="I560" s="136"/>
      <c r="J560" s="136"/>
      <c r="K560" s="136"/>
      <c r="L560" s="138"/>
      <c r="M560" s="139"/>
      <c r="N560" s="211"/>
      <c r="O560" s="136"/>
      <c r="P560" s="136"/>
      <c r="Q560" s="136"/>
      <c r="R560" s="136"/>
      <c r="S560" s="136"/>
      <c r="T560" s="136"/>
      <c r="U560" s="136"/>
      <c r="V560" s="136"/>
      <c r="W560" s="136"/>
      <c r="X560" s="136"/>
      <c r="Y560" s="138"/>
    </row>
    <row r="561" spans="1:25" s="2" customFormat="1" x14ac:dyDescent="0.25">
      <c r="A561" s="136"/>
      <c r="B561" s="136"/>
      <c r="C561" s="136"/>
      <c r="D561" s="136"/>
      <c r="E561" s="136"/>
      <c r="F561" s="136"/>
      <c r="G561" s="136"/>
      <c r="H561" s="136"/>
      <c r="I561" s="136"/>
      <c r="J561" s="136"/>
      <c r="K561" s="136"/>
      <c r="L561" s="138"/>
      <c r="M561" s="139"/>
      <c r="N561" s="211"/>
      <c r="O561" s="136"/>
      <c r="P561" s="136"/>
      <c r="Q561" s="136"/>
      <c r="R561" s="136"/>
      <c r="S561" s="136"/>
      <c r="T561" s="136"/>
      <c r="U561" s="136"/>
      <c r="V561" s="136"/>
      <c r="W561" s="136"/>
      <c r="X561" s="136"/>
      <c r="Y561" s="138"/>
    </row>
    <row r="562" spans="1:25" s="2" customFormat="1" x14ac:dyDescent="0.25">
      <c r="A562" s="136"/>
      <c r="B562" s="136"/>
      <c r="C562" s="136"/>
      <c r="D562" s="136"/>
      <c r="E562" s="136"/>
      <c r="F562" s="136"/>
      <c r="G562" s="136"/>
      <c r="H562" s="136"/>
      <c r="I562" s="136"/>
      <c r="J562" s="136"/>
      <c r="K562" s="136"/>
      <c r="L562" s="138"/>
      <c r="M562" s="139"/>
      <c r="N562" s="211"/>
      <c r="O562" s="136"/>
      <c r="P562" s="136"/>
      <c r="Q562" s="136"/>
      <c r="R562" s="136"/>
      <c r="S562" s="136"/>
      <c r="T562" s="136"/>
      <c r="U562" s="136"/>
      <c r="V562" s="136"/>
      <c r="W562" s="136"/>
      <c r="X562" s="136"/>
      <c r="Y562" s="138"/>
    </row>
    <row r="563" spans="1:25" s="2" customFormat="1" x14ac:dyDescent="0.25">
      <c r="A563" s="136"/>
      <c r="B563" s="136"/>
      <c r="C563" s="136"/>
      <c r="D563" s="136"/>
      <c r="E563" s="136"/>
      <c r="F563" s="136"/>
      <c r="G563" s="136"/>
      <c r="H563" s="136"/>
      <c r="I563" s="136"/>
      <c r="J563" s="136"/>
      <c r="K563" s="136"/>
      <c r="L563" s="138"/>
      <c r="M563" s="139"/>
      <c r="N563" s="211"/>
      <c r="O563" s="136"/>
      <c r="P563" s="136"/>
      <c r="Q563" s="136"/>
      <c r="R563" s="136"/>
      <c r="S563" s="136"/>
      <c r="T563" s="136"/>
      <c r="U563" s="136"/>
      <c r="V563" s="136"/>
      <c r="W563" s="136"/>
      <c r="X563" s="136"/>
      <c r="Y563" s="138"/>
    </row>
    <row r="564" spans="1:25" s="2" customFormat="1" x14ac:dyDescent="0.25">
      <c r="A564" s="136"/>
      <c r="B564" s="136"/>
      <c r="C564" s="136"/>
      <c r="D564" s="136"/>
      <c r="E564" s="136"/>
      <c r="F564" s="136"/>
      <c r="G564" s="136"/>
      <c r="H564" s="136"/>
      <c r="I564" s="136"/>
      <c r="J564" s="136"/>
      <c r="K564" s="136"/>
      <c r="L564" s="138"/>
      <c r="M564" s="139"/>
      <c r="N564" s="211"/>
      <c r="O564" s="136"/>
      <c r="P564" s="136"/>
      <c r="Q564" s="136"/>
      <c r="R564" s="136"/>
      <c r="S564" s="136"/>
      <c r="T564" s="136"/>
      <c r="U564" s="136"/>
      <c r="V564" s="136"/>
      <c r="W564" s="136"/>
      <c r="X564" s="136"/>
      <c r="Y564" s="138"/>
    </row>
    <row r="565" spans="1:25" s="2" customFormat="1" x14ac:dyDescent="0.25">
      <c r="A565" s="136"/>
      <c r="B565" s="136"/>
      <c r="C565" s="136"/>
      <c r="D565" s="136"/>
      <c r="E565" s="136"/>
      <c r="F565" s="136"/>
      <c r="G565" s="136"/>
      <c r="H565" s="136"/>
      <c r="I565" s="136"/>
      <c r="J565" s="136"/>
      <c r="K565" s="136"/>
      <c r="L565" s="138"/>
      <c r="M565" s="139"/>
      <c r="N565" s="211"/>
      <c r="O565" s="136"/>
      <c r="P565" s="136"/>
      <c r="Q565" s="136"/>
      <c r="R565" s="136"/>
      <c r="S565" s="136"/>
      <c r="T565" s="136"/>
      <c r="U565" s="136"/>
      <c r="V565" s="136"/>
      <c r="W565" s="136"/>
      <c r="X565" s="136"/>
      <c r="Y565" s="138"/>
    </row>
    <row r="566" spans="1:25" s="2" customFormat="1" x14ac:dyDescent="0.25">
      <c r="A566" s="136"/>
      <c r="B566" s="136"/>
      <c r="C566" s="136"/>
      <c r="D566" s="136"/>
      <c r="E566" s="136"/>
      <c r="F566" s="136"/>
      <c r="G566" s="136"/>
      <c r="H566" s="136"/>
      <c r="I566" s="136"/>
      <c r="J566" s="136"/>
      <c r="K566" s="136"/>
      <c r="L566" s="138"/>
      <c r="M566" s="139"/>
      <c r="N566" s="211"/>
      <c r="O566" s="136"/>
      <c r="P566" s="136"/>
      <c r="Q566" s="136"/>
      <c r="R566" s="136"/>
      <c r="S566" s="136"/>
      <c r="T566" s="136"/>
      <c r="U566" s="136"/>
      <c r="V566" s="136"/>
      <c r="W566" s="136"/>
      <c r="X566" s="136"/>
      <c r="Y566" s="138"/>
    </row>
    <row r="567" spans="1:25" s="2" customFormat="1" x14ac:dyDescent="0.25">
      <c r="A567" s="136"/>
      <c r="B567" s="136"/>
      <c r="C567" s="136"/>
      <c r="D567" s="136"/>
      <c r="E567" s="136"/>
      <c r="F567" s="136"/>
      <c r="G567" s="136"/>
      <c r="H567" s="136"/>
      <c r="I567" s="136"/>
      <c r="J567" s="136"/>
      <c r="K567" s="136"/>
      <c r="L567" s="138"/>
      <c r="M567" s="139"/>
      <c r="N567" s="211"/>
      <c r="O567" s="136"/>
      <c r="P567" s="136"/>
      <c r="Q567" s="136"/>
      <c r="R567" s="136"/>
      <c r="S567" s="136"/>
      <c r="T567" s="136"/>
      <c r="U567" s="136"/>
      <c r="V567" s="136"/>
      <c r="W567" s="136"/>
      <c r="X567" s="136"/>
      <c r="Y567" s="138"/>
    </row>
    <row r="568" spans="1:25" s="2" customFormat="1" x14ac:dyDescent="0.25">
      <c r="A568" s="136"/>
      <c r="B568" s="136"/>
      <c r="C568" s="136"/>
      <c r="D568" s="136"/>
      <c r="E568" s="136"/>
      <c r="F568" s="136"/>
      <c r="G568" s="136"/>
      <c r="H568" s="136"/>
      <c r="I568" s="136"/>
      <c r="J568" s="136"/>
      <c r="K568" s="136"/>
      <c r="L568" s="138"/>
      <c r="M568" s="139"/>
      <c r="N568" s="211"/>
      <c r="O568" s="136"/>
      <c r="P568" s="136"/>
      <c r="Q568" s="136"/>
      <c r="R568" s="136"/>
      <c r="S568" s="136"/>
      <c r="T568" s="136"/>
      <c r="U568" s="136"/>
      <c r="V568" s="136"/>
      <c r="W568" s="136"/>
      <c r="X568" s="136"/>
      <c r="Y568" s="138"/>
    </row>
    <row r="569" spans="1:25" s="2" customFormat="1" x14ac:dyDescent="0.25">
      <c r="A569" s="136"/>
      <c r="B569" s="136"/>
      <c r="C569" s="136"/>
      <c r="D569" s="136"/>
      <c r="E569" s="136"/>
      <c r="F569" s="136"/>
      <c r="G569" s="136"/>
      <c r="H569" s="136"/>
      <c r="I569" s="136"/>
      <c r="J569" s="136"/>
      <c r="K569" s="136"/>
      <c r="L569" s="138"/>
      <c r="M569" s="139"/>
      <c r="N569" s="211"/>
      <c r="O569" s="136"/>
      <c r="P569" s="136"/>
      <c r="Q569" s="136"/>
      <c r="R569" s="136"/>
      <c r="S569" s="136"/>
      <c r="T569" s="136"/>
      <c r="U569" s="136"/>
      <c r="V569" s="136"/>
      <c r="W569" s="136"/>
      <c r="X569" s="136"/>
      <c r="Y569" s="138"/>
    </row>
    <row r="570" spans="1:25" s="2" customFormat="1" x14ac:dyDescent="0.25">
      <c r="A570" s="136"/>
      <c r="B570" s="136"/>
      <c r="C570" s="136"/>
      <c r="D570" s="136"/>
      <c r="E570" s="136"/>
      <c r="F570" s="136"/>
      <c r="G570" s="136"/>
      <c r="H570" s="136"/>
      <c r="I570" s="136"/>
      <c r="J570" s="136"/>
      <c r="K570" s="136"/>
      <c r="L570" s="138"/>
      <c r="M570" s="139"/>
      <c r="N570" s="211"/>
      <c r="O570" s="136"/>
      <c r="P570" s="136"/>
      <c r="Q570" s="136"/>
      <c r="R570" s="136"/>
      <c r="S570" s="136"/>
      <c r="T570" s="136"/>
      <c r="U570" s="136"/>
      <c r="V570" s="136"/>
      <c r="W570" s="136"/>
      <c r="X570" s="136"/>
      <c r="Y570" s="138"/>
    </row>
    <row r="571" spans="1:25" s="2" customFormat="1" x14ac:dyDescent="0.25">
      <c r="A571" s="136"/>
      <c r="B571" s="136"/>
      <c r="C571" s="136"/>
      <c r="D571" s="136"/>
      <c r="E571" s="136"/>
      <c r="F571" s="136"/>
      <c r="G571" s="136"/>
      <c r="H571" s="136"/>
      <c r="I571" s="136"/>
      <c r="J571" s="136"/>
      <c r="K571" s="136"/>
      <c r="L571" s="138"/>
      <c r="M571" s="139"/>
      <c r="N571" s="211"/>
      <c r="O571" s="136"/>
      <c r="P571" s="136"/>
      <c r="Q571" s="136"/>
      <c r="R571" s="136"/>
      <c r="S571" s="136"/>
      <c r="T571" s="136"/>
      <c r="U571" s="136"/>
      <c r="V571" s="136"/>
      <c r="W571" s="136"/>
      <c r="X571" s="136"/>
      <c r="Y571" s="138"/>
    </row>
    <row r="572" spans="1:25" s="2" customFormat="1" x14ac:dyDescent="0.25">
      <c r="A572" s="136"/>
      <c r="B572" s="136"/>
      <c r="C572" s="136"/>
      <c r="D572" s="136"/>
      <c r="E572" s="136"/>
      <c r="F572" s="136"/>
      <c r="G572" s="136"/>
      <c r="H572" s="136"/>
      <c r="I572" s="136"/>
      <c r="J572" s="136"/>
      <c r="K572" s="136"/>
      <c r="L572" s="138"/>
      <c r="M572" s="139"/>
      <c r="N572" s="211"/>
      <c r="O572" s="136"/>
      <c r="P572" s="136"/>
      <c r="Q572" s="136"/>
      <c r="R572" s="136"/>
      <c r="S572" s="136"/>
      <c r="T572" s="136"/>
      <c r="U572" s="136"/>
      <c r="V572" s="136"/>
      <c r="W572" s="136"/>
      <c r="X572" s="136"/>
      <c r="Y572" s="138"/>
    </row>
    <row r="573" spans="1:25" s="2" customFormat="1" x14ac:dyDescent="0.25">
      <c r="A573" s="136"/>
      <c r="B573" s="136"/>
      <c r="C573" s="136"/>
      <c r="D573" s="136"/>
      <c r="E573" s="136"/>
      <c r="F573" s="136"/>
      <c r="G573" s="136"/>
      <c r="H573" s="136"/>
      <c r="I573" s="136"/>
      <c r="J573" s="136"/>
      <c r="K573" s="136"/>
      <c r="L573" s="138"/>
      <c r="M573" s="139"/>
      <c r="N573" s="211"/>
      <c r="O573" s="136"/>
      <c r="P573" s="136"/>
      <c r="Q573" s="136"/>
      <c r="R573" s="136"/>
      <c r="S573" s="136"/>
      <c r="T573" s="136"/>
      <c r="U573" s="136"/>
      <c r="V573" s="136"/>
      <c r="W573" s="136"/>
      <c r="X573" s="136"/>
      <c r="Y573" s="138"/>
    </row>
    <row r="574" spans="1:25" s="2" customFormat="1" x14ac:dyDescent="0.25">
      <c r="A574" s="136"/>
      <c r="B574" s="136"/>
      <c r="C574" s="136"/>
      <c r="D574" s="136"/>
      <c r="E574" s="136"/>
      <c r="F574" s="136"/>
      <c r="G574" s="136"/>
      <c r="H574" s="136"/>
      <c r="I574" s="136"/>
      <c r="J574" s="136"/>
      <c r="K574" s="136"/>
      <c r="L574" s="138"/>
      <c r="M574" s="139"/>
      <c r="N574" s="211"/>
      <c r="O574" s="136"/>
      <c r="P574" s="136"/>
      <c r="Q574" s="136"/>
      <c r="R574" s="136"/>
      <c r="S574" s="136"/>
      <c r="T574" s="136"/>
      <c r="U574" s="136"/>
      <c r="V574" s="136"/>
      <c r="W574" s="136"/>
      <c r="X574" s="136"/>
      <c r="Y574" s="138"/>
    </row>
    <row r="575" spans="1:25" s="2" customFormat="1" x14ac:dyDescent="0.25">
      <c r="A575" s="136"/>
      <c r="B575" s="136"/>
      <c r="C575" s="136"/>
      <c r="D575" s="136"/>
      <c r="E575" s="136"/>
      <c r="F575" s="136"/>
      <c r="G575" s="136"/>
      <c r="H575" s="136"/>
      <c r="I575" s="136"/>
      <c r="J575" s="136"/>
      <c r="K575" s="136"/>
      <c r="L575" s="138"/>
      <c r="M575" s="139"/>
      <c r="N575" s="211"/>
      <c r="O575" s="136"/>
      <c r="P575" s="136"/>
      <c r="Q575" s="136"/>
      <c r="R575" s="136"/>
      <c r="S575" s="136"/>
      <c r="T575" s="136"/>
      <c r="U575" s="136"/>
      <c r="V575" s="136"/>
      <c r="W575" s="136"/>
      <c r="X575" s="136"/>
      <c r="Y575" s="138"/>
    </row>
    <row r="576" spans="1:25" s="2" customFormat="1" x14ac:dyDescent="0.25">
      <c r="A576" s="136"/>
      <c r="B576" s="136"/>
      <c r="C576" s="136"/>
      <c r="D576" s="136"/>
      <c r="E576" s="136"/>
      <c r="F576" s="136"/>
      <c r="G576" s="136"/>
      <c r="H576" s="136"/>
      <c r="I576" s="136"/>
      <c r="J576" s="136"/>
      <c r="K576" s="136"/>
      <c r="L576" s="138"/>
      <c r="M576" s="139"/>
      <c r="N576" s="211"/>
      <c r="O576" s="136"/>
      <c r="P576" s="136"/>
      <c r="Q576" s="136"/>
      <c r="R576" s="136"/>
      <c r="S576" s="136"/>
      <c r="T576" s="136"/>
      <c r="U576" s="136"/>
      <c r="V576" s="136"/>
      <c r="W576" s="136"/>
      <c r="X576" s="136"/>
      <c r="Y576" s="138"/>
    </row>
    <row r="577" spans="1:25" s="2" customFormat="1" x14ac:dyDescent="0.25">
      <c r="A577" s="136"/>
      <c r="B577" s="136"/>
      <c r="C577" s="136"/>
      <c r="D577" s="136"/>
      <c r="E577" s="136"/>
      <c r="F577" s="136"/>
      <c r="G577" s="136"/>
      <c r="H577" s="136"/>
      <c r="I577" s="136"/>
      <c r="J577" s="136"/>
      <c r="K577" s="136"/>
      <c r="L577" s="138"/>
      <c r="M577" s="139"/>
      <c r="N577" s="211"/>
      <c r="O577" s="136"/>
      <c r="P577" s="136"/>
      <c r="Q577" s="136"/>
      <c r="R577" s="136"/>
      <c r="S577" s="136"/>
      <c r="T577" s="136"/>
      <c r="U577" s="136"/>
      <c r="V577" s="136"/>
      <c r="W577" s="136"/>
      <c r="X577" s="136"/>
      <c r="Y577" s="138"/>
    </row>
    <row r="578" spans="1:25" s="2" customFormat="1" x14ac:dyDescent="0.25">
      <c r="A578" s="136"/>
      <c r="B578" s="136"/>
      <c r="C578" s="136"/>
      <c r="D578" s="136"/>
      <c r="E578" s="136"/>
      <c r="F578" s="136"/>
      <c r="G578" s="136"/>
      <c r="H578" s="136"/>
      <c r="I578" s="136"/>
      <c r="J578" s="136"/>
      <c r="K578" s="136"/>
      <c r="L578" s="138"/>
      <c r="M578" s="139"/>
      <c r="N578" s="211"/>
      <c r="O578" s="136"/>
      <c r="P578" s="136"/>
      <c r="Q578" s="136"/>
      <c r="R578" s="136"/>
      <c r="S578" s="136"/>
      <c r="T578" s="136"/>
      <c r="U578" s="136"/>
      <c r="V578" s="136"/>
      <c r="W578" s="136"/>
      <c r="X578" s="136"/>
      <c r="Y578" s="138"/>
    </row>
    <row r="579" spans="1:25" s="2" customFormat="1" x14ac:dyDescent="0.25">
      <c r="A579" s="136"/>
      <c r="B579" s="136"/>
      <c r="C579" s="136"/>
      <c r="D579" s="136"/>
      <c r="E579" s="136"/>
      <c r="F579" s="136"/>
      <c r="G579" s="136"/>
      <c r="H579" s="136"/>
      <c r="I579" s="136"/>
      <c r="J579" s="136"/>
      <c r="K579" s="136"/>
      <c r="L579" s="138"/>
      <c r="M579" s="139"/>
      <c r="N579" s="211"/>
      <c r="O579" s="136"/>
      <c r="P579" s="136"/>
      <c r="Q579" s="136"/>
      <c r="R579" s="136"/>
      <c r="S579" s="136"/>
      <c r="T579" s="136"/>
      <c r="U579" s="136"/>
      <c r="V579" s="136"/>
      <c r="W579" s="136"/>
      <c r="X579" s="136"/>
      <c r="Y579" s="138"/>
    </row>
    <row r="580" spans="1:25" s="2" customFormat="1" x14ac:dyDescent="0.25">
      <c r="A580" s="136"/>
      <c r="B580" s="136"/>
      <c r="C580" s="136"/>
      <c r="D580" s="136"/>
      <c r="E580" s="136"/>
      <c r="F580" s="136"/>
      <c r="G580" s="136"/>
      <c r="H580" s="136"/>
      <c r="I580" s="136"/>
      <c r="J580" s="136"/>
      <c r="K580" s="136"/>
      <c r="L580" s="138"/>
      <c r="M580" s="139"/>
      <c r="N580" s="211"/>
      <c r="O580" s="136"/>
      <c r="P580" s="136"/>
      <c r="Q580" s="136"/>
      <c r="R580" s="136"/>
      <c r="S580" s="136"/>
      <c r="T580" s="136"/>
      <c r="U580" s="136"/>
      <c r="V580" s="136"/>
      <c r="W580" s="136"/>
      <c r="X580" s="136"/>
      <c r="Y580" s="138"/>
    </row>
    <row r="581" spans="1:25" s="2" customFormat="1" x14ac:dyDescent="0.25">
      <c r="A581" s="136"/>
      <c r="B581" s="136"/>
      <c r="C581" s="136"/>
      <c r="D581" s="136"/>
      <c r="E581" s="136"/>
      <c r="F581" s="136"/>
      <c r="G581" s="136"/>
      <c r="H581" s="136"/>
      <c r="I581" s="136"/>
      <c r="J581" s="136"/>
      <c r="K581" s="136"/>
      <c r="L581" s="138"/>
      <c r="M581" s="139"/>
      <c r="N581" s="211"/>
      <c r="O581" s="136"/>
      <c r="P581" s="136"/>
      <c r="Q581" s="136"/>
      <c r="R581" s="136"/>
      <c r="S581" s="136"/>
      <c r="T581" s="136"/>
      <c r="U581" s="136"/>
      <c r="V581" s="136"/>
      <c r="W581" s="136"/>
      <c r="X581" s="136"/>
      <c r="Y581" s="138"/>
    </row>
    <row r="582" spans="1:25" s="2" customFormat="1" x14ac:dyDescent="0.25">
      <c r="A582" s="136"/>
      <c r="B582" s="136"/>
      <c r="C582" s="136"/>
      <c r="D582" s="136"/>
      <c r="E582" s="136"/>
      <c r="F582" s="136"/>
      <c r="G582" s="136"/>
      <c r="H582" s="136"/>
      <c r="I582" s="136"/>
      <c r="J582" s="136"/>
      <c r="K582" s="136"/>
      <c r="L582" s="138"/>
      <c r="M582" s="139"/>
      <c r="N582" s="211"/>
      <c r="O582" s="136"/>
      <c r="P582" s="136"/>
      <c r="Q582" s="136"/>
      <c r="R582" s="136"/>
      <c r="S582" s="136"/>
      <c r="T582" s="136"/>
      <c r="U582" s="136"/>
      <c r="V582" s="136"/>
      <c r="W582" s="136"/>
      <c r="X582" s="136"/>
      <c r="Y582" s="138"/>
    </row>
    <row r="583" spans="1:25" s="2" customFormat="1" x14ac:dyDescent="0.25">
      <c r="A583" s="136"/>
      <c r="B583" s="136"/>
      <c r="C583" s="136"/>
      <c r="D583" s="136"/>
      <c r="E583" s="136"/>
      <c r="F583" s="136"/>
      <c r="G583" s="136"/>
      <c r="H583" s="136"/>
      <c r="I583" s="136"/>
      <c r="J583" s="136"/>
      <c r="K583" s="136"/>
      <c r="L583" s="138"/>
      <c r="M583" s="139"/>
      <c r="N583" s="211"/>
      <c r="O583" s="136"/>
      <c r="P583" s="136"/>
      <c r="Q583" s="136"/>
      <c r="R583" s="136"/>
      <c r="S583" s="136"/>
      <c r="T583" s="136"/>
      <c r="U583" s="136"/>
      <c r="V583" s="136"/>
      <c r="W583" s="136"/>
      <c r="X583" s="136"/>
      <c r="Y583" s="138"/>
    </row>
    <row r="584" spans="1:25" s="2" customFormat="1" x14ac:dyDescent="0.25">
      <c r="A584" s="136"/>
      <c r="B584" s="136"/>
      <c r="C584" s="136"/>
      <c r="D584" s="136"/>
      <c r="E584" s="136"/>
      <c r="F584" s="136"/>
      <c r="G584" s="136"/>
      <c r="H584" s="136"/>
      <c r="I584" s="136"/>
      <c r="J584" s="136"/>
      <c r="K584" s="136"/>
      <c r="L584" s="138"/>
      <c r="M584" s="139"/>
      <c r="N584" s="211"/>
      <c r="O584" s="136"/>
      <c r="P584" s="136"/>
      <c r="Q584" s="136"/>
      <c r="R584" s="136"/>
      <c r="S584" s="136"/>
      <c r="T584" s="136"/>
      <c r="U584" s="136"/>
      <c r="V584" s="136"/>
      <c r="W584" s="136"/>
      <c r="X584" s="136"/>
      <c r="Y584" s="138"/>
    </row>
    <row r="585" spans="1:25" s="2" customFormat="1" x14ac:dyDescent="0.25">
      <c r="A585" s="136"/>
      <c r="B585" s="136"/>
      <c r="C585" s="136"/>
      <c r="D585" s="136"/>
      <c r="E585" s="136"/>
      <c r="F585" s="136"/>
      <c r="G585" s="136"/>
      <c r="H585" s="136"/>
      <c r="I585" s="136"/>
      <c r="J585" s="136"/>
      <c r="K585" s="136"/>
      <c r="L585" s="138"/>
      <c r="M585" s="139"/>
      <c r="N585" s="211"/>
      <c r="O585" s="136"/>
      <c r="P585" s="136"/>
      <c r="Q585" s="136"/>
      <c r="R585" s="136"/>
      <c r="S585" s="136"/>
      <c r="T585" s="136"/>
      <c r="U585" s="136"/>
      <c r="V585" s="136"/>
      <c r="W585" s="136"/>
      <c r="X585" s="136"/>
      <c r="Y585" s="138"/>
    </row>
    <row r="586" spans="1:25" s="2" customFormat="1" x14ac:dyDescent="0.25">
      <c r="A586" s="136"/>
      <c r="B586" s="136"/>
      <c r="C586" s="136"/>
      <c r="D586" s="136"/>
      <c r="E586" s="136"/>
      <c r="F586" s="136"/>
      <c r="G586" s="136"/>
      <c r="H586" s="136"/>
      <c r="I586" s="136"/>
      <c r="J586" s="136"/>
      <c r="K586" s="136"/>
      <c r="L586" s="138"/>
      <c r="M586" s="139"/>
      <c r="N586" s="211"/>
      <c r="O586" s="136"/>
      <c r="P586" s="136"/>
      <c r="Q586" s="136"/>
      <c r="R586" s="136"/>
      <c r="S586" s="136"/>
      <c r="T586" s="136"/>
      <c r="U586" s="136"/>
      <c r="V586" s="136"/>
      <c r="W586" s="136"/>
      <c r="X586" s="136"/>
      <c r="Y586" s="138"/>
    </row>
    <row r="587" spans="1:25" s="2" customFormat="1" x14ac:dyDescent="0.25">
      <c r="A587" s="136"/>
      <c r="B587" s="136"/>
      <c r="C587" s="136"/>
      <c r="D587" s="136"/>
      <c r="E587" s="136"/>
      <c r="F587" s="136"/>
      <c r="G587" s="136"/>
      <c r="H587" s="136"/>
      <c r="I587" s="136"/>
      <c r="J587" s="136"/>
      <c r="K587" s="136"/>
      <c r="L587" s="138"/>
      <c r="M587" s="139"/>
      <c r="N587" s="211"/>
      <c r="O587" s="136"/>
      <c r="P587" s="136"/>
      <c r="Q587" s="136"/>
      <c r="R587" s="136"/>
      <c r="S587" s="136"/>
      <c r="T587" s="136"/>
      <c r="U587" s="136"/>
      <c r="V587" s="136"/>
      <c r="W587" s="136"/>
      <c r="X587" s="136"/>
      <c r="Y587" s="138"/>
    </row>
    <row r="588" spans="1:25" s="2" customFormat="1" x14ac:dyDescent="0.25">
      <c r="A588" s="136"/>
      <c r="B588" s="136"/>
      <c r="C588" s="136"/>
      <c r="D588" s="136"/>
      <c r="E588" s="136"/>
      <c r="F588" s="136"/>
      <c r="G588" s="136"/>
      <c r="H588" s="136"/>
      <c r="I588" s="136"/>
      <c r="J588" s="136"/>
      <c r="K588" s="136"/>
      <c r="L588" s="138"/>
      <c r="M588" s="139"/>
      <c r="N588" s="211"/>
      <c r="O588" s="136"/>
      <c r="P588" s="136"/>
      <c r="Q588" s="136"/>
      <c r="R588" s="136"/>
      <c r="S588" s="136"/>
      <c r="T588" s="136"/>
      <c r="U588" s="136"/>
      <c r="V588" s="136"/>
      <c r="W588" s="136"/>
      <c r="X588" s="136"/>
      <c r="Y588" s="138"/>
    </row>
    <row r="589" spans="1:25" s="2" customFormat="1" x14ac:dyDescent="0.25">
      <c r="A589" s="136"/>
      <c r="B589" s="136"/>
      <c r="C589" s="136"/>
      <c r="D589" s="136"/>
      <c r="E589" s="136"/>
      <c r="F589" s="136"/>
      <c r="G589" s="136"/>
      <c r="H589" s="136"/>
      <c r="I589" s="136"/>
      <c r="J589" s="136"/>
      <c r="K589" s="136"/>
      <c r="L589" s="138"/>
      <c r="M589" s="139"/>
      <c r="N589" s="211"/>
      <c r="O589" s="136"/>
      <c r="P589" s="136"/>
      <c r="Q589" s="136"/>
      <c r="R589" s="136"/>
      <c r="S589" s="136"/>
      <c r="T589" s="136"/>
      <c r="U589" s="136"/>
      <c r="V589" s="136"/>
      <c r="W589" s="136"/>
      <c r="X589" s="136"/>
      <c r="Y589" s="138"/>
    </row>
    <row r="590" spans="1:25" s="2" customFormat="1" x14ac:dyDescent="0.25">
      <c r="A590" s="136"/>
      <c r="B590" s="136"/>
      <c r="C590" s="136"/>
      <c r="D590" s="136"/>
      <c r="E590" s="136"/>
      <c r="F590" s="136"/>
      <c r="G590" s="136"/>
      <c r="H590" s="136"/>
      <c r="I590" s="136"/>
      <c r="J590" s="136"/>
      <c r="K590" s="136"/>
      <c r="L590" s="138"/>
      <c r="M590" s="139"/>
      <c r="N590" s="211"/>
      <c r="O590" s="136"/>
      <c r="P590" s="136"/>
      <c r="Q590" s="136"/>
      <c r="R590" s="136"/>
      <c r="S590" s="136"/>
      <c r="T590" s="136"/>
      <c r="U590" s="136"/>
      <c r="V590" s="136"/>
      <c r="W590" s="136"/>
      <c r="X590" s="136"/>
      <c r="Y590" s="138"/>
    </row>
    <row r="591" spans="1:25" s="2" customFormat="1" x14ac:dyDescent="0.25">
      <c r="A591" s="136"/>
      <c r="B591" s="136"/>
      <c r="C591" s="136"/>
      <c r="D591" s="136"/>
      <c r="E591" s="136"/>
      <c r="F591" s="136"/>
      <c r="G591" s="136"/>
      <c r="H591" s="136"/>
      <c r="I591" s="136"/>
      <c r="J591" s="136"/>
      <c r="K591" s="136"/>
      <c r="L591" s="138"/>
      <c r="M591" s="139"/>
      <c r="N591" s="211"/>
      <c r="O591" s="136"/>
      <c r="P591" s="136"/>
      <c r="Q591" s="136"/>
      <c r="R591" s="136"/>
      <c r="S591" s="136"/>
      <c r="T591" s="136"/>
      <c r="U591" s="136"/>
      <c r="V591" s="136"/>
      <c r="W591" s="136"/>
      <c r="X591" s="136"/>
      <c r="Y591" s="138"/>
    </row>
    <row r="592" spans="1:25" s="2" customFormat="1" x14ac:dyDescent="0.25">
      <c r="A592" s="136"/>
      <c r="B592" s="136"/>
      <c r="C592" s="136"/>
      <c r="D592" s="136"/>
      <c r="E592" s="136"/>
      <c r="F592" s="136"/>
      <c r="G592" s="136"/>
      <c r="H592" s="136"/>
      <c r="I592" s="136"/>
      <c r="J592" s="136"/>
      <c r="K592" s="136"/>
      <c r="L592" s="138"/>
      <c r="M592" s="139"/>
      <c r="N592" s="211"/>
      <c r="O592" s="136"/>
      <c r="P592" s="136"/>
      <c r="Q592" s="136"/>
      <c r="R592" s="136"/>
      <c r="S592" s="136"/>
      <c r="T592" s="136"/>
      <c r="U592" s="136"/>
      <c r="V592" s="136"/>
      <c r="W592" s="136"/>
      <c r="X592" s="136"/>
      <c r="Y592" s="138"/>
    </row>
    <row r="593" spans="1:25" s="2" customFormat="1" x14ac:dyDescent="0.25">
      <c r="A593" s="136"/>
      <c r="B593" s="136"/>
      <c r="C593" s="136"/>
      <c r="D593" s="136"/>
      <c r="E593" s="136"/>
      <c r="F593" s="136"/>
      <c r="G593" s="136"/>
      <c r="H593" s="136"/>
      <c r="I593" s="136"/>
      <c r="J593" s="136"/>
      <c r="K593" s="136"/>
      <c r="L593" s="138"/>
      <c r="M593" s="139"/>
      <c r="N593" s="211"/>
      <c r="O593" s="136"/>
      <c r="P593" s="136"/>
      <c r="Q593" s="136"/>
      <c r="R593" s="136"/>
      <c r="S593" s="136"/>
      <c r="T593" s="136"/>
      <c r="U593" s="136"/>
      <c r="V593" s="136"/>
      <c r="W593" s="136"/>
      <c r="X593" s="136"/>
      <c r="Y593" s="138"/>
    </row>
    <row r="594" spans="1:25" s="2" customFormat="1" x14ac:dyDescent="0.25">
      <c r="A594" s="136"/>
      <c r="B594" s="136"/>
      <c r="C594" s="136"/>
      <c r="D594" s="136"/>
      <c r="E594" s="136"/>
      <c r="F594" s="136"/>
      <c r="G594" s="136"/>
      <c r="H594" s="136"/>
      <c r="I594" s="136"/>
      <c r="J594" s="136"/>
      <c r="K594" s="136"/>
      <c r="L594" s="138"/>
      <c r="M594" s="139"/>
      <c r="N594" s="211"/>
      <c r="O594" s="136"/>
      <c r="P594" s="136"/>
      <c r="Q594" s="136"/>
      <c r="R594" s="136"/>
      <c r="S594" s="136"/>
      <c r="T594" s="136"/>
      <c r="U594" s="136"/>
      <c r="V594" s="136"/>
      <c r="W594" s="136"/>
      <c r="X594" s="136"/>
      <c r="Y594" s="138"/>
    </row>
    <row r="595" spans="1:25" s="2" customFormat="1" x14ac:dyDescent="0.25">
      <c r="A595" s="136"/>
      <c r="B595" s="136"/>
      <c r="C595" s="136"/>
      <c r="D595" s="136"/>
      <c r="E595" s="136"/>
      <c r="F595" s="136"/>
      <c r="G595" s="136"/>
      <c r="H595" s="136"/>
      <c r="I595" s="136"/>
      <c r="J595" s="136"/>
      <c r="K595" s="136"/>
      <c r="L595" s="138"/>
      <c r="M595" s="139"/>
      <c r="N595" s="211"/>
      <c r="O595" s="136"/>
      <c r="P595" s="136"/>
      <c r="Q595" s="136"/>
      <c r="R595" s="136"/>
      <c r="S595" s="136"/>
      <c r="T595" s="136"/>
      <c r="U595" s="136"/>
      <c r="V595" s="136"/>
      <c r="W595" s="136"/>
      <c r="X595" s="136"/>
      <c r="Y595" s="138"/>
    </row>
    <row r="596" spans="1:25" s="2" customFormat="1" x14ac:dyDescent="0.25">
      <c r="A596" s="136"/>
      <c r="B596" s="136"/>
      <c r="C596" s="136"/>
      <c r="D596" s="136"/>
      <c r="E596" s="136"/>
      <c r="F596" s="136"/>
      <c r="G596" s="136"/>
      <c r="H596" s="136"/>
      <c r="I596" s="136"/>
      <c r="J596" s="136"/>
      <c r="K596" s="136"/>
      <c r="L596" s="138"/>
      <c r="M596" s="139"/>
      <c r="N596" s="211"/>
      <c r="O596" s="136"/>
      <c r="P596" s="136"/>
      <c r="Q596" s="136"/>
      <c r="R596" s="136"/>
      <c r="S596" s="136"/>
      <c r="T596" s="136"/>
      <c r="U596" s="136"/>
      <c r="V596" s="136"/>
      <c r="W596" s="136"/>
      <c r="X596" s="136"/>
      <c r="Y596" s="138"/>
    </row>
    <row r="597" spans="1:25" s="2" customFormat="1" x14ac:dyDescent="0.25">
      <c r="A597" s="136"/>
      <c r="B597" s="136"/>
      <c r="C597" s="136"/>
      <c r="D597" s="136"/>
      <c r="E597" s="136"/>
      <c r="F597" s="136"/>
      <c r="G597" s="136"/>
      <c r="H597" s="136"/>
      <c r="I597" s="136"/>
      <c r="J597" s="136"/>
      <c r="K597" s="136"/>
      <c r="L597" s="138"/>
      <c r="M597" s="139"/>
      <c r="N597" s="211"/>
      <c r="O597" s="136"/>
      <c r="P597" s="136"/>
      <c r="Q597" s="136"/>
      <c r="R597" s="136"/>
      <c r="S597" s="136"/>
      <c r="T597" s="136"/>
      <c r="U597" s="136"/>
      <c r="V597" s="136"/>
      <c r="W597" s="136"/>
      <c r="X597" s="136"/>
      <c r="Y597" s="138"/>
    </row>
    <row r="598" spans="1:25" s="2" customFormat="1" x14ac:dyDescent="0.25">
      <c r="A598" s="136"/>
      <c r="B598" s="136"/>
      <c r="C598" s="136"/>
      <c r="D598" s="136"/>
      <c r="E598" s="136"/>
      <c r="F598" s="136"/>
      <c r="G598" s="136"/>
      <c r="H598" s="136"/>
      <c r="I598" s="136"/>
      <c r="J598" s="136"/>
      <c r="K598" s="136"/>
      <c r="L598" s="138"/>
      <c r="M598" s="139"/>
      <c r="N598" s="211"/>
      <c r="O598" s="136"/>
      <c r="P598" s="136"/>
      <c r="Q598" s="136"/>
      <c r="R598" s="136"/>
      <c r="S598" s="136"/>
      <c r="T598" s="136"/>
      <c r="U598" s="136"/>
      <c r="V598" s="136"/>
      <c r="W598" s="136"/>
      <c r="X598" s="136"/>
      <c r="Y598" s="138"/>
    </row>
    <row r="599" spans="1:25" s="2" customFormat="1" x14ac:dyDescent="0.25">
      <c r="A599" s="136"/>
      <c r="B599" s="136"/>
      <c r="C599" s="136"/>
      <c r="D599" s="136"/>
      <c r="E599" s="136"/>
      <c r="F599" s="136"/>
      <c r="G599" s="136"/>
      <c r="H599" s="136"/>
      <c r="I599" s="136"/>
      <c r="J599" s="136"/>
      <c r="K599" s="136"/>
      <c r="L599" s="138"/>
      <c r="M599" s="139"/>
      <c r="N599" s="211"/>
      <c r="O599" s="136"/>
      <c r="P599" s="136"/>
      <c r="Q599" s="136"/>
      <c r="R599" s="136"/>
      <c r="S599" s="136"/>
      <c r="T599" s="136"/>
      <c r="U599" s="136"/>
      <c r="V599" s="136"/>
      <c r="W599" s="136"/>
      <c r="X599" s="136"/>
      <c r="Y599" s="138"/>
    </row>
    <row r="600" spans="1:25" s="2" customFormat="1" x14ac:dyDescent="0.25">
      <c r="A600" s="136"/>
      <c r="B600" s="136"/>
      <c r="C600" s="136"/>
      <c r="D600" s="136"/>
      <c r="E600" s="136"/>
      <c r="F600" s="136"/>
      <c r="G600" s="136"/>
      <c r="H600" s="136"/>
      <c r="I600" s="136"/>
      <c r="J600" s="136"/>
      <c r="K600" s="136"/>
      <c r="L600" s="138"/>
      <c r="M600" s="139"/>
      <c r="N600" s="211"/>
      <c r="O600" s="136"/>
      <c r="P600" s="136"/>
      <c r="Q600" s="136"/>
      <c r="R600" s="136"/>
      <c r="S600" s="136"/>
      <c r="T600" s="136"/>
      <c r="U600" s="136"/>
      <c r="V600" s="136"/>
      <c r="W600" s="136"/>
      <c r="X600" s="136"/>
      <c r="Y600" s="138"/>
    </row>
    <row r="601" spans="1:25" s="2" customFormat="1" x14ac:dyDescent="0.25">
      <c r="A601" s="136"/>
      <c r="B601" s="136"/>
      <c r="C601" s="136"/>
      <c r="D601" s="136"/>
      <c r="E601" s="136"/>
      <c r="F601" s="136"/>
      <c r="G601" s="136"/>
      <c r="H601" s="136"/>
      <c r="I601" s="136"/>
      <c r="J601" s="136"/>
      <c r="K601" s="136"/>
      <c r="L601" s="138"/>
      <c r="M601" s="139"/>
      <c r="N601" s="211"/>
      <c r="O601" s="136"/>
      <c r="P601" s="136"/>
      <c r="Q601" s="136"/>
      <c r="R601" s="136"/>
      <c r="S601" s="136"/>
      <c r="T601" s="136"/>
      <c r="U601" s="136"/>
      <c r="V601" s="136"/>
      <c r="W601" s="136"/>
      <c r="X601" s="136"/>
      <c r="Y601" s="138"/>
    </row>
    <row r="602" spans="1:25" s="2" customFormat="1" x14ac:dyDescent="0.25">
      <c r="A602" s="136"/>
      <c r="B602" s="136"/>
      <c r="C602" s="136"/>
      <c r="D602" s="136"/>
      <c r="E602" s="136"/>
      <c r="F602" s="136"/>
      <c r="G602" s="136"/>
      <c r="H602" s="136"/>
      <c r="I602" s="136"/>
      <c r="J602" s="136"/>
      <c r="K602" s="136"/>
      <c r="L602" s="138"/>
      <c r="M602" s="139"/>
      <c r="N602" s="211"/>
      <c r="O602" s="136"/>
      <c r="P602" s="136"/>
      <c r="Q602" s="136"/>
      <c r="R602" s="136"/>
      <c r="S602" s="136"/>
      <c r="T602" s="136"/>
      <c r="U602" s="136"/>
      <c r="V602" s="136"/>
      <c r="W602" s="136"/>
      <c r="X602" s="136"/>
      <c r="Y602" s="138"/>
    </row>
    <row r="603" spans="1:25" s="2" customFormat="1" x14ac:dyDescent="0.25">
      <c r="A603" s="136"/>
      <c r="B603" s="136"/>
      <c r="C603" s="136"/>
      <c r="D603" s="136"/>
      <c r="E603" s="136"/>
      <c r="F603" s="136"/>
      <c r="G603" s="136"/>
      <c r="H603" s="136"/>
      <c r="I603" s="136"/>
      <c r="J603" s="136"/>
      <c r="K603" s="136"/>
      <c r="L603" s="138"/>
      <c r="M603" s="139"/>
      <c r="N603" s="211"/>
      <c r="O603" s="136"/>
      <c r="P603" s="136"/>
      <c r="Q603" s="136"/>
      <c r="R603" s="136"/>
      <c r="S603" s="136"/>
      <c r="T603" s="136"/>
      <c r="U603" s="136"/>
      <c r="V603" s="136"/>
      <c r="W603" s="136"/>
      <c r="X603" s="136"/>
      <c r="Y603" s="138"/>
    </row>
    <row r="604" spans="1:25" s="2" customFormat="1" x14ac:dyDescent="0.25">
      <c r="A604" s="136"/>
      <c r="B604" s="136"/>
      <c r="C604" s="136"/>
      <c r="D604" s="136"/>
      <c r="E604" s="136"/>
      <c r="F604" s="136"/>
      <c r="G604" s="136"/>
      <c r="H604" s="136"/>
      <c r="I604" s="136"/>
      <c r="J604" s="136"/>
      <c r="K604" s="136"/>
      <c r="L604" s="138"/>
      <c r="M604" s="139"/>
      <c r="N604" s="211"/>
      <c r="O604" s="136"/>
      <c r="P604" s="136"/>
      <c r="Q604" s="136"/>
      <c r="R604" s="136"/>
      <c r="S604" s="136"/>
      <c r="T604" s="136"/>
      <c r="U604" s="136"/>
      <c r="V604" s="136"/>
      <c r="W604" s="136"/>
      <c r="X604" s="136"/>
      <c r="Y604" s="138"/>
    </row>
    <row r="605" spans="1:25" s="2" customFormat="1" x14ac:dyDescent="0.25">
      <c r="A605" s="136"/>
      <c r="B605" s="136"/>
      <c r="C605" s="136"/>
      <c r="D605" s="136"/>
      <c r="E605" s="136"/>
      <c r="F605" s="136"/>
      <c r="G605" s="136"/>
      <c r="H605" s="136"/>
      <c r="I605" s="136"/>
      <c r="J605" s="136"/>
      <c r="K605" s="136"/>
      <c r="L605" s="138"/>
      <c r="M605" s="139"/>
      <c r="N605" s="211"/>
      <c r="O605" s="136"/>
      <c r="P605" s="136"/>
      <c r="Q605" s="136"/>
      <c r="R605" s="136"/>
      <c r="S605" s="136"/>
      <c r="T605" s="136"/>
      <c r="U605" s="136"/>
      <c r="V605" s="136"/>
      <c r="W605" s="136"/>
      <c r="X605" s="136"/>
      <c r="Y605" s="138"/>
    </row>
    <row r="606" spans="1:25" s="2" customFormat="1" x14ac:dyDescent="0.25">
      <c r="A606" s="136"/>
      <c r="B606" s="136"/>
      <c r="C606" s="136"/>
      <c r="D606" s="136"/>
      <c r="E606" s="136"/>
      <c r="F606" s="136"/>
      <c r="G606" s="136"/>
      <c r="H606" s="136"/>
      <c r="I606" s="136"/>
      <c r="J606" s="136"/>
      <c r="K606" s="136"/>
      <c r="L606" s="138"/>
      <c r="M606" s="139"/>
      <c r="N606" s="211"/>
      <c r="O606" s="136"/>
      <c r="P606" s="136"/>
      <c r="Q606" s="136"/>
      <c r="R606" s="136"/>
      <c r="S606" s="136"/>
      <c r="T606" s="136"/>
      <c r="U606" s="136"/>
      <c r="V606" s="136"/>
      <c r="W606" s="136"/>
      <c r="X606" s="136"/>
      <c r="Y606" s="138"/>
    </row>
    <row r="607" spans="1:25" s="2" customFormat="1" x14ac:dyDescent="0.25">
      <c r="A607" s="136"/>
      <c r="B607" s="136"/>
      <c r="C607" s="136"/>
      <c r="D607" s="136"/>
      <c r="E607" s="136"/>
      <c r="F607" s="136"/>
      <c r="G607" s="136"/>
      <c r="H607" s="136"/>
      <c r="I607" s="136"/>
      <c r="J607" s="136"/>
      <c r="K607" s="136"/>
      <c r="L607" s="138"/>
      <c r="M607" s="139"/>
      <c r="N607" s="211"/>
      <c r="O607" s="136"/>
      <c r="P607" s="136"/>
      <c r="Q607" s="136"/>
      <c r="R607" s="136"/>
      <c r="S607" s="136"/>
      <c r="T607" s="136"/>
      <c r="U607" s="136"/>
      <c r="V607" s="136"/>
      <c r="W607" s="136"/>
      <c r="X607" s="136"/>
      <c r="Y607" s="138"/>
    </row>
    <row r="608" spans="1:25" s="2" customFormat="1" x14ac:dyDescent="0.25">
      <c r="A608" s="136"/>
      <c r="B608" s="136"/>
      <c r="C608" s="136"/>
      <c r="D608" s="136"/>
      <c r="E608" s="136"/>
      <c r="F608" s="136"/>
      <c r="G608" s="136"/>
      <c r="H608" s="136"/>
      <c r="I608" s="136"/>
      <c r="J608" s="136"/>
      <c r="K608" s="136"/>
      <c r="L608" s="138"/>
      <c r="M608" s="139"/>
      <c r="N608" s="211"/>
      <c r="O608" s="136"/>
      <c r="P608" s="136"/>
      <c r="Q608" s="136"/>
      <c r="R608" s="136"/>
      <c r="S608" s="136"/>
      <c r="T608" s="136"/>
      <c r="U608" s="136"/>
      <c r="V608" s="136"/>
      <c r="W608" s="136"/>
      <c r="X608" s="136"/>
      <c r="Y608" s="138"/>
    </row>
    <row r="609" spans="1:25" s="2" customFormat="1" x14ac:dyDescent="0.25">
      <c r="A609" s="136"/>
      <c r="B609" s="136"/>
      <c r="C609" s="136"/>
      <c r="D609" s="136"/>
      <c r="E609" s="136"/>
      <c r="F609" s="136"/>
      <c r="G609" s="136"/>
      <c r="H609" s="136"/>
      <c r="I609" s="136"/>
      <c r="J609" s="136"/>
      <c r="K609" s="136"/>
      <c r="L609" s="138"/>
      <c r="M609" s="139"/>
      <c r="N609" s="211"/>
      <c r="O609" s="136"/>
      <c r="P609" s="136"/>
      <c r="Q609" s="136"/>
      <c r="R609" s="136"/>
      <c r="S609" s="136"/>
      <c r="T609" s="136"/>
      <c r="U609" s="136"/>
      <c r="V609" s="136"/>
      <c r="W609" s="136"/>
      <c r="X609" s="136"/>
      <c r="Y609" s="138"/>
    </row>
    <row r="610" spans="1:25" s="2" customFormat="1" x14ac:dyDescent="0.25">
      <c r="A610" s="136"/>
      <c r="B610" s="136"/>
      <c r="C610" s="136"/>
      <c r="D610" s="136"/>
      <c r="E610" s="136"/>
      <c r="F610" s="136"/>
      <c r="G610" s="136"/>
      <c r="H610" s="136"/>
      <c r="I610" s="136"/>
      <c r="J610" s="136"/>
      <c r="K610" s="136"/>
      <c r="L610" s="138"/>
      <c r="M610" s="139"/>
      <c r="N610" s="211"/>
      <c r="O610" s="136"/>
      <c r="P610" s="136"/>
      <c r="Q610" s="136"/>
      <c r="R610" s="136"/>
      <c r="S610" s="136"/>
      <c r="T610" s="136"/>
      <c r="U610" s="136"/>
      <c r="V610" s="136"/>
      <c r="W610" s="136"/>
      <c r="X610" s="136"/>
      <c r="Y610" s="138"/>
    </row>
    <row r="611" spans="1:25" s="2" customFormat="1" x14ac:dyDescent="0.25">
      <c r="A611" s="136"/>
      <c r="B611" s="136"/>
      <c r="C611" s="136"/>
      <c r="D611" s="136"/>
      <c r="E611" s="136"/>
      <c r="F611" s="136"/>
      <c r="G611" s="136"/>
      <c r="H611" s="136"/>
      <c r="I611" s="136"/>
      <c r="J611" s="136"/>
      <c r="K611" s="136"/>
      <c r="L611" s="138"/>
      <c r="M611" s="139"/>
      <c r="N611" s="211"/>
      <c r="O611" s="136"/>
      <c r="P611" s="136"/>
      <c r="Q611" s="136"/>
      <c r="R611" s="136"/>
      <c r="S611" s="136"/>
      <c r="T611" s="136"/>
      <c r="U611" s="136"/>
      <c r="V611" s="136"/>
      <c r="W611" s="136"/>
      <c r="X611" s="136"/>
      <c r="Y611" s="138"/>
    </row>
    <row r="612" spans="1:25" s="2" customFormat="1" x14ac:dyDescent="0.25">
      <c r="A612" s="136"/>
      <c r="B612" s="136"/>
      <c r="C612" s="136"/>
      <c r="D612" s="136"/>
      <c r="E612" s="136"/>
      <c r="F612" s="136"/>
      <c r="G612" s="136"/>
      <c r="H612" s="136"/>
      <c r="I612" s="136"/>
      <c r="J612" s="136"/>
      <c r="K612" s="136"/>
      <c r="L612" s="138"/>
      <c r="M612" s="139"/>
      <c r="N612" s="211"/>
      <c r="O612" s="136"/>
      <c r="P612" s="136"/>
      <c r="Q612" s="136"/>
      <c r="R612" s="136"/>
      <c r="S612" s="136"/>
      <c r="T612" s="136"/>
      <c r="U612" s="136"/>
      <c r="V612" s="136"/>
      <c r="W612" s="136"/>
      <c r="X612" s="136"/>
      <c r="Y612" s="138"/>
    </row>
    <row r="613" spans="1:25" s="2" customFormat="1" x14ac:dyDescent="0.25">
      <c r="A613" s="136"/>
      <c r="B613" s="136"/>
      <c r="C613" s="136"/>
      <c r="D613" s="136"/>
      <c r="E613" s="136"/>
      <c r="F613" s="136"/>
      <c r="G613" s="136"/>
      <c r="H613" s="136"/>
      <c r="I613" s="136"/>
      <c r="J613" s="136"/>
      <c r="K613" s="136"/>
      <c r="L613" s="138"/>
      <c r="M613" s="139"/>
      <c r="N613" s="211"/>
      <c r="O613" s="136"/>
      <c r="P613" s="136"/>
      <c r="Q613" s="136"/>
      <c r="R613" s="136"/>
      <c r="S613" s="136"/>
      <c r="T613" s="136"/>
      <c r="U613" s="136"/>
      <c r="V613" s="136"/>
      <c r="W613" s="136"/>
      <c r="X613" s="136"/>
      <c r="Y613" s="138"/>
    </row>
    <row r="614" spans="1:25" s="2" customFormat="1" x14ac:dyDescent="0.25">
      <c r="A614" s="136"/>
      <c r="B614" s="136"/>
      <c r="C614" s="136"/>
      <c r="D614" s="136"/>
      <c r="E614" s="136"/>
      <c r="F614" s="136"/>
      <c r="G614" s="136"/>
      <c r="H614" s="136"/>
      <c r="I614" s="136"/>
      <c r="J614" s="136"/>
      <c r="K614" s="136"/>
      <c r="L614" s="138"/>
      <c r="M614" s="139"/>
      <c r="N614" s="211"/>
      <c r="O614" s="136"/>
      <c r="P614" s="136"/>
      <c r="Q614" s="136"/>
      <c r="R614" s="136"/>
      <c r="S614" s="136"/>
      <c r="T614" s="136"/>
      <c r="U614" s="136"/>
      <c r="V614" s="136"/>
      <c r="W614" s="136"/>
      <c r="X614" s="136"/>
      <c r="Y614" s="138"/>
    </row>
    <row r="615" spans="1:25" s="2" customFormat="1" x14ac:dyDescent="0.25">
      <c r="A615" s="136"/>
      <c r="B615" s="136"/>
      <c r="C615" s="136"/>
      <c r="D615" s="136"/>
      <c r="E615" s="136"/>
      <c r="F615" s="136"/>
      <c r="G615" s="136"/>
      <c r="H615" s="136"/>
      <c r="I615" s="136"/>
      <c r="J615" s="136"/>
      <c r="K615" s="136"/>
      <c r="L615" s="138"/>
      <c r="M615" s="139"/>
      <c r="N615" s="211"/>
      <c r="O615" s="136"/>
      <c r="P615" s="136"/>
      <c r="Q615" s="136"/>
      <c r="R615" s="136"/>
      <c r="S615" s="136"/>
      <c r="T615" s="136"/>
      <c r="U615" s="136"/>
      <c r="V615" s="136"/>
      <c r="W615" s="136"/>
      <c r="X615" s="136"/>
      <c r="Y615" s="138"/>
    </row>
    <row r="616" spans="1:25" s="2" customFormat="1" x14ac:dyDescent="0.25">
      <c r="A616" s="136"/>
      <c r="B616" s="136"/>
      <c r="C616" s="136"/>
      <c r="D616" s="136"/>
      <c r="E616" s="136"/>
      <c r="F616" s="136"/>
      <c r="G616" s="136"/>
      <c r="H616" s="136"/>
      <c r="I616" s="136"/>
      <c r="J616" s="136"/>
      <c r="K616" s="136"/>
      <c r="L616" s="138"/>
      <c r="M616" s="139"/>
      <c r="N616" s="211"/>
      <c r="O616" s="136"/>
      <c r="P616" s="136"/>
      <c r="Q616" s="136"/>
      <c r="R616" s="136"/>
      <c r="S616" s="136"/>
      <c r="T616" s="136"/>
      <c r="U616" s="136"/>
      <c r="V616" s="136"/>
      <c r="W616" s="136"/>
      <c r="X616" s="136"/>
      <c r="Y616" s="138"/>
    </row>
    <row r="617" spans="1:25" s="2" customFormat="1" x14ac:dyDescent="0.25">
      <c r="A617" s="136"/>
      <c r="B617" s="136"/>
      <c r="C617" s="136"/>
      <c r="D617" s="136"/>
      <c r="E617" s="136"/>
      <c r="F617" s="136"/>
      <c r="G617" s="136"/>
      <c r="H617" s="136"/>
      <c r="I617" s="136"/>
      <c r="J617" s="136"/>
      <c r="K617" s="136"/>
      <c r="L617" s="138"/>
      <c r="M617" s="139"/>
      <c r="N617" s="211"/>
      <c r="O617" s="136"/>
      <c r="P617" s="136"/>
      <c r="Q617" s="136"/>
      <c r="R617" s="136"/>
      <c r="S617" s="136"/>
      <c r="T617" s="136"/>
      <c r="U617" s="136"/>
      <c r="V617" s="136"/>
      <c r="W617" s="136"/>
      <c r="X617" s="136"/>
      <c r="Y617" s="138"/>
    </row>
    <row r="618" spans="1:25" s="2" customFormat="1" x14ac:dyDescent="0.25">
      <c r="A618" s="136"/>
      <c r="B618" s="136"/>
      <c r="C618" s="136"/>
      <c r="D618" s="136"/>
      <c r="E618" s="136"/>
      <c r="F618" s="136"/>
      <c r="G618" s="136"/>
      <c r="H618" s="136"/>
      <c r="I618" s="136"/>
      <c r="J618" s="136"/>
      <c r="K618" s="136"/>
      <c r="L618" s="138"/>
      <c r="M618" s="139"/>
      <c r="N618" s="211"/>
      <c r="O618" s="136"/>
      <c r="P618" s="136"/>
      <c r="Q618" s="136"/>
      <c r="R618" s="136"/>
      <c r="S618" s="136"/>
      <c r="T618" s="136"/>
      <c r="U618" s="136"/>
      <c r="V618" s="136"/>
      <c r="W618" s="136"/>
      <c r="X618" s="136"/>
      <c r="Y618" s="138"/>
    </row>
    <row r="619" spans="1:25" s="2" customFormat="1" x14ac:dyDescent="0.25">
      <c r="A619" s="136"/>
      <c r="B619" s="136"/>
      <c r="C619" s="136"/>
      <c r="D619" s="136"/>
      <c r="E619" s="136"/>
      <c r="F619" s="136"/>
      <c r="G619" s="136"/>
      <c r="H619" s="136"/>
      <c r="I619" s="136"/>
      <c r="J619" s="136"/>
      <c r="K619" s="136"/>
      <c r="L619" s="138"/>
      <c r="M619" s="139"/>
      <c r="N619" s="211"/>
      <c r="O619" s="136"/>
      <c r="P619" s="136"/>
      <c r="Q619" s="136"/>
      <c r="R619" s="136"/>
      <c r="S619" s="136"/>
      <c r="T619" s="136"/>
      <c r="U619" s="136"/>
      <c r="V619" s="136"/>
      <c r="W619" s="136"/>
      <c r="X619" s="136"/>
      <c r="Y619" s="138"/>
    </row>
    <row r="620" spans="1:25" s="2" customFormat="1" x14ac:dyDescent="0.25">
      <c r="A620" s="136"/>
      <c r="B620" s="136"/>
      <c r="C620" s="136"/>
      <c r="D620" s="136"/>
      <c r="E620" s="136"/>
      <c r="F620" s="136"/>
      <c r="G620" s="136"/>
      <c r="H620" s="136"/>
      <c r="I620" s="136"/>
      <c r="J620" s="136"/>
      <c r="K620" s="136"/>
      <c r="L620" s="138"/>
      <c r="M620" s="139"/>
      <c r="N620" s="211"/>
      <c r="O620" s="136"/>
      <c r="P620" s="136"/>
      <c r="Q620" s="136"/>
      <c r="R620" s="136"/>
      <c r="S620" s="136"/>
      <c r="T620" s="136"/>
      <c r="U620" s="136"/>
      <c r="V620" s="136"/>
      <c r="W620" s="136"/>
      <c r="X620" s="136"/>
      <c r="Y620" s="138"/>
    </row>
    <row r="621" spans="1:25" s="2" customFormat="1" x14ac:dyDescent="0.25">
      <c r="A621" s="136"/>
      <c r="B621" s="136"/>
      <c r="C621" s="136"/>
      <c r="D621" s="136"/>
      <c r="E621" s="136"/>
      <c r="F621" s="136"/>
      <c r="G621" s="136"/>
      <c r="H621" s="136"/>
      <c r="I621" s="136"/>
      <c r="J621" s="136"/>
      <c r="K621" s="136"/>
      <c r="L621" s="138"/>
      <c r="M621" s="139"/>
      <c r="N621" s="211"/>
      <c r="O621" s="136"/>
      <c r="P621" s="136"/>
      <c r="Q621" s="136"/>
      <c r="R621" s="136"/>
      <c r="S621" s="136"/>
      <c r="T621" s="136"/>
      <c r="U621" s="136"/>
      <c r="V621" s="136"/>
      <c r="W621" s="136"/>
      <c r="X621" s="136"/>
      <c r="Y621" s="138"/>
    </row>
    <row r="622" spans="1:25" s="2" customFormat="1" x14ac:dyDescent="0.25">
      <c r="A622" s="136"/>
      <c r="B622" s="136"/>
      <c r="C622" s="136"/>
      <c r="D622" s="136"/>
      <c r="E622" s="136"/>
      <c r="F622" s="136"/>
      <c r="G622" s="136"/>
      <c r="H622" s="136"/>
      <c r="I622" s="136"/>
      <c r="J622" s="136"/>
      <c r="K622" s="136"/>
      <c r="L622" s="138"/>
      <c r="M622" s="139"/>
      <c r="N622" s="211"/>
      <c r="O622" s="136"/>
      <c r="P622" s="136"/>
      <c r="Q622" s="136"/>
      <c r="R622" s="136"/>
      <c r="S622" s="136"/>
      <c r="T622" s="136"/>
      <c r="U622" s="136"/>
      <c r="V622" s="136"/>
      <c r="W622" s="136"/>
      <c r="X622" s="136"/>
      <c r="Y622" s="138"/>
    </row>
    <row r="623" spans="1:25" s="2" customFormat="1" x14ac:dyDescent="0.25">
      <c r="A623" s="136"/>
      <c r="B623" s="136"/>
      <c r="C623" s="136"/>
      <c r="D623" s="136"/>
      <c r="E623" s="136"/>
      <c r="F623" s="136"/>
      <c r="G623" s="136"/>
      <c r="H623" s="136"/>
      <c r="I623" s="136"/>
      <c r="J623" s="136"/>
      <c r="K623" s="136"/>
      <c r="L623" s="138"/>
      <c r="M623" s="139"/>
      <c r="N623" s="211"/>
      <c r="O623" s="136"/>
      <c r="P623" s="136"/>
      <c r="Q623" s="136"/>
      <c r="R623" s="136"/>
      <c r="S623" s="136"/>
      <c r="T623" s="136"/>
      <c r="U623" s="136"/>
      <c r="V623" s="136"/>
      <c r="W623" s="136"/>
      <c r="X623" s="136"/>
      <c r="Y623" s="138"/>
    </row>
    <row r="624" spans="1:25" s="2" customFormat="1" x14ac:dyDescent="0.25">
      <c r="A624" s="136"/>
      <c r="B624" s="136"/>
      <c r="C624" s="136"/>
      <c r="D624" s="136"/>
      <c r="E624" s="136"/>
      <c r="F624" s="136"/>
      <c r="G624" s="136"/>
      <c r="H624" s="136"/>
      <c r="I624" s="136"/>
      <c r="J624" s="136"/>
      <c r="K624" s="136"/>
      <c r="L624" s="138"/>
      <c r="M624" s="139"/>
      <c r="N624" s="211"/>
      <c r="O624" s="136"/>
      <c r="P624" s="136"/>
      <c r="Q624" s="136"/>
      <c r="R624" s="136"/>
      <c r="S624" s="136"/>
      <c r="T624" s="136"/>
      <c r="U624" s="136"/>
      <c r="V624" s="136"/>
      <c r="W624" s="136"/>
      <c r="X624" s="136"/>
      <c r="Y624" s="138"/>
    </row>
    <row r="625" spans="1:25" s="2" customFormat="1" x14ac:dyDescent="0.25">
      <c r="A625" s="136"/>
      <c r="B625" s="136"/>
      <c r="C625" s="136"/>
      <c r="D625" s="136"/>
      <c r="E625" s="136"/>
      <c r="F625" s="136"/>
      <c r="G625" s="136"/>
      <c r="H625" s="136"/>
      <c r="I625" s="136"/>
      <c r="J625" s="136"/>
      <c r="K625" s="136"/>
      <c r="L625" s="138"/>
      <c r="M625" s="139"/>
      <c r="N625" s="211"/>
      <c r="O625" s="136"/>
      <c r="P625" s="136"/>
      <c r="Q625" s="136"/>
      <c r="R625" s="136"/>
      <c r="S625" s="136"/>
      <c r="T625" s="136"/>
      <c r="U625" s="136"/>
      <c r="V625" s="136"/>
      <c r="W625" s="136"/>
      <c r="X625" s="136"/>
      <c r="Y625" s="138"/>
    </row>
    <row r="626" spans="1:25" s="2" customFormat="1" x14ac:dyDescent="0.25">
      <c r="A626" s="136"/>
      <c r="B626" s="136"/>
      <c r="C626" s="136"/>
      <c r="D626" s="136"/>
      <c r="E626" s="136"/>
      <c r="F626" s="136"/>
      <c r="G626" s="136"/>
      <c r="H626" s="136"/>
      <c r="I626" s="136"/>
      <c r="J626" s="136"/>
      <c r="K626" s="136"/>
      <c r="L626" s="138"/>
      <c r="M626" s="139"/>
      <c r="N626" s="211"/>
      <c r="O626" s="136"/>
      <c r="P626" s="136"/>
      <c r="Q626" s="136"/>
      <c r="R626" s="136"/>
      <c r="S626" s="136"/>
      <c r="T626" s="136"/>
      <c r="U626" s="136"/>
      <c r="V626" s="136"/>
      <c r="W626" s="136"/>
      <c r="X626" s="136"/>
      <c r="Y626" s="138"/>
    </row>
    <row r="627" spans="1:25" s="2" customFormat="1" x14ac:dyDescent="0.25">
      <c r="A627" s="136"/>
      <c r="B627" s="136"/>
      <c r="C627" s="136"/>
      <c r="D627" s="136"/>
      <c r="E627" s="136"/>
      <c r="F627" s="136"/>
      <c r="G627" s="136"/>
      <c r="H627" s="136"/>
      <c r="I627" s="136"/>
      <c r="J627" s="136"/>
      <c r="K627" s="136"/>
      <c r="L627" s="138"/>
      <c r="M627" s="139"/>
      <c r="N627" s="211"/>
      <c r="O627" s="136"/>
      <c r="P627" s="136"/>
      <c r="Q627" s="136"/>
      <c r="R627" s="136"/>
      <c r="S627" s="136"/>
      <c r="T627" s="136"/>
      <c r="U627" s="136"/>
      <c r="V627" s="136"/>
      <c r="W627" s="136"/>
      <c r="X627" s="136"/>
      <c r="Y627" s="138"/>
    </row>
    <row r="628" spans="1:25" s="2" customFormat="1" x14ac:dyDescent="0.25">
      <c r="A628" s="136"/>
      <c r="B628" s="136"/>
      <c r="C628" s="136"/>
      <c r="D628" s="136"/>
      <c r="E628" s="136"/>
      <c r="F628" s="136"/>
      <c r="G628" s="136"/>
      <c r="H628" s="136"/>
      <c r="I628" s="136"/>
      <c r="J628" s="136"/>
      <c r="K628" s="136"/>
      <c r="L628" s="138"/>
      <c r="M628" s="139"/>
      <c r="N628" s="211"/>
      <c r="O628" s="136"/>
      <c r="P628" s="136"/>
      <c r="Q628" s="136"/>
      <c r="R628" s="136"/>
      <c r="S628" s="136"/>
      <c r="T628" s="136"/>
      <c r="U628" s="136"/>
      <c r="V628" s="136"/>
      <c r="W628" s="136"/>
      <c r="X628" s="136"/>
      <c r="Y628" s="138"/>
    </row>
    <row r="629" spans="1:25" s="2" customFormat="1" x14ac:dyDescent="0.25">
      <c r="A629" s="136"/>
      <c r="B629" s="136"/>
      <c r="C629" s="136"/>
      <c r="D629" s="136"/>
      <c r="E629" s="136"/>
      <c r="F629" s="136"/>
      <c r="G629" s="136"/>
      <c r="H629" s="136"/>
      <c r="I629" s="136"/>
      <c r="J629" s="136"/>
      <c r="K629" s="136"/>
      <c r="L629" s="138"/>
      <c r="M629" s="139"/>
      <c r="N629" s="211"/>
      <c r="O629" s="136"/>
      <c r="P629" s="136"/>
      <c r="Q629" s="136"/>
      <c r="R629" s="136"/>
      <c r="S629" s="136"/>
      <c r="T629" s="136"/>
      <c r="U629" s="136"/>
      <c r="V629" s="136"/>
      <c r="W629" s="136"/>
      <c r="X629" s="136"/>
      <c r="Y629" s="138"/>
    </row>
    <row r="630" spans="1:25" s="2" customFormat="1" x14ac:dyDescent="0.25">
      <c r="A630" s="136"/>
      <c r="B630" s="136"/>
      <c r="C630" s="136"/>
      <c r="D630" s="136"/>
      <c r="E630" s="136"/>
      <c r="F630" s="136"/>
      <c r="G630" s="136"/>
      <c r="H630" s="136"/>
      <c r="I630" s="136"/>
      <c r="J630" s="136"/>
      <c r="K630" s="136"/>
      <c r="L630" s="138"/>
      <c r="M630" s="139"/>
      <c r="N630" s="211"/>
      <c r="O630" s="136"/>
      <c r="P630" s="136"/>
      <c r="Q630" s="136"/>
      <c r="R630" s="136"/>
      <c r="S630" s="136"/>
      <c r="T630" s="136"/>
      <c r="U630" s="136"/>
      <c r="V630" s="136"/>
      <c r="W630" s="136"/>
      <c r="X630" s="136"/>
      <c r="Y630" s="138"/>
    </row>
    <row r="631" spans="1:25" s="2" customFormat="1" x14ac:dyDescent="0.25">
      <c r="A631" s="136"/>
      <c r="B631" s="136"/>
      <c r="C631" s="136"/>
      <c r="D631" s="136"/>
      <c r="E631" s="136"/>
      <c r="F631" s="136"/>
      <c r="G631" s="136"/>
      <c r="H631" s="136"/>
      <c r="I631" s="136"/>
      <c r="J631" s="136"/>
      <c r="K631" s="136"/>
      <c r="L631" s="138"/>
      <c r="M631" s="139"/>
      <c r="N631" s="211"/>
      <c r="O631" s="136"/>
      <c r="P631" s="136"/>
      <c r="Q631" s="136"/>
      <c r="R631" s="136"/>
      <c r="S631" s="136"/>
      <c r="T631" s="136"/>
      <c r="U631" s="136"/>
      <c r="V631" s="136"/>
      <c r="W631" s="136"/>
      <c r="X631" s="136"/>
      <c r="Y631" s="138"/>
    </row>
    <row r="632" spans="1:25" s="2" customFormat="1" x14ac:dyDescent="0.25">
      <c r="A632" s="136"/>
      <c r="B632" s="136"/>
      <c r="C632" s="136"/>
      <c r="D632" s="136"/>
      <c r="E632" s="136"/>
      <c r="F632" s="136"/>
      <c r="G632" s="136"/>
      <c r="H632" s="136"/>
      <c r="I632" s="136"/>
      <c r="J632" s="136"/>
      <c r="K632" s="136"/>
      <c r="L632" s="138"/>
      <c r="M632" s="139"/>
      <c r="N632" s="211"/>
      <c r="O632" s="136"/>
      <c r="P632" s="136"/>
      <c r="Q632" s="136"/>
      <c r="R632" s="136"/>
      <c r="S632" s="136"/>
      <c r="T632" s="136"/>
      <c r="U632" s="136"/>
      <c r="V632" s="136"/>
      <c r="W632" s="136"/>
      <c r="X632" s="136"/>
      <c r="Y632" s="138"/>
    </row>
    <row r="633" spans="1:25" s="2" customFormat="1" x14ac:dyDescent="0.25">
      <c r="A633" s="136"/>
      <c r="B633" s="136"/>
      <c r="C633" s="136"/>
      <c r="D633" s="136"/>
      <c r="E633" s="136"/>
      <c r="F633" s="136"/>
      <c r="G633" s="136"/>
      <c r="H633" s="136"/>
      <c r="I633" s="136"/>
      <c r="J633" s="136"/>
      <c r="K633" s="136"/>
      <c r="L633" s="138"/>
      <c r="M633" s="139"/>
      <c r="N633" s="211"/>
      <c r="O633" s="136"/>
      <c r="P633" s="136"/>
      <c r="Q633" s="136"/>
      <c r="R633" s="136"/>
      <c r="S633" s="136"/>
      <c r="T633" s="136"/>
      <c r="U633" s="136"/>
      <c r="V633" s="136"/>
      <c r="W633" s="136"/>
      <c r="X633" s="136"/>
      <c r="Y633" s="138"/>
    </row>
    <row r="634" spans="1:25" s="2" customFormat="1" x14ac:dyDescent="0.25">
      <c r="A634" s="136"/>
      <c r="B634" s="136"/>
      <c r="C634" s="136"/>
      <c r="D634" s="136"/>
      <c r="E634" s="136"/>
      <c r="F634" s="136"/>
      <c r="G634" s="136"/>
      <c r="H634" s="136"/>
      <c r="I634" s="136"/>
      <c r="J634" s="136"/>
      <c r="K634" s="136"/>
      <c r="L634" s="138"/>
      <c r="M634" s="139"/>
      <c r="N634" s="211"/>
      <c r="O634" s="136"/>
      <c r="P634" s="136"/>
      <c r="Q634" s="136"/>
      <c r="R634" s="136"/>
      <c r="S634" s="136"/>
      <c r="T634" s="136"/>
      <c r="U634" s="136"/>
      <c r="V634" s="136"/>
      <c r="W634" s="136"/>
      <c r="X634" s="136"/>
      <c r="Y634" s="138"/>
    </row>
    <row r="635" spans="1:25" s="2" customFormat="1" x14ac:dyDescent="0.25">
      <c r="A635" s="136"/>
      <c r="B635" s="136"/>
      <c r="C635" s="136"/>
      <c r="D635" s="136"/>
      <c r="E635" s="136"/>
      <c r="F635" s="136"/>
      <c r="G635" s="136"/>
      <c r="H635" s="136"/>
      <c r="I635" s="136"/>
      <c r="J635" s="136"/>
      <c r="K635" s="136"/>
      <c r="L635" s="138"/>
      <c r="M635" s="139"/>
      <c r="N635" s="211"/>
      <c r="O635" s="136"/>
      <c r="P635" s="136"/>
      <c r="Q635" s="136"/>
      <c r="R635" s="136"/>
      <c r="S635" s="136"/>
      <c r="T635" s="136"/>
      <c r="U635" s="136"/>
      <c r="V635" s="136"/>
      <c r="W635" s="136"/>
      <c r="X635" s="136"/>
      <c r="Y635" s="138"/>
    </row>
    <row r="636" spans="1:25" s="2" customFormat="1" x14ac:dyDescent="0.25">
      <c r="A636" s="136"/>
      <c r="B636" s="136"/>
      <c r="C636" s="136"/>
      <c r="D636" s="136"/>
      <c r="E636" s="136"/>
      <c r="F636" s="136"/>
      <c r="G636" s="136"/>
      <c r="H636" s="136"/>
      <c r="I636" s="136"/>
      <c r="J636" s="136"/>
      <c r="K636" s="136"/>
      <c r="L636" s="138"/>
      <c r="M636" s="139"/>
      <c r="N636" s="211"/>
      <c r="O636" s="136"/>
      <c r="P636" s="136"/>
      <c r="Q636" s="136"/>
      <c r="R636" s="136"/>
      <c r="S636" s="136"/>
      <c r="T636" s="136"/>
      <c r="U636" s="136"/>
      <c r="V636" s="136"/>
      <c r="W636" s="136"/>
      <c r="X636" s="136"/>
      <c r="Y636" s="138"/>
    </row>
    <row r="637" spans="1:25" s="2" customFormat="1" x14ac:dyDescent="0.25">
      <c r="A637" s="136"/>
      <c r="B637" s="136"/>
      <c r="C637" s="136"/>
      <c r="D637" s="136"/>
      <c r="E637" s="136"/>
      <c r="F637" s="136"/>
      <c r="G637" s="136"/>
      <c r="H637" s="136"/>
      <c r="I637" s="136"/>
      <c r="J637" s="136"/>
      <c r="K637" s="136"/>
      <c r="L637" s="138"/>
      <c r="M637" s="139"/>
      <c r="N637" s="211"/>
      <c r="O637" s="136"/>
      <c r="P637" s="136"/>
      <c r="Q637" s="136"/>
      <c r="R637" s="136"/>
      <c r="S637" s="136"/>
      <c r="T637" s="136"/>
      <c r="U637" s="136"/>
      <c r="V637" s="136"/>
      <c r="W637" s="136"/>
      <c r="X637" s="136"/>
      <c r="Y637" s="138"/>
    </row>
    <row r="638" spans="1:25" s="2" customFormat="1" x14ac:dyDescent="0.25">
      <c r="A638" s="136"/>
      <c r="B638" s="136"/>
      <c r="C638" s="136"/>
      <c r="D638" s="136"/>
      <c r="E638" s="136"/>
      <c r="F638" s="136"/>
      <c r="G638" s="136"/>
      <c r="H638" s="136"/>
      <c r="I638" s="136"/>
      <c r="J638" s="136"/>
      <c r="K638" s="136"/>
      <c r="L638" s="138"/>
      <c r="M638" s="139"/>
      <c r="N638" s="211"/>
      <c r="O638" s="136"/>
      <c r="P638" s="136"/>
      <c r="Q638" s="136"/>
      <c r="R638" s="136"/>
      <c r="S638" s="136"/>
      <c r="T638" s="136"/>
      <c r="U638" s="136"/>
      <c r="V638" s="136"/>
      <c r="W638" s="136"/>
      <c r="X638" s="136"/>
      <c r="Y638" s="138"/>
    </row>
    <row r="639" spans="1:25" s="2" customFormat="1" x14ac:dyDescent="0.25">
      <c r="A639" s="136"/>
      <c r="B639" s="136"/>
      <c r="C639" s="136"/>
      <c r="D639" s="136"/>
      <c r="E639" s="136"/>
      <c r="F639" s="136"/>
      <c r="G639" s="136"/>
      <c r="H639" s="136"/>
      <c r="I639" s="136"/>
      <c r="J639" s="136"/>
      <c r="K639" s="136"/>
      <c r="L639" s="138"/>
      <c r="M639" s="139"/>
      <c r="N639" s="211"/>
      <c r="O639" s="136"/>
      <c r="P639" s="136"/>
      <c r="Q639" s="136"/>
      <c r="R639" s="136"/>
      <c r="S639" s="136"/>
      <c r="T639" s="136"/>
      <c r="U639" s="136"/>
      <c r="V639" s="136"/>
      <c r="W639" s="136"/>
      <c r="X639" s="136"/>
      <c r="Y639" s="138"/>
    </row>
    <row r="640" spans="1:25" s="2" customFormat="1" x14ac:dyDescent="0.25">
      <c r="A640" s="136"/>
      <c r="B640" s="136"/>
      <c r="C640" s="136"/>
      <c r="D640" s="136"/>
      <c r="E640" s="136"/>
      <c r="F640" s="136"/>
      <c r="G640" s="136"/>
      <c r="H640" s="136"/>
      <c r="I640" s="136"/>
      <c r="J640" s="136"/>
      <c r="K640" s="136"/>
      <c r="L640" s="138"/>
      <c r="M640" s="139"/>
      <c r="N640" s="211"/>
      <c r="O640" s="136"/>
      <c r="P640" s="136"/>
      <c r="Q640" s="136"/>
      <c r="R640" s="136"/>
      <c r="S640" s="136"/>
      <c r="T640" s="136"/>
      <c r="U640" s="136"/>
      <c r="V640" s="136"/>
      <c r="W640" s="136"/>
      <c r="X640" s="136"/>
      <c r="Y640" s="138"/>
    </row>
    <row r="641" spans="1:25" s="2" customFormat="1" x14ac:dyDescent="0.25">
      <c r="A641" s="136"/>
      <c r="B641" s="136"/>
      <c r="C641" s="136"/>
      <c r="D641" s="136"/>
      <c r="E641" s="136"/>
      <c r="F641" s="136"/>
      <c r="G641" s="136"/>
      <c r="H641" s="136"/>
      <c r="I641" s="136"/>
      <c r="J641" s="136"/>
      <c r="K641" s="136"/>
      <c r="L641" s="138"/>
      <c r="M641" s="139"/>
      <c r="N641" s="211"/>
      <c r="O641" s="136"/>
      <c r="P641" s="136"/>
      <c r="Q641" s="136"/>
      <c r="R641" s="136"/>
      <c r="S641" s="136"/>
      <c r="T641" s="136"/>
      <c r="U641" s="136"/>
      <c r="V641" s="136"/>
      <c r="W641" s="136"/>
      <c r="X641" s="136"/>
      <c r="Y641" s="138"/>
    </row>
    <row r="642" spans="1:25" s="2" customFormat="1" x14ac:dyDescent="0.25">
      <c r="A642" s="136"/>
      <c r="B642" s="136"/>
      <c r="C642" s="136"/>
      <c r="D642" s="136"/>
      <c r="E642" s="136"/>
      <c r="F642" s="136"/>
      <c r="G642" s="136"/>
      <c r="H642" s="136"/>
      <c r="I642" s="136"/>
      <c r="J642" s="136"/>
      <c r="K642" s="136"/>
      <c r="L642" s="138"/>
      <c r="M642" s="139"/>
      <c r="N642" s="211"/>
      <c r="O642" s="136"/>
      <c r="P642" s="136"/>
      <c r="Q642" s="136"/>
      <c r="R642" s="136"/>
      <c r="S642" s="136"/>
      <c r="T642" s="136"/>
      <c r="U642" s="136"/>
      <c r="V642" s="136"/>
      <c r="W642" s="136"/>
      <c r="X642" s="136"/>
      <c r="Y642" s="138"/>
    </row>
    <row r="643" spans="1:25" s="2" customFormat="1" x14ac:dyDescent="0.25">
      <c r="A643" s="136"/>
      <c r="B643" s="136"/>
      <c r="C643" s="136"/>
      <c r="D643" s="136"/>
      <c r="E643" s="136"/>
      <c r="F643" s="136"/>
      <c r="G643" s="136"/>
      <c r="H643" s="136"/>
      <c r="I643" s="136"/>
      <c r="J643" s="136"/>
      <c r="K643" s="136"/>
      <c r="L643" s="138"/>
      <c r="M643" s="139"/>
      <c r="N643" s="211"/>
      <c r="O643" s="136"/>
      <c r="P643" s="136"/>
      <c r="Q643" s="136"/>
      <c r="R643" s="136"/>
      <c r="S643" s="136"/>
      <c r="T643" s="136"/>
      <c r="U643" s="136"/>
      <c r="V643" s="136"/>
      <c r="W643" s="136"/>
      <c r="X643" s="136"/>
      <c r="Y643" s="138"/>
    </row>
    <row r="644" spans="1:25" s="2" customFormat="1" x14ac:dyDescent="0.25">
      <c r="A644" s="136"/>
      <c r="B644" s="136"/>
      <c r="C644" s="136"/>
      <c r="D644" s="136"/>
      <c r="E644" s="136"/>
      <c r="F644" s="136"/>
      <c r="G644" s="136"/>
      <c r="H644" s="136"/>
      <c r="I644" s="136"/>
      <c r="J644" s="136"/>
      <c r="K644" s="136"/>
      <c r="L644" s="138"/>
      <c r="M644" s="139"/>
      <c r="N644" s="211"/>
      <c r="O644" s="136"/>
      <c r="P644" s="136"/>
      <c r="Q644" s="136"/>
      <c r="R644" s="136"/>
      <c r="S644" s="136"/>
      <c r="T644" s="136"/>
      <c r="U644" s="136"/>
      <c r="V644" s="136"/>
      <c r="W644" s="136"/>
      <c r="X644" s="136"/>
      <c r="Y644" s="138"/>
    </row>
    <row r="645" spans="1:25" s="2" customFormat="1" x14ac:dyDescent="0.25">
      <c r="A645" s="136"/>
      <c r="B645" s="136"/>
      <c r="C645" s="136"/>
      <c r="D645" s="136"/>
      <c r="E645" s="136"/>
      <c r="F645" s="136"/>
      <c r="G645" s="136"/>
      <c r="H645" s="136"/>
      <c r="I645" s="136"/>
      <c r="J645" s="136"/>
      <c r="K645" s="136"/>
      <c r="L645" s="138"/>
      <c r="M645" s="139"/>
      <c r="N645" s="211"/>
      <c r="O645" s="136"/>
      <c r="P645" s="136"/>
      <c r="Q645" s="136"/>
      <c r="R645" s="136"/>
      <c r="S645" s="136"/>
      <c r="T645" s="136"/>
      <c r="U645" s="136"/>
      <c r="V645" s="136"/>
      <c r="W645" s="136"/>
      <c r="X645" s="136"/>
      <c r="Y645" s="138"/>
    </row>
    <row r="646" spans="1:25" s="2" customFormat="1" x14ac:dyDescent="0.25">
      <c r="A646" s="136"/>
      <c r="B646" s="136"/>
      <c r="C646" s="136"/>
      <c r="D646" s="136"/>
      <c r="E646" s="136"/>
      <c r="F646" s="136"/>
      <c r="G646" s="136"/>
      <c r="H646" s="136"/>
      <c r="I646" s="136"/>
      <c r="J646" s="136"/>
      <c r="K646" s="136"/>
      <c r="L646" s="138"/>
      <c r="M646" s="139"/>
      <c r="N646" s="211"/>
      <c r="O646" s="136"/>
      <c r="P646" s="136"/>
      <c r="Q646" s="136"/>
      <c r="R646" s="136"/>
      <c r="S646" s="136"/>
      <c r="T646" s="136"/>
      <c r="U646" s="136"/>
      <c r="V646" s="136"/>
      <c r="W646" s="136"/>
      <c r="X646" s="136"/>
      <c r="Y646" s="138"/>
    </row>
    <row r="647" spans="1:25" s="2" customFormat="1" x14ac:dyDescent="0.25">
      <c r="A647" s="136"/>
      <c r="B647" s="136"/>
      <c r="C647" s="136"/>
      <c r="D647" s="136"/>
      <c r="E647" s="136"/>
      <c r="F647" s="136"/>
      <c r="G647" s="136"/>
      <c r="H647" s="136"/>
      <c r="I647" s="136"/>
      <c r="J647" s="136"/>
      <c r="K647" s="136"/>
      <c r="L647" s="138"/>
      <c r="M647" s="139"/>
      <c r="N647" s="211"/>
      <c r="O647" s="136"/>
      <c r="P647" s="136"/>
      <c r="Q647" s="136"/>
      <c r="R647" s="136"/>
      <c r="S647" s="136"/>
      <c r="T647" s="136"/>
      <c r="U647" s="136"/>
      <c r="V647" s="136"/>
      <c r="W647" s="136"/>
      <c r="X647" s="136"/>
      <c r="Y647" s="138"/>
    </row>
    <row r="648" spans="1:25" s="2" customFormat="1" x14ac:dyDescent="0.25">
      <c r="A648" s="136"/>
      <c r="B648" s="136"/>
      <c r="C648" s="136"/>
      <c r="D648" s="136"/>
      <c r="E648" s="136"/>
      <c r="F648" s="136"/>
      <c r="G648" s="136"/>
      <c r="H648" s="136"/>
      <c r="I648" s="136"/>
      <c r="J648" s="136"/>
      <c r="K648" s="136"/>
      <c r="L648" s="138"/>
      <c r="M648" s="139"/>
      <c r="N648" s="211"/>
      <c r="O648" s="136"/>
      <c r="P648" s="136"/>
      <c r="Q648" s="136"/>
      <c r="R648" s="136"/>
      <c r="S648" s="136"/>
      <c r="T648" s="136"/>
      <c r="U648" s="136"/>
      <c r="V648" s="136"/>
      <c r="W648" s="136"/>
      <c r="X648" s="136"/>
      <c r="Y648" s="138"/>
    </row>
    <row r="649" spans="1:25" s="2" customFormat="1" x14ac:dyDescent="0.25">
      <c r="A649" s="136"/>
      <c r="B649" s="136"/>
      <c r="C649" s="136"/>
      <c r="D649" s="136"/>
      <c r="E649" s="136"/>
      <c r="F649" s="136"/>
      <c r="G649" s="136"/>
      <c r="H649" s="136"/>
      <c r="I649" s="136"/>
      <c r="J649" s="136"/>
      <c r="K649" s="136"/>
      <c r="L649" s="138"/>
      <c r="M649" s="139"/>
      <c r="N649" s="211"/>
      <c r="O649" s="136"/>
      <c r="P649" s="136"/>
      <c r="Q649" s="136"/>
      <c r="R649" s="136"/>
      <c r="S649" s="136"/>
      <c r="T649" s="136"/>
      <c r="U649" s="136"/>
      <c r="V649" s="136"/>
      <c r="W649" s="136"/>
      <c r="X649" s="136"/>
      <c r="Y649" s="138"/>
    </row>
    <row r="650" spans="1:25" s="2" customFormat="1" x14ac:dyDescent="0.25">
      <c r="A650" s="136"/>
      <c r="B650" s="136"/>
      <c r="C650" s="136"/>
      <c r="D650" s="136"/>
      <c r="E650" s="136"/>
      <c r="F650" s="136"/>
      <c r="G650" s="136"/>
      <c r="H650" s="136"/>
      <c r="I650" s="136"/>
      <c r="J650" s="136"/>
      <c r="K650" s="136"/>
      <c r="L650" s="138"/>
      <c r="M650" s="139"/>
      <c r="N650" s="211"/>
      <c r="O650" s="136"/>
      <c r="P650" s="136"/>
      <c r="Q650" s="136"/>
      <c r="R650" s="136"/>
      <c r="S650" s="136"/>
      <c r="T650" s="136"/>
      <c r="U650" s="136"/>
      <c r="V650" s="136"/>
      <c r="W650" s="136"/>
      <c r="X650" s="136"/>
      <c r="Y650" s="138"/>
    </row>
    <row r="651" spans="1:25" s="2" customFormat="1" x14ac:dyDescent="0.25">
      <c r="A651" s="136"/>
      <c r="B651" s="136"/>
      <c r="C651" s="136"/>
      <c r="D651" s="136"/>
      <c r="E651" s="136"/>
      <c r="F651" s="136"/>
      <c r="G651" s="136"/>
      <c r="H651" s="136"/>
      <c r="I651" s="136"/>
      <c r="J651" s="136"/>
      <c r="K651" s="136"/>
      <c r="L651" s="138"/>
      <c r="M651" s="139"/>
      <c r="N651" s="211"/>
      <c r="O651" s="136"/>
      <c r="P651" s="136"/>
      <c r="Q651" s="136"/>
      <c r="R651" s="136"/>
      <c r="S651" s="136"/>
      <c r="T651" s="136"/>
      <c r="U651" s="136"/>
      <c r="V651" s="136"/>
      <c r="W651" s="136"/>
      <c r="X651" s="136"/>
      <c r="Y651" s="138"/>
    </row>
    <row r="652" spans="1:25" s="2" customFormat="1" x14ac:dyDescent="0.25">
      <c r="A652" s="136"/>
      <c r="B652" s="136"/>
      <c r="C652" s="136"/>
      <c r="D652" s="136"/>
      <c r="E652" s="136"/>
      <c r="F652" s="136"/>
      <c r="G652" s="136"/>
      <c r="H652" s="136"/>
      <c r="I652" s="136"/>
      <c r="J652" s="136"/>
      <c r="K652" s="136"/>
      <c r="L652" s="138"/>
      <c r="M652" s="139"/>
      <c r="N652" s="211"/>
      <c r="O652" s="136"/>
      <c r="P652" s="136"/>
      <c r="Q652" s="136"/>
      <c r="R652" s="136"/>
      <c r="S652" s="136"/>
      <c r="T652" s="136"/>
      <c r="U652" s="136"/>
      <c r="V652" s="136"/>
      <c r="W652" s="136"/>
      <c r="X652" s="136"/>
      <c r="Y652" s="138"/>
    </row>
    <row r="653" spans="1:25" s="2" customFormat="1" x14ac:dyDescent="0.25">
      <c r="A653" s="136"/>
      <c r="B653" s="136"/>
      <c r="C653" s="136"/>
      <c r="D653" s="136"/>
      <c r="E653" s="136"/>
      <c r="F653" s="136"/>
      <c r="G653" s="136"/>
      <c r="H653" s="136"/>
      <c r="I653" s="136"/>
      <c r="J653" s="136"/>
      <c r="K653" s="136"/>
      <c r="L653" s="138"/>
      <c r="M653" s="139"/>
      <c r="N653" s="211"/>
      <c r="O653" s="136"/>
      <c r="P653" s="136"/>
      <c r="Q653" s="136"/>
      <c r="R653" s="136"/>
      <c r="S653" s="136"/>
      <c r="T653" s="136"/>
      <c r="U653" s="136"/>
      <c r="V653" s="136"/>
      <c r="W653" s="136"/>
      <c r="X653" s="136"/>
      <c r="Y653" s="138"/>
    </row>
    <row r="654" spans="1:25" s="2" customFormat="1" x14ac:dyDescent="0.25">
      <c r="A654" s="136"/>
      <c r="B654" s="136"/>
      <c r="C654" s="136"/>
      <c r="D654" s="136"/>
      <c r="E654" s="136"/>
      <c r="F654" s="136"/>
      <c r="G654" s="136"/>
      <c r="H654" s="136"/>
      <c r="I654" s="136"/>
      <c r="J654" s="136"/>
      <c r="K654" s="136"/>
      <c r="L654" s="138"/>
      <c r="M654" s="139"/>
      <c r="N654" s="211"/>
      <c r="O654" s="136"/>
      <c r="P654" s="136"/>
      <c r="Q654" s="136"/>
      <c r="R654" s="136"/>
      <c r="S654" s="136"/>
      <c r="T654" s="136"/>
      <c r="U654" s="136"/>
      <c r="V654" s="136"/>
      <c r="W654" s="136"/>
      <c r="X654" s="136"/>
      <c r="Y654" s="138"/>
    </row>
    <row r="655" spans="1:25" s="2" customFormat="1" x14ac:dyDescent="0.25">
      <c r="A655" s="136"/>
      <c r="B655" s="136"/>
      <c r="C655" s="136"/>
      <c r="D655" s="136"/>
      <c r="E655" s="136"/>
      <c r="F655" s="136"/>
      <c r="G655" s="136"/>
      <c r="H655" s="136"/>
      <c r="I655" s="136"/>
      <c r="J655" s="136"/>
      <c r="K655" s="136"/>
      <c r="L655" s="138"/>
      <c r="M655" s="139"/>
      <c r="N655" s="211"/>
      <c r="O655" s="136"/>
      <c r="P655" s="136"/>
      <c r="Q655" s="136"/>
      <c r="R655" s="136"/>
      <c r="S655" s="136"/>
      <c r="T655" s="136"/>
      <c r="U655" s="136"/>
      <c r="V655" s="136"/>
      <c r="W655" s="136"/>
      <c r="X655" s="136"/>
      <c r="Y655" s="138"/>
    </row>
    <row r="656" spans="1:25" s="2" customFormat="1" x14ac:dyDescent="0.25">
      <c r="A656" s="136"/>
      <c r="B656" s="136"/>
      <c r="C656" s="136"/>
      <c r="D656" s="136"/>
      <c r="E656" s="136"/>
      <c r="F656" s="136"/>
      <c r="G656" s="136"/>
      <c r="H656" s="136"/>
      <c r="I656" s="136"/>
      <c r="J656" s="136"/>
      <c r="K656" s="136"/>
      <c r="L656" s="138"/>
      <c r="M656" s="139"/>
      <c r="N656" s="211"/>
      <c r="O656" s="136"/>
      <c r="P656" s="136"/>
      <c r="Q656" s="136"/>
      <c r="R656" s="136"/>
      <c r="S656" s="136"/>
      <c r="T656" s="136"/>
      <c r="U656" s="136"/>
      <c r="V656" s="136"/>
      <c r="W656" s="136"/>
      <c r="X656" s="136"/>
      <c r="Y656" s="138"/>
    </row>
    <row r="657" spans="1:25" s="2" customFormat="1" x14ac:dyDescent="0.25">
      <c r="A657" s="136"/>
      <c r="B657" s="136"/>
      <c r="C657" s="136"/>
      <c r="D657" s="136"/>
      <c r="E657" s="136"/>
      <c r="F657" s="136"/>
      <c r="G657" s="136"/>
      <c r="H657" s="136"/>
      <c r="I657" s="136"/>
      <c r="J657" s="136"/>
      <c r="K657" s="136"/>
      <c r="L657" s="138"/>
      <c r="M657" s="139"/>
      <c r="N657" s="211"/>
      <c r="O657" s="136"/>
      <c r="P657" s="136"/>
      <c r="Q657" s="136"/>
      <c r="R657" s="136"/>
      <c r="S657" s="136"/>
      <c r="T657" s="136"/>
      <c r="U657" s="136"/>
      <c r="V657" s="136"/>
      <c r="W657" s="136"/>
      <c r="X657" s="136"/>
      <c r="Y657" s="138"/>
    </row>
    <row r="658" spans="1:25" s="2" customFormat="1" x14ac:dyDescent="0.25">
      <c r="A658" s="136"/>
      <c r="B658" s="136"/>
      <c r="C658" s="136"/>
      <c r="D658" s="136"/>
      <c r="E658" s="136"/>
      <c r="F658" s="136"/>
      <c r="G658" s="136"/>
      <c r="H658" s="136"/>
      <c r="I658" s="136"/>
      <c r="J658" s="136"/>
      <c r="K658" s="136"/>
      <c r="L658" s="138"/>
      <c r="M658" s="139"/>
      <c r="N658" s="211"/>
      <c r="O658" s="136"/>
      <c r="P658" s="136"/>
      <c r="Q658" s="136"/>
      <c r="R658" s="136"/>
      <c r="S658" s="136"/>
      <c r="T658" s="136"/>
      <c r="U658" s="136"/>
      <c r="V658" s="136"/>
      <c r="W658" s="136"/>
      <c r="X658" s="136"/>
      <c r="Y658" s="138"/>
    </row>
    <row r="659" spans="1:25" s="2" customFormat="1" x14ac:dyDescent="0.25">
      <c r="A659" s="136"/>
      <c r="B659" s="136"/>
      <c r="C659" s="136"/>
      <c r="D659" s="136"/>
      <c r="E659" s="136"/>
      <c r="F659" s="136"/>
      <c r="G659" s="136"/>
      <c r="H659" s="136"/>
      <c r="I659" s="136"/>
      <c r="J659" s="136"/>
      <c r="K659" s="136"/>
      <c r="L659" s="138"/>
      <c r="M659" s="139"/>
      <c r="N659" s="211"/>
      <c r="O659" s="136"/>
      <c r="P659" s="136"/>
      <c r="Q659" s="136"/>
      <c r="R659" s="136"/>
      <c r="S659" s="136"/>
      <c r="T659" s="136"/>
      <c r="U659" s="136"/>
      <c r="V659" s="136"/>
      <c r="W659" s="136"/>
      <c r="X659" s="136"/>
      <c r="Y659" s="138"/>
    </row>
    <row r="660" spans="1:25" s="2" customFormat="1" x14ac:dyDescent="0.25">
      <c r="A660" s="136"/>
      <c r="B660" s="136"/>
      <c r="C660" s="136"/>
      <c r="D660" s="136"/>
      <c r="E660" s="136"/>
      <c r="F660" s="136"/>
      <c r="G660" s="136"/>
      <c r="H660" s="136"/>
      <c r="I660" s="136"/>
      <c r="J660" s="136"/>
      <c r="K660" s="136"/>
      <c r="L660" s="138"/>
      <c r="M660" s="139"/>
      <c r="N660" s="211"/>
      <c r="O660" s="136"/>
      <c r="P660" s="136"/>
      <c r="Q660" s="136"/>
      <c r="R660" s="136"/>
      <c r="S660" s="136"/>
      <c r="T660" s="136"/>
      <c r="U660" s="136"/>
      <c r="V660" s="136"/>
      <c r="W660" s="136"/>
      <c r="X660" s="136"/>
      <c r="Y660" s="138"/>
    </row>
    <row r="661" spans="1:25" s="2" customFormat="1" x14ac:dyDescent="0.25">
      <c r="A661" s="136"/>
      <c r="B661" s="136"/>
      <c r="C661" s="136"/>
      <c r="D661" s="136"/>
      <c r="E661" s="136"/>
      <c r="F661" s="136"/>
      <c r="G661" s="136"/>
      <c r="H661" s="136"/>
      <c r="I661" s="136"/>
      <c r="J661" s="136"/>
      <c r="K661" s="136"/>
      <c r="L661" s="138"/>
      <c r="M661" s="139"/>
      <c r="N661" s="211"/>
      <c r="O661" s="136"/>
      <c r="P661" s="136"/>
      <c r="Q661" s="136"/>
      <c r="R661" s="136"/>
      <c r="S661" s="136"/>
      <c r="T661" s="136"/>
      <c r="U661" s="136"/>
      <c r="V661" s="136"/>
      <c r="W661" s="136"/>
      <c r="X661" s="136"/>
      <c r="Y661" s="138"/>
    </row>
    <row r="662" spans="1:25" s="2" customFormat="1" x14ac:dyDescent="0.25">
      <c r="A662" s="136"/>
      <c r="B662" s="136"/>
      <c r="C662" s="136"/>
      <c r="D662" s="136"/>
      <c r="E662" s="136"/>
      <c r="F662" s="136"/>
      <c r="G662" s="136"/>
      <c r="H662" s="136"/>
      <c r="I662" s="136"/>
      <c r="J662" s="136"/>
      <c r="K662" s="136"/>
      <c r="L662" s="138"/>
      <c r="M662" s="139"/>
      <c r="N662" s="211"/>
      <c r="O662" s="136"/>
      <c r="P662" s="136"/>
      <c r="Q662" s="136"/>
      <c r="R662" s="136"/>
      <c r="S662" s="136"/>
      <c r="T662" s="136"/>
      <c r="U662" s="136"/>
      <c r="V662" s="136"/>
      <c r="W662" s="136"/>
      <c r="X662" s="136"/>
      <c r="Y662" s="138"/>
    </row>
    <row r="663" spans="1:25" s="2" customFormat="1" x14ac:dyDescent="0.25">
      <c r="A663" s="136"/>
      <c r="B663" s="136"/>
      <c r="C663" s="136"/>
      <c r="D663" s="136"/>
      <c r="E663" s="136"/>
      <c r="F663" s="136"/>
      <c r="G663" s="136"/>
      <c r="H663" s="136"/>
      <c r="I663" s="136"/>
      <c r="J663" s="136"/>
      <c r="K663" s="136"/>
      <c r="L663" s="138"/>
      <c r="M663" s="139"/>
      <c r="N663" s="211"/>
      <c r="O663" s="136"/>
      <c r="P663" s="136"/>
      <c r="Q663" s="136"/>
      <c r="R663" s="136"/>
      <c r="S663" s="136"/>
      <c r="T663" s="136"/>
      <c r="U663" s="136"/>
      <c r="V663" s="136"/>
      <c r="W663" s="136"/>
      <c r="X663" s="136"/>
      <c r="Y663" s="138"/>
    </row>
    <row r="664" spans="1:25" s="2" customFormat="1" x14ac:dyDescent="0.25">
      <c r="A664" s="136"/>
      <c r="B664" s="136"/>
      <c r="C664" s="136"/>
      <c r="D664" s="136"/>
      <c r="E664" s="136"/>
      <c r="F664" s="136"/>
      <c r="G664" s="136"/>
      <c r="H664" s="136"/>
      <c r="I664" s="136"/>
      <c r="J664" s="136"/>
      <c r="K664" s="136"/>
      <c r="L664" s="138"/>
      <c r="M664" s="139"/>
      <c r="N664" s="211"/>
      <c r="O664" s="136"/>
      <c r="P664" s="136"/>
      <c r="Q664" s="136"/>
      <c r="R664" s="136"/>
      <c r="S664" s="136"/>
      <c r="T664" s="136"/>
      <c r="U664" s="136"/>
      <c r="V664" s="136"/>
      <c r="W664" s="136"/>
      <c r="X664" s="136"/>
      <c r="Y664" s="138"/>
    </row>
    <row r="665" spans="1:25" s="2" customFormat="1" x14ac:dyDescent="0.25">
      <c r="A665" s="136"/>
      <c r="B665" s="136"/>
      <c r="C665" s="136"/>
      <c r="D665" s="136"/>
      <c r="E665" s="136"/>
      <c r="F665" s="136"/>
      <c r="G665" s="136"/>
      <c r="H665" s="136"/>
      <c r="I665" s="136"/>
      <c r="J665" s="136"/>
      <c r="K665" s="136"/>
      <c r="L665" s="138"/>
      <c r="M665" s="139"/>
      <c r="N665" s="211"/>
      <c r="O665" s="136"/>
      <c r="P665" s="136"/>
      <c r="Q665" s="136"/>
      <c r="R665" s="136"/>
      <c r="S665" s="136"/>
      <c r="T665" s="136"/>
      <c r="U665" s="136"/>
      <c r="V665" s="136"/>
      <c r="W665" s="136"/>
      <c r="X665" s="136"/>
      <c r="Y665" s="138"/>
    </row>
    <row r="666" spans="1:25" s="2" customFormat="1" x14ac:dyDescent="0.25">
      <c r="A666" s="136"/>
      <c r="B666" s="136"/>
      <c r="C666" s="136"/>
      <c r="D666" s="136"/>
      <c r="E666" s="136"/>
      <c r="F666" s="136"/>
      <c r="G666" s="136"/>
      <c r="H666" s="136"/>
      <c r="I666" s="136"/>
      <c r="J666" s="136"/>
      <c r="K666" s="136"/>
      <c r="L666" s="138"/>
      <c r="M666" s="139"/>
      <c r="N666" s="211"/>
      <c r="O666" s="136"/>
      <c r="P666" s="136"/>
      <c r="Q666" s="136"/>
      <c r="R666" s="136"/>
      <c r="S666" s="136"/>
      <c r="T666" s="136"/>
      <c r="U666" s="136"/>
      <c r="V666" s="136"/>
      <c r="W666" s="136"/>
      <c r="X666" s="136"/>
      <c r="Y666" s="138"/>
    </row>
    <row r="667" spans="1:25" s="2" customFormat="1" x14ac:dyDescent="0.25">
      <c r="A667" s="136"/>
      <c r="B667" s="136"/>
      <c r="C667" s="136"/>
      <c r="D667" s="136"/>
      <c r="E667" s="136"/>
      <c r="F667" s="136"/>
      <c r="G667" s="136"/>
      <c r="H667" s="136"/>
      <c r="I667" s="136"/>
      <c r="J667" s="136"/>
      <c r="K667" s="136"/>
      <c r="L667" s="138"/>
      <c r="M667" s="139"/>
      <c r="N667" s="211"/>
      <c r="O667" s="136"/>
      <c r="P667" s="136"/>
      <c r="Q667" s="136"/>
      <c r="R667" s="136"/>
      <c r="S667" s="136"/>
      <c r="T667" s="136"/>
      <c r="U667" s="136"/>
      <c r="V667" s="136"/>
      <c r="W667" s="136"/>
      <c r="X667" s="136"/>
      <c r="Y667" s="138"/>
    </row>
    <row r="668" spans="1:25" s="2" customFormat="1" x14ac:dyDescent="0.25">
      <c r="A668" s="136"/>
      <c r="B668" s="136"/>
      <c r="C668" s="136"/>
      <c r="D668" s="136"/>
      <c r="E668" s="136"/>
      <c r="F668" s="136"/>
      <c r="G668" s="136"/>
      <c r="H668" s="136"/>
      <c r="I668" s="136"/>
      <c r="J668" s="136"/>
      <c r="K668" s="136"/>
      <c r="L668" s="138"/>
      <c r="M668" s="139"/>
      <c r="N668" s="211"/>
      <c r="O668" s="136"/>
      <c r="P668" s="136"/>
      <c r="Q668" s="136"/>
      <c r="R668" s="136"/>
      <c r="S668" s="136"/>
      <c r="T668" s="136"/>
      <c r="U668" s="136"/>
      <c r="V668" s="136"/>
      <c r="W668" s="136"/>
      <c r="X668" s="136"/>
      <c r="Y668" s="138"/>
    </row>
    <row r="669" spans="1:25" s="2" customFormat="1" x14ac:dyDescent="0.25">
      <c r="A669" s="136"/>
      <c r="B669" s="136"/>
      <c r="C669" s="136"/>
      <c r="D669" s="136"/>
      <c r="E669" s="136"/>
      <c r="F669" s="136"/>
      <c r="G669" s="136"/>
      <c r="H669" s="136"/>
      <c r="I669" s="136"/>
      <c r="J669" s="136"/>
      <c r="K669" s="136"/>
      <c r="L669" s="138"/>
      <c r="M669" s="139"/>
      <c r="N669" s="211"/>
      <c r="O669" s="136"/>
      <c r="P669" s="136"/>
      <c r="Q669" s="136"/>
      <c r="R669" s="136"/>
      <c r="S669" s="136"/>
      <c r="T669" s="136"/>
      <c r="U669" s="136"/>
      <c r="V669" s="136"/>
      <c r="W669" s="136"/>
      <c r="X669" s="136"/>
      <c r="Y669" s="138"/>
    </row>
    <row r="670" spans="1:25" s="2" customFormat="1" x14ac:dyDescent="0.25">
      <c r="A670" s="136"/>
      <c r="B670" s="136"/>
      <c r="C670" s="136"/>
      <c r="D670" s="136"/>
      <c r="E670" s="136"/>
      <c r="F670" s="136"/>
      <c r="G670" s="136"/>
      <c r="H670" s="136"/>
      <c r="I670" s="136"/>
      <c r="J670" s="136"/>
      <c r="K670" s="136"/>
      <c r="L670" s="138"/>
      <c r="M670" s="139"/>
      <c r="N670" s="211"/>
      <c r="O670" s="136"/>
      <c r="P670" s="136"/>
      <c r="Q670" s="136"/>
      <c r="R670" s="136"/>
      <c r="S670" s="136"/>
      <c r="T670" s="136"/>
      <c r="U670" s="136"/>
      <c r="V670" s="136"/>
      <c r="W670" s="136"/>
      <c r="X670" s="136"/>
      <c r="Y670" s="138"/>
    </row>
    <row r="671" spans="1:25" s="2" customFormat="1" x14ac:dyDescent="0.25">
      <c r="A671" s="136"/>
      <c r="B671" s="136"/>
      <c r="C671" s="136"/>
      <c r="D671" s="136"/>
      <c r="E671" s="136"/>
      <c r="F671" s="136"/>
      <c r="G671" s="136"/>
      <c r="H671" s="136"/>
      <c r="I671" s="136"/>
      <c r="J671" s="136"/>
      <c r="K671" s="136"/>
      <c r="L671" s="138"/>
      <c r="M671" s="139"/>
      <c r="N671" s="211"/>
      <c r="O671" s="136"/>
      <c r="P671" s="136"/>
      <c r="Q671" s="136"/>
      <c r="R671" s="136"/>
      <c r="S671" s="136"/>
      <c r="T671" s="136"/>
      <c r="U671" s="136"/>
      <c r="V671" s="136"/>
      <c r="W671" s="136"/>
      <c r="X671" s="136"/>
      <c r="Y671" s="138"/>
    </row>
    <row r="672" spans="1:25" s="2" customFormat="1" x14ac:dyDescent="0.25">
      <c r="A672" s="136"/>
      <c r="B672" s="136"/>
      <c r="C672" s="136"/>
      <c r="D672" s="136"/>
      <c r="E672" s="136"/>
      <c r="F672" s="136"/>
      <c r="G672" s="136"/>
      <c r="H672" s="136"/>
      <c r="I672" s="136"/>
      <c r="J672" s="136"/>
      <c r="K672" s="136"/>
      <c r="L672" s="138"/>
      <c r="M672" s="139"/>
      <c r="N672" s="211"/>
      <c r="O672" s="136"/>
      <c r="P672" s="136"/>
      <c r="Q672" s="136"/>
      <c r="R672" s="136"/>
      <c r="S672" s="136"/>
      <c r="T672" s="136"/>
      <c r="U672" s="136"/>
      <c r="V672" s="136"/>
      <c r="W672" s="136"/>
      <c r="X672" s="136"/>
      <c r="Y672" s="138"/>
    </row>
    <row r="673" spans="1:25" s="2" customFormat="1" x14ac:dyDescent="0.25">
      <c r="A673" s="136"/>
      <c r="B673" s="136"/>
      <c r="C673" s="136"/>
      <c r="D673" s="136"/>
      <c r="E673" s="136"/>
      <c r="F673" s="136"/>
      <c r="G673" s="136"/>
      <c r="H673" s="136"/>
      <c r="I673" s="136"/>
      <c r="J673" s="136"/>
      <c r="K673" s="136"/>
      <c r="L673" s="138"/>
      <c r="M673" s="139"/>
      <c r="N673" s="211"/>
      <c r="O673" s="136"/>
      <c r="P673" s="136"/>
      <c r="Q673" s="136"/>
      <c r="R673" s="136"/>
      <c r="S673" s="136"/>
      <c r="T673" s="136"/>
      <c r="U673" s="136"/>
      <c r="V673" s="136"/>
      <c r="W673" s="136"/>
      <c r="X673" s="136"/>
      <c r="Y673" s="138"/>
    </row>
    <row r="674" spans="1:25" s="2" customFormat="1" x14ac:dyDescent="0.25">
      <c r="A674" s="136"/>
      <c r="B674" s="136"/>
      <c r="C674" s="136"/>
      <c r="D674" s="136"/>
      <c r="E674" s="136"/>
      <c r="F674" s="136"/>
      <c r="G674" s="136"/>
      <c r="H674" s="136"/>
      <c r="I674" s="136"/>
      <c r="J674" s="136"/>
      <c r="K674" s="136"/>
      <c r="L674" s="138"/>
      <c r="M674" s="139"/>
      <c r="N674" s="211"/>
      <c r="O674" s="136"/>
      <c r="P674" s="136"/>
      <c r="Q674" s="136"/>
      <c r="R674" s="136"/>
      <c r="S674" s="136"/>
      <c r="T674" s="136"/>
      <c r="U674" s="136"/>
      <c r="V674" s="136"/>
      <c r="W674" s="136"/>
      <c r="X674" s="136"/>
      <c r="Y674" s="138"/>
    </row>
    <row r="675" spans="1:25" s="2" customFormat="1" x14ac:dyDescent="0.25">
      <c r="A675" s="136"/>
      <c r="B675" s="136"/>
      <c r="C675" s="136"/>
      <c r="D675" s="136"/>
      <c r="E675" s="136"/>
      <c r="F675" s="136"/>
      <c r="G675" s="136"/>
      <c r="H675" s="136"/>
      <c r="I675" s="136"/>
      <c r="J675" s="136"/>
      <c r="K675" s="136"/>
      <c r="L675" s="138"/>
      <c r="M675" s="139"/>
      <c r="N675" s="211"/>
      <c r="O675" s="136"/>
      <c r="P675" s="136"/>
      <c r="Q675" s="136"/>
      <c r="R675" s="136"/>
      <c r="S675" s="136"/>
      <c r="T675" s="136"/>
      <c r="U675" s="136"/>
      <c r="V675" s="136"/>
      <c r="W675" s="136"/>
      <c r="X675" s="136"/>
      <c r="Y675" s="138"/>
    </row>
    <row r="676" spans="1:25" s="2" customFormat="1" x14ac:dyDescent="0.25">
      <c r="A676" s="136"/>
      <c r="B676" s="136"/>
      <c r="C676" s="136"/>
      <c r="D676" s="136"/>
      <c r="E676" s="136"/>
      <c r="F676" s="136"/>
      <c r="G676" s="136"/>
      <c r="H676" s="136"/>
      <c r="I676" s="136"/>
      <c r="J676" s="136"/>
      <c r="K676" s="136"/>
      <c r="L676" s="138"/>
      <c r="M676" s="139"/>
      <c r="N676" s="211"/>
      <c r="O676" s="136"/>
      <c r="P676" s="136"/>
      <c r="Q676" s="136"/>
      <c r="R676" s="136"/>
      <c r="S676" s="136"/>
      <c r="T676" s="136"/>
      <c r="U676" s="136"/>
      <c r="V676" s="136"/>
      <c r="W676" s="136"/>
      <c r="X676" s="136"/>
      <c r="Y676" s="138"/>
    </row>
    <row r="677" spans="1:25" s="2" customFormat="1" x14ac:dyDescent="0.25">
      <c r="A677" s="136"/>
      <c r="B677" s="136"/>
      <c r="C677" s="136"/>
      <c r="D677" s="136"/>
      <c r="E677" s="136"/>
      <c r="F677" s="136"/>
      <c r="G677" s="136"/>
      <c r="H677" s="136"/>
      <c r="I677" s="136"/>
      <c r="J677" s="136"/>
      <c r="K677" s="136"/>
      <c r="L677" s="138"/>
      <c r="M677" s="139"/>
      <c r="N677" s="211"/>
      <c r="O677" s="136"/>
      <c r="P677" s="136"/>
      <c r="Q677" s="136"/>
      <c r="R677" s="136"/>
      <c r="S677" s="136"/>
      <c r="T677" s="136"/>
      <c r="U677" s="136"/>
      <c r="V677" s="136"/>
      <c r="W677" s="136"/>
      <c r="X677" s="136"/>
      <c r="Y677" s="138"/>
    </row>
    <row r="678" spans="1:25" s="2" customFormat="1" x14ac:dyDescent="0.25">
      <c r="A678" s="136"/>
      <c r="B678" s="136"/>
      <c r="C678" s="136"/>
      <c r="D678" s="136"/>
      <c r="E678" s="136"/>
      <c r="F678" s="136"/>
      <c r="G678" s="136"/>
      <c r="H678" s="136"/>
      <c r="I678" s="136"/>
      <c r="J678" s="136"/>
      <c r="K678" s="136"/>
      <c r="L678" s="138"/>
      <c r="M678" s="139"/>
      <c r="N678" s="211"/>
      <c r="O678" s="136"/>
      <c r="P678" s="136"/>
      <c r="Q678" s="136"/>
      <c r="R678" s="136"/>
      <c r="S678" s="136"/>
      <c r="T678" s="136"/>
      <c r="U678" s="136"/>
      <c r="V678" s="136"/>
      <c r="W678" s="136"/>
      <c r="X678" s="136"/>
      <c r="Y678" s="138"/>
    </row>
    <row r="679" spans="1:25" s="2" customFormat="1" x14ac:dyDescent="0.25">
      <c r="A679" s="136"/>
      <c r="B679" s="136"/>
      <c r="C679" s="136"/>
      <c r="D679" s="136"/>
      <c r="E679" s="136"/>
      <c r="F679" s="136"/>
      <c r="G679" s="136"/>
      <c r="H679" s="136"/>
      <c r="I679" s="136"/>
      <c r="J679" s="136"/>
      <c r="K679" s="136"/>
      <c r="L679" s="138"/>
      <c r="M679" s="139"/>
      <c r="N679" s="211"/>
      <c r="O679" s="136"/>
      <c r="P679" s="136"/>
      <c r="Q679" s="136"/>
      <c r="R679" s="136"/>
      <c r="S679" s="136"/>
      <c r="T679" s="136"/>
      <c r="U679" s="136"/>
      <c r="V679" s="136"/>
      <c r="W679" s="136"/>
      <c r="X679" s="136"/>
      <c r="Y679" s="138"/>
    </row>
    <row r="680" spans="1:25" s="2" customFormat="1" x14ac:dyDescent="0.25">
      <c r="A680" s="136"/>
      <c r="B680" s="136"/>
      <c r="C680" s="136"/>
      <c r="D680" s="136"/>
      <c r="E680" s="136"/>
      <c r="F680" s="136"/>
      <c r="G680" s="136"/>
      <c r="H680" s="136"/>
      <c r="I680" s="136"/>
      <c r="J680" s="136"/>
      <c r="K680" s="136"/>
      <c r="L680" s="138"/>
      <c r="M680" s="139"/>
      <c r="N680" s="211"/>
      <c r="O680" s="136"/>
      <c r="P680" s="136"/>
      <c r="Q680" s="136"/>
      <c r="R680" s="136"/>
      <c r="S680" s="136"/>
      <c r="T680" s="136"/>
      <c r="U680" s="136"/>
      <c r="V680" s="136"/>
      <c r="W680" s="136"/>
      <c r="X680" s="136"/>
      <c r="Y680" s="138"/>
    </row>
    <row r="681" spans="1:25" s="2" customFormat="1" x14ac:dyDescent="0.25">
      <c r="A681" s="136"/>
      <c r="B681" s="136"/>
      <c r="C681" s="136"/>
      <c r="D681" s="136"/>
      <c r="E681" s="136"/>
      <c r="F681" s="136"/>
      <c r="G681" s="136"/>
      <c r="H681" s="136"/>
      <c r="I681" s="136"/>
      <c r="J681" s="136"/>
      <c r="K681" s="136"/>
      <c r="L681" s="138"/>
      <c r="M681" s="139"/>
      <c r="N681" s="211"/>
      <c r="O681" s="136"/>
      <c r="P681" s="136"/>
      <c r="Q681" s="136"/>
      <c r="R681" s="136"/>
      <c r="S681" s="136"/>
      <c r="T681" s="136"/>
      <c r="U681" s="136"/>
      <c r="V681" s="136"/>
      <c r="W681" s="136"/>
      <c r="X681" s="136"/>
      <c r="Y681" s="138"/>
    </row>
    <row r="682" spans="1:25" s="2" customFormat="1" x14ac:dyDescent="0.25">
      <c r="A682" s="136"/>
      <c r="B682" s="136"/>
      <c r="C682" s="136"/>
      <c r="D682" s="136"/>
      <c r="E682" s="136"/>
      <c r="F682" s="136"/>
      <c r="G682" s="136"/>
      <c r="H682" s="136"/>
      <c r="I682" s="136"/>
      <c r="J682" s="136"/>
      <c r="K682" s="136"/>
      <c r="L682" s="138"/>
      <c r="M682" s="139"/>
      <c r="N682" s="211"/>
      <c r="O682" s="136"/>
      <c r="P682" s="136"/>
      <c r="Q682" s="136"/>
      <c r="R682" s="136"/>
      <c r="S682" s="136"/>
      <c r="T682" s="136"/>
      <c r="U682" s="136"/>
      <c r="V682" s="136"/>
      <c r="W682" s="136"/>
      <c r="X682" s="136"/>
      <c r="Y682" s="138"/>
    </row>
    <row r="683" spans="1:25" s="2" customFormat="1" x14ac:dyDescent="0.25">
      <c r="A683" s="136"/>
      <c r="B683" s="136"/>
      <c r="C683" s="136"/>
      <c r="D683" s="136"/>
      <c r="E683" s="136"/>
      <c r="F683" s="136"/>
      <c r="G683" s="136"/>
      <c r="H683" s="136"/>
      <c r="I683" s="136"/>
      <c r="J683" s="136"/>
      <c r="K683" s="136"/>
      <c r="L683" s="138"/>
      <c r="M683" s="139"/>
      <c r="N683" s="211"/>
      <c r="O683" s="136"/>
      <c r="P683" s="136"/>
      <c r="Q683" s="136"/>
      <c r="R683" s="136"/>
      <c r="S683" s="136"/>
      <c r="T683" s="136"/>
      <c r="U683" s="136"/>
      <c r="V683" s="136"/>
      <c r="W683" s="136"/>
      <c r="X683" s="136"/>
      <c r="Y683" s="138"/>
    </row>
    <row r="684" spans="1:25" s="2" customFormat="1" x14ac:dyDescent="0.25">
      <c r="A684" s="136"/>
      <c r="B684" s="136"/>
      <c r="C684" s="136"/>
      <c r="D684" s="136"/>
      <c r="E684" s="136"/>
      <c r="F684" s="136"/>
      <c r="G684" s="136"/>
      <c r="H684" s="136"/>
      <c r="I684" s="136"/>
      <c r="J684" s="136"/>
      <c r="K684" s="136"/>
      <c r="L684" s="138"/>
      <c r="M684" s="139"/>
      <c r="N684" s="211"/>
      <c r="O684" s="136"/>
      <c r="P684" s="136"/>
      <c r="Q684" s="136"/>
      <c r="R684" s="136"/>
      <c r="S684" s="136"/>
      <c r="T684" s="136"/>
      <c r="U684" s="136"/>
      <c r="V684" s="136"/>
      <c r="W684" s="136"/>
      <c r="X684" s="136"/>
      <c r="Y684" s="138"/>
    </row>
    <row r="685" spans="1:25" s="2" customFormat="1" x14ac:dyDescent="0.25">
      <c r="A685" s="136"/>
      <c r="B685" s="136"/>
      <c r="C685" s="136"/>
      <c r="D685" s="136"/>
      <c r="E685" s="136"/>
      <c r="F685" s="136"/>
      <c r="G685" s="136"/>
      <c r="H685" s="136"/>
      <c r="I685" s="136"/>
      <c r="J685" s="136"/>
      <c r="K685" s="136"/>
      <c r="L685" s="138"/>
      <c r="M685" s="139"/>
      <c r="N685" s="211"/>
      <c r="O685" s="136"/>
      <c r="P685" s="136"/>
      <c r="Q685" s="136"/>
      <c r="R685" s="136"/>
      <c r="S685" s="136"/>
      <c r="T685" s="136"/>
      <c r="U685" s="136"/>
      <c r="V685" s="136"/>
      <c r="W685" s="136"/>
      <c r="X685" s="136"/>
      <c r="Y685" s="138"/>
    </row>
    <row r="686" spans="1:25" s="2" customFormat="1" x14ac:dyDescent="0.25">
      <c r="A686" s="136"/>
      <c r="B686" s="136"/>
      <c r="C686" s="136"/>
      <c r="D686" s="136"/>
      <c r="E686" s="136"/>
      <c r="F686" s="136"/>
      <c r="G686" s="136"/>
      <c r="H686" s="136"/>
      <c r="I686" s="136"/>
      <c r="J686" s="136"/>
      <c r="K686" s="136"/>
      <c r="L686" s="138"/>
      <c r="M686" s="139"/>
      <c r="N686" s="211"/>
      <c r="O686" s="136"/>
      <c r="P686" s="136"/>
      <c r="Q686" s="136"/>
      <c r="R686" s="136"/>
      <c r="S686" s="136"/>
      <c r="T686" s="136"/>
      <c r="U686" s="136"/>
      <c r="V686" s="136"/>
      <c r="W686" s="136"/>
      <c r="X686" s="136"/>
      <c r="Y686" s="138"/>
    </row>
    <row r="687" spans="1:25" s="2" customFormat="1" x14ac:dyDescent="0.25">
      <c r="A687" s="136"/>
      <c r="B687" s="136"/>
      <c r="C687" s="136"/>
      <c r="D687" s="136"/>
      <c r="E687" s="136"/>
      <c r="F687" s="136"/>
      <c r="G687" s="136"/>
      <c r="H687" s="136"/>
      <c r="I687" s="136"/>
      <c r="J687" s="136"/>
      <c r="K687" s="136"/>
      <c r="L687" s="138"/>
      <c r="M687" s="139"/>
      <c r="N687" s="211"/>
      <c r="O687" s="136"/>
      <c r="P687" s="136"/>
      <c r="Q687" s="136"/>
      <c r="R687" s="136"/>
      <c r="S687" s="136"/>
      <c r="T687" s="136"/>
      <c r="U687" s="136"/>
      <c r="V687" s="136"/>
      <c r="W687" s="136"/>
      <c r="X687" s="136"/>
      <c r="Y687" s="138"/>
    </row>
    <row r="688" spans="1:25" s="2" customFormat="1" x14ac:dyDescent="0.25">
      <c r="A688" s="136"/>
      <c r="B688" s="136"/>
      <c r="C688" s="136"/>
      <c r="D688" s="136"/>
      <c r="E688" s="136"/>
      <c r="F688" s="136"/>
      <c r="G688" s="136"/>
      <c r="H688" s="136"/>
      <c r="I688" s="136"/>
      <c r="J688" s="136"/>
      <c r="K688" s="136"/>
      <c r="L688" s="138"/>
      <c r="M688" s="139"/>
      <c r="N688" s="211"/>
      <c r="O688" s="136"/>
      <c r="P688" s="136"/>
      <c r="Q688" s="136"/>
      <c r="R688" s="136"/>
      <c r="S688" s="136"/>
      <c r="T688" s="136"/>
      <c r="U688" s="136"/>
      <c r="V688" s="136"/>
      <c r="W688" s="136"/>
      <c r="X688" s="136"/>
      <c r="Y688" s="138"/>
    </row>
    <row r="689" spans="1:25" s="2" customFormat="1" x14ac:dyDescent="0.25">
      <c r="A689" s="136"/>
      <c r="B689" s="136"/>
      <c r="C689" s="136"/>
      <c r="D689" s="136"/>
      <c r="E689" s="136"/>
      <c r="F689" s="136"/>
      <c r="G689" s="136"/>
      <c r="H689" s="136"/>
      <c r="I689" s="136"/>
      <c r="J689" s="136"/>
      <c r="K689" s="136"/>
      <c r="L689" s="138"/>
      <c r="M689" s="139"/>
      <c r="N689" s="211"/>
      <c r="O689" s="136"/>
      <c r="P689" s="136"/>
      <c r="Q689" s="136"/>
      <c r="R689" s="136"/>
      <c r="S689" s="136"/>
      <c r="T689" s="136"/>
      <c r="U689" s="136"/>
      <c r="V689" s="136"/>
      <c r="W689" s="136"/>
      <c r="X689" s="136"/>
      <c r="Y689" s="138"/>
    </row>
    <row r="690" spans="1:25" s="2" customFormat="1" x14ac:dyDescent="0.25">
      <c r="A690" s="136"/>
      <c r="B690" s="136"/>
      <c r="C690" s="136"/>
      <c r="D690" s="136"/>
      <c r="E690" s="136"/>
      <c r="F690" s="136"/>
      <c r="G690" s="136"/>
      <c r="H690" s="136"/>
      <c r="I690" s="136"/>
      <c r="J690" s="136"/>
      <c r="K690" s="136"/>
      <c r="L690" s="138"/>
      <c r="M690" s="139"/>
      <c r="N690" s="211"/>
      <c r="O690" s="136"/>
      <c r="P690" s="136"/>
      <c r="Q690" s="136"/>
      <c r="R690" s="136"/>
      <c r="S690" s="136"/>
      <c r="T690" s="136"/>
      <c r="U690" s="136"/>
      <c r="V690" s="136"/>
      <c r="W690" s="136"/>
      <c r="X690" s="136"/>
      <c r="Y690" s="138"/>
    </row>
    <row r="691" spans="1:25" s="2" customFormat="1" x14ac:dyDescent="0.25">
      <c r="A691" s="136"/>
      <c r="B691" s="136"/>
      <c r="C691" s="136"/>
      <c r="D691" s="136"/>
      <c r="E691" s="136"/>
      <c r="F691" s="136"/>
      <c r="G691" s="136"/>
      <c r="H691" s="136"/>
      <c r="I691" s="136"/>
      <c r="J691" s="136"/>
      <c r="K691" s="136"/>
      <c r="L691" s="138"/>
      <c r="M691" s="139"/>
      <c r="N691" s="211"/>
      <c r="O691" s="136"/>
      <c r="P691" s="136"/>
      <c r="Q691" s="136"/>
      <c r="R691" s="136"/>
      <c r="S691" s="136"/>
      <c r="T691" s="136"/>
      <c r="U691" s="136"/>
      <c r="V691" s="136"/>
      <c r="W691" s="136"/>
      <c r="X691" s="136"/>
      <c r="Y691" s="138"/>
    </row>
    <row r="692" spans="1:25" s="2" customFormat="1" x14ac:dyDescent="0.25">
      <c r="A692" s="136"/>
      <c r="B692" s="136"/>
      <c r="C692" s="136"/>
      <c r="D692" s="136"/>
      <c r="E692" s="136"/>
      <c r="F692" s="136"/>
      <c r="G692" s="136"/>
      <c r="H692" s="136"/>
      <c r="I692" s="136"/>
      <c r="J692" s="136"/>
      <c r="K692" s="136"/>
      <c r="L692" s="138"/>
      <c r="M692" s="139"/>
      <c r="N692" s="211"/>
      <c r="O692" s="136"/>
      <c r="P692" s="136"/>
      <c r="Q692" s="136"/>
      <c r="R692" s="136"/>
      <c r="S692" s="136"/>
      <c r="T692" s="136"/>
      <c r="U692" s="136"/>
      <c r="V692" s="136"/>
      <c r="W692" s="136"/>
      <c r="X692" s="136"/>
      <c r="Y692" s="138"/>
    </row>
    <row r="693" spans="1:25" s="2" customFormat="1" x14ac:dyDescent="0.25">
      <c r="A693" s="136"/>
      <c r="B693" s="136"/>
      <c r="C693" s="136"/>
      <c r="D693" s="136"/>
      <c r="E693" s="136"/>
      <c r="F693" s="136"/>
      <c r="G693" s="136"/>
      <c r="H693" s="136"/>
      <c r="I693" s="136"/>
      <c r="J693" s="136"/>
      <c r="K693" s="136"/>
      <c r="L693" s="138"/>
      <c r="M693" s="139"/>
      <c r="N693" s="211"/>
      <c r="O693" s="136"/>
      <c r="P693" s="136"/>
      <c r="Q693" s="136"/>
      <c r="R693" s="136"/>
      <c r="S693" s="136"/>
      <c r="T693" s="136"/>
      <c r="U693" s="136"/>
      <c r="V693" s="136"/>
      <c r="W693" s="136"/>
      <c r="X693" s="136"/>
      <c r="Y693" s="138"/>
    </row>
    <row r="694" spans="1:25" s="2" customFormat="1" x14ac:dyDescent="0.25">
      <c r="A694" s="136"/>
      <c r="B694" s="136"/>
      <c r="C694" s="136"/>
      <c r="D694" s="136"/>
      <c r="E694" s="136"/>
      <c r="F694" s="136"/>
      <c r="G694" s="136"/>
      <c r="H694" s="136"/>
      <c r="I694" s="136"/>
      <c r="J694" s="136"/>
      <c r="K694" s="136"/>
      <c r="L694" s="138"/>
      <c r="M694" s="139"/>
      <c r="N694" s="211"/>
      <c r="O694" s="136"/>
      <c r="P694" s="136"/>
      <c r="Q694" s="136"/>
      <c r="R694" s="136"/>
      <c r="S694" s="136"/>
      <c r="T694" s="136"/>
      <c r="U694" s="136"/>
      <c r="V694" s="136"/>
      <c r="W694" s="136"/>
      <c r="X694" s="136"/>
      <c r="Y694" s="138"/>
    </row>
    <row r="695" spans="1:25" s="2" customFormat="1" x14ac:dyDescent="0.25">
      <c r="A695" s="136"/>
      <c r="B695" s="136"/>
      <c r="C695" s="136"/>
      <c r="D695" s="136"/>
      <c r="E695" s="136"/>
      <c r="F695" s="136"/>
      <c r="G695" s="136"/>
      <c r="H695" s="136"/>
      <c r="I695" s="136"/>
      <c r="J695" s="136"/>
      <c r="K695" s="136"/>
      <c r="L695" s="138"/>
      <c r="M695" s="139"/>
      <c r="N695" s="211"/>
      <c r="O695" s="136"/>
      <c r="P695" s="136"/>
      <c r="Q695" s="136"/>
      <c r="R695" s="136"/>
      <c r="S695" s="136"/>
      <c r="T695" s="136"/>
      <c r="U695" s="136"/>
      <c r="V695" s="136"/>
      <c r="W695" s="136"/>
      <c r="X695" s="136"/>
      <c r="Y695" s="138"/>
    </row>
    <row r="696" spans="1:25" s="2" customFormat="1" x14ac:dyDescent="0.25">
      <c r="A696" s="136"/>
      <c r="B696" s="136"/>
      <c r="C696" s="136"/>
      <c r="D696" s="136"/>
      <c r="E696" s="136"/>
      <c r="F696" s="136"/>
      <c r="G696" s="136"/>
      <c r="H696" s="136"/>
      <c r="I696" s="136"/>
      <c r="J696" s="136"/>
      <c r="K696" s="136"/>
      <c r="L696" s="138"/>
      <c r="M696" s="139"/>
      <c r="N696" s="211"/>
      <c r="O696" s="136"/>
      <c r="P696" s="136"/>
      <c r="Q696" s="136"/>
      <c r="R696" s="136"/>
      <c r="S696" s="136"/>
      <c r="T696" s="136"/>
      <c r="U696" s="136"/>
      <c r="V696" s="136"/>
      <c r="W696" s="136"/>
      <c r="X696" s="136"/>
      <c r="Y696" s="138"/>
    </row>
    <row r="697" spans="1:25" s="2" customFormat="1" x14ac:dyDescent="0.25">
      <c r="A697" s="136"/>
      <c r="B697" s="136"/>
      <c r="C697" s="136"/>
      <c r="D697" s="136"/>
      <c r="E697" s="136"/>
      <c r="F697" s="136"/>
      <c r="G697" s="136"/>
      <c r="H697" s="136"/>
      <c r="I697" s="136"/>
      <c r="J697" s="136"/>
      <c r="K697" s="136"/>
      <c r="L697" s="138"/>
      <c r="M697" s="139"/>
      <c r="N697" s="211"/>
      <c r="O697" s="136"/>
      <c r="P697" s="136"/>
      <c r="Q697" s="136"/>
      <c r="R697" s="136"/>
      <c r="S697" s="136"/>
      <c r="T697" s="136"/>
      <c r="U697" s="136"/>
      <c r="V697" s="136"/>
      <c r="W697" s="136"/>
      <c r="X697" s="136"/>
      <c r="Y697" s="138"/>
    </row>
    <row r="698" spans="1:25" s="2" customFormat="1" x14ac:dyDescent="0.25">
      <c r="A698" s="136"/>
      <c r="B698" s="136"/>
      <c r="C698" s="136"/>
      <c r="D698" s="136"/>
      <c r="E698" s="136"/>
      <c r="F698" s="136"/>
      <c r="G698" s="136"/>
      <c r="H698" s="136"/>
      <c r="I698" s="136"/>
      <c r="J698" s="136"/>
      <c r="K698" s="136"/>
      <c r="L698" s="138"/>
      <c r="M698" s="139"/>
      <c r="N698" s="211"/>
      <c r="O698" s="136"/>
      <c r="P698" s="136"/>
      <c r="Q698" s="136"/>
      <c r="R698" s="136"/>
      <c r="S698" s="136"/>
      <c r="T698" s="136"/>
      <c r="U698" s="136"/>
      <c r="V698" s="136"/>
      <c r="W698" s="136"/>
      <c r="X698" s="136"/>
      <c r="Y698" s="138"/>
    </row>
    <row r="699" spans="1:25" s="2" customFormat="1" x14ac:dyDescent="0.25">
      <c r="A699" s="136"/>
      <c r="B699" s="136"/>
      <c r="C699" s="136"/>
      <c r="D699" s="136"/>
      <c r="E699" s="136"/>
      <c r="F699" s="136"/>
      <c r="G699" s="136"/>
      <c r="H699" s="136"/>
      <c r="I699" s="136"/>
      <c r="J699" s="136"/>
      <c r="K699" s="136"/>
      <c r="L699" s="138"/>
      <c r="M699" s="139"/>
      <c r="N699" s="211"/>
      <c r="O699" s="136"/>
      <c r="P699" s="136"/>
      <c r="Q699" s="136"/>
      <c r="R699" s="136"/>
      <c r="S699" s="136"/>
      <c r="T699" s="136"/>
      <c r="U699" s="136"/>
      <c r="V699" s="136"/>
      <c r="W699" s="136"/>
      <c r="X699" s="136"/>
      <c r="Y699" s="138"/>
    </row>
    <row r="700" spans="1:25" s="2" customFormat="1" x14ac:dyDescent="0.25">
      <c r="A700" s="136"/>
      <c r="B700" s="136"/>
      <c r="C700" s="136"/>
      <c r="D700" s="136"/>
      <c r="E700" s="136"/>
      <c r="F700" s="136"/>
      <c r="G700" s="136"/>
      <c r="H700" s="136"/>
      <c r="I700" s="136"/>
      <c r="J700" s="136"/>
      <c r="K700" s="136"/>
      <c r="L700" s="138"/>
      <c r="M700" s="139"/>
      <c r="N700" s="211"/>
      <c r="O700" s="136"/>
      <c r="P700" s="136"/>
      <c r="Q700" s="136"/>
      <c r="R700" s="136"/>
      <c r="S700" s="136"/>
      <c r="T700" s="136"/>
      <c r="U700" s="136"/>
      <c r="V700" s="136"/>
      <c r="W700" s="136"/>
      <c r="X700" s="136"/>
      <c r="Y700" s="138"/>
    </row>
    <row r="701" spans="1:25" s="2" customFormat="1" x14ac:dyDescent="0.25">
      <c r="A701" s="136"/>
      <c r="B701" s="136"/>
      <c r="C701" s="136"/>
      <c r="D701" s="136"/>
      <c r="E701" s="136"/>
      <c r="F701" s="136"/>
      <c r="G701" s="136"/>
      <c r="H701" s="136"/>
      <c r="I701" s="136"/>
      <c r="J701" s="136"/>
      <c r="K701" s="136"/>
      <c r="L701" s="138"/>
      <c r="M701" s="139"/>
      <c r="N701" s="211"/>
      <c r="O701" s="136"/>
      <c r="P701" s="136"/>
      <c r="Q701" s="136"/>
      <c r="R701" s="136"/>
      <c r="S701" s="136"/>
      <c r="T701" s="136"/>
      <c r="U701" s="136"/>
      <c r="V701" s="136"/>
      <c r="W701" s="136"/>
      <c r="X701" s="136"/>
      <c r="Y701" s="138"/>
    </row>
    <row r="702" spans="1:25" s="2" customFormat="1" x14ac:dyDescent="0.25">
      <c r="A702" s="136"/>
      <c r="B702" s="136"/>
      <c r="C702" s="136"/>
      <c r="D702" s="136"/>
      <c r="E702" s="136"/>
      <c r="F702" s="136"/>
      <c r="G702" s="136"/>
      <c r="H702" s="136"/>
      <c r="I702" s="136"/>
      <c r="J702" s="136"/>
      <c r="K702" s="136"/>
      <c r="L702" s="138"/>
      <c r="M702" s="139"/>
      <c r="N702" s="211"/>
      <c r="O702" s="136"/>
      <c r="P702" s="136"/>
      <c r="Q702" s="136"/>
      <c r="R702" s="136"/>
      <c r="S702" s="136"/>
      <c r="T702" s="136"/>
      <c r="U702" s="136"/>
      <c r="V702" s="136"/>
      <c r="W702" s="136"/>
      <c r="X702" s="136"/>
      <c r="Y702" s="138"/>
    </row>
    <row r="703" spans="1:25" s="2" customFormat="1" x14ac:dyDescent="0.25">
      <c r="A703" s="136"/>
      <c r="B703" s="136"/>
      <c r="C703" s="136"/>
      <c r="D703" s="136"/>
      <c r="E703" s="136"/>
      <c r="F703" s="136"/>
      <c r="G703" s="136"/>
      <c r="H703" s="136"/>
      <c r="I703" s="136"/>
      <c r="J703" s="136"/>
      <c r="K703" s="136"/>
      <c r="L703" s="138"/>
      <c r="M703" s="139"/>
      <c r="N703" s="211"/>
      <c r="O703" s="136"/>
      <c r="P703" s="136"/>
      <c r="Q703" s="136"/>
      <c r="R703" s="136"/>
      <c r="S703" s="136"/>
      <c r="T703" s="136"/>
      <c r="U703" s="136"/>
      <c r="V703" s="136"/>
      <c r="W703" s="136"/>
      <c r="X703" s="136"/>
      <c r="Y703" s="138"/>
    </row>
    <row r="704" spans="1:25" s="2" customFormat="1" x14ac:dyDescent="0.25">
      <c r="A704" s="136"/>
      <c r="B704" s="136"/>
      <c r="C704" s="136"/>
      <c r="D704" s="136"/>
      <c r="E704" s="136"/>
      <c r="F704" s="136"/>
      <c r="G704" s="136"/>
      <c r="H704" s="136"/>
      <c r="I704" s="136"/>
      <c r="J704" s="136"/>
      <c r="K704" s="136"/>
      <c r="L704" s="138"/>
      <c r="M704" s="139"/>
      <c r="N704" s="211"/>
      <c r="O704" s="136"/>
      <c r="P704" s="136"/>
      <c r="Q704" s="136"/>
      <c r="R704" s="136"/>
      <c r="S704" s="136"/>
      <c r="T704" s="136"/>
      <c r="U704" s="136"/>
      <c r="V704" s="136"/>
      <c r="W704" s="136"/>
      <c r="X704" s="136"/>
      <c r="Y704" s="138"/>
    </row>
    <row r="705" spans="1:25" s="2" customFormat="1" x14ac:dyDescent="0.25">
      <c r="A705" s="136"/>
      <c r="B705" s="136"/>
      <c r="C705" s="136"/>
      <c r="D705" s="136"/>
      <c r="E705" s="136"/>
      <c r="F705" s="136"/>
      <c r="G705" s="136"/>
      <c r="H705" s="136"/>
      <c r="I705" s="136"/>
      <c r="J705" s="136"/>
      <c r="K705" s="136"/>
      <c r="L705" s="138"/>
      <c r="M705" s="139"/>
      <c r="N705" s="211"/>
      <c r="O705" s="136"/>
      <c r="P705" s="136"/>
      <c r="Q705" s="136"/>
      <c r="R705" s="136"/>
      <c r="S705" s="136"/>
      <c r="T705" s="136"/>
      <c r="U705" s="136"/>
      <c r="V705" s="136"/>
      <c r="W705" s="136"/>
      <c r="X705" s="136"/>
      <c r="Y705" s="138"/>
    </row>
    <row r="706" spans="1:25" s="2" customFormat="1" x14ac:dyDescent="0.25">
      <c r="A706" s="136"/>
      <c r="B706" s="136"/>
      <c r="C706" s="136"/>
      <c r="D706" s="136"/>
      <c r="E706" s="136"/>
      <c r="F706" s="136"/>
      <c r="G706" s="136"/>
      <c r="H706" s="136"/>
      <c r="I706" s="136"/>
      <c r="J706" s="136"/>
      <c r="K706" s="136"/>
      <c r="L706" s="138"/>
      <c r="M706" s="139"/>
      <c r="N706" s="211"/>
      <c r="O706" s="136"/>
      <c r="P706" s="136"/>
      <c r="Q706" s="136"/>
      <c r="R706" s="136"/>
      <c r="S706" s="136"/>
      <c r="T706" s="136"/>
      <c r="U706" s="136"/>
      <c r="V706" s="136"/>
      <c r="W706" s="136"/>
      <c r="X706" s="136"/>
      <c r="Y706" s="138"/>
    </row>
    <row r="707" spans="1:25" s="2" customFormat="1" x14ac:dyDescent="0.25">
      <c r="A707" s="136"/>
      <c r="B707" s="136"/>
      <c r="C707" s="136"/>
      <c r="D707" s="136"/>
      <c r="E707" s="136"/>
      <c r="F707" s="136"/>
      <c r="G707" s="136"/>
      <c r="H707" s="136"/>
      <c r="I707" s="136"/>
      <c r="J707" s="136"/>
      <c r="K707" s="136"/>
      <c r="L707" s="138"/>
      <c r="M707" s="139"/>
      <c r="N707" s="211"/>
      <c r="O707" s="136"/>
      <c r="P707" s="136"/>
      <c r="Q707" s="136"/>
      <c r="R707" s="136"/>
      <c r="S707" s="136"/>
      <c r="T707" s="136"/>
      <c r="U707" s="136"/>
      <c r="V707" s="136"/>
      <c r="W707" s="136"/>
      <c r="X707" s="136"/>
      <c r="Y707" s="138"/>
    </row>
    <row r="708" spans="1:25" s="2" customFormat="1" x14ac:dyDescent="0.25">
      <c r="A708" s="136"/>
      <c r="B708" s="136"/>
      <c r="C708" s="136"/>
      <c r="D708" s="136"/>
      <c r="E708" s="136"/>
      <c r="F708" s="136"/>
      <c r="G708" s="136"/>
      <c r="H708" s="136"/>
      <c r="I708" s="136"/>
      <c r="J708" s="136"/>
      <c r="K708" s="136"/>
      <c r="L708" s="138"/>
      <c r="M708" s="139"/>
      <c r="N708" s="211"/>
      <c r="O708" s="136"/>
      <c r="P708" s="136"/>
      <c r="Q708" s="136"/>
      <c r="R708" s="136"/>
      <c r="S708" s="136"/>
      <c r="T708" s="136"/>
      <c r="U708" s="136"/>
      <c r="V708" s="136"/>
      <c r="W708" s="136"/>
      <c r="X708" s="136"/>
      <c r="Y708" s="138"/>
    </row>
    <row r="709" spans="1:25" s="2" customFormat="1" x14ac:dyDescent="0.25">
      <c r="A709" s="136"/>
      <c r="B709" s="136"/>
      <c r="C709" s="136"/>
      <c r="D709" s="136"/>
      <c r="E709" s="136"/>
      <c r="F709" s="136"/>
      <c r="G709" s="136"/>
      <c r="H709" s="136"/>
      <c r="I709" s="136"/>
      <c r="J709" s="136"/>
      <c r="K709" s="136"/>
      <c r="L709" s="138"/>
      <c r="M709" s="139"/>
      <c r="N709" s="211"/>
      <c r="O709" s="136"/>
      <c r="P709" s="136"/>
      <c r="Q709" s="136"/>
      <c r="R709" s="136"/>
      <c r="S709" s="136"/>
      <c r="T709" s="136"/>
      <c r="U709" s="136"/>
      <c r="V709" s="136"/>
      <c r="W709" s="136"/>
      <c r="X709" s="136"/>
      <c r="Y709" s="138"/>
    </row>
    <row r="710" spans="1:25" s="2" customFormat="1" x14ac:dyDescent="0.25">
      <c r="A710" s="136"/>
      <c r="B710" s="136"/>
      <c r="C710" s="136"/>
      <c r="D710" s="136"/>
      <c r="E710" s="136"/>
      <c r="F710" s="136"/>
      <c r="G710" s="136"/>
      <c r="H710" s="136"/>
      <c r="I710" s="136"/>
      <c r="J710" s="136"/>
      <c r="K710" s="136"/>
      <c r="L710" s="138"/>
      <c r="M710" s="139"/>
      <c r="N710" s="211"/>
      <c r="O710" s="136"/>
      <c r="P710" s="136"/>
      <c r="Q710" s="136"/>
      <c r="R710" s="136"/>
      <c r="S710" s="136"/>
      <c r="T710" s="136"/>
      <c r="U710" s="136"/>
      <c r="V710" s="136"/>
      <c r="W710" s="136"/>
      <c r="X710" s="136"/>
      <c r="Y710" s="138"/>
    </row>
    <row r="711" spans="1:25" s="2" customFormat="1" x14ac:dyDescent="0.25">
      <c r="A711" s="136"/>
      <c r="B711" s="136"/>
      <c r="C711" s="136"/>
      <c r="D711" s="136"/>
      <c r="E711" s="136"/>
      <c r="F711" s="136"/>
      <c r="G711" s="136"/>
      <c r="H711" s="136"/>
      <c r="I711" s="136"/>
      <c r="J711" s="136"/>
      <c r="K711" s="136"/>
      <c r="L711" s="138"/>
      <c r="M711" s="139"/>
      <c r="N711" s="211"/>
      <c r="O711" s="136"/>
      <c r="P711" s="136"/>
      <c r="Q711" s="136"/>
      <c r="R711" s="136"/>
      <c r="S711" s="136"/>
      <c r="T711" s="136"/>
      <c r="U711" s="136"/>
      <c r="V711" s="136"/>
      <c r="W711" s="136"/>
      <c r="X711" s="136"/>
      <c r="Y711" s="138"/>
    </row>
    <row r="712" spans="1:25" s="2" customFormat="1" x14ac:dyDescent="0.25">
      <c r="A712" s="136"/>
      <c r="B712" s="136"/>
      <c r="C712" s="136"/>
      <c r="D712" s="136"/>
      <c r="E712" s="136"/>
      <c r="F712" s="136"/>
      <c r="G712" s="136"/>
      <c r="H712" s="136"/>
      <c r="I712" s="136"/>
      <c r="J712" s="136"/>
      <c r="K712" s="136"/>
      <c r="L712" s="138"/>
      <c r="M712" s="139"/>
      <c r="N712" s="211"/>
      <c r="O712" s="136"/>
      <c r="P712" s="136"/>
      <c r="Q712" s="136"/>
      <c r="R712" s="136"/>
      <c r="S712" s="136"/>
      <c r="T712" s="136"/>
      <c r="U712" s="136"/>
      <c r="V712" s="136"/>
      <c r="W712" s="136"/>
      <c r="X712" s="136"/>
      <c r="Y712" s="138"/>
    </row>
    <row r="713" spans="1:25" s="2" customFormat="1" x14ac:dyDescent="0.25">
      <c r="A713" s="136"/>
      <c r="B713" s="136"/>
      <c r="C713" s="136"/>
      <c r="D713" s="136"/>
      <c r="E713" s="136"/>
      <c r="F713" s="136"/>
      <c r="G713" s="136"/>
      <c r="H713" s="136"/>
      <c r="I713" s="136"/>
      <c r="J713" s="136"/>
      <c r="K713" s="136"/>
      <c r="L713" s="138"/>
      <c r="M713" s="139"/>
      <c r="N713" s="211"/>
      <c r="O713" s="136"/>
      <c r="P713" s="136"/>
      <c r="Q713" s="136"/>
      <c r="R713" s="136"/>
      <c r="S713" s="136"/>
      <c r="T713" s="136"/>
      <c r="U713" s="136"/>
      <c r="V713" s="136"/>
      <c r="W713" s="136"/>
      <c r="X713" s="136"/>
      <c r="Y713" s="138"/>
    </row>
    <row r="714" spans="1:25" s="2" customFormat="1" x14ac:dyDescent="0.25">
      <c r="A714" s="136"/>
      <c r="B714" s="136"/>
      <c r="C714" s="136"/>
      <c r="D714" s="136"/>
      <c r="E714" s="136"/>
      <c r="F714" s="136"/>
      <c r="G714" s="136"/>
      <c r="H714" s="136"/>
      <c r="I714" s="136"/>
      <c r="J714" s="136"/>
      <c r="K714" s="136"/>
      <c r="L714" s="138"/>
      <c r="M714" s="139"/>
      <c r="N714" s="211"/>
      <c r="O714" s="136"/>
      <c r="P714" s="136"/>
      <c r="Q714" s="136"/>
      <c r="R714" s="136"/>
      <c r="S714" s="136"/>
      <c r="T714" s="136"/>
      <c r="U714" s="136"/>
      <c r="V714" s="136"/>
      <c r="W714" s="136"/>
      <c r="X714" s="136"/>
      <c r="Y714" s="138"/>
    </row>
    <row r="715" spans="1:25" s="2" customFormat="1" x14ac:dyDescent="0.25">
      <c r="A715" s="136"/>
      <c r="B715" s="136"/>
      <c r="C715" s="136"/>
      <c r="D715" s="136"/>
      <c r="E715" s="136"/>
      <c r="F715" s="136"/>
      <c r="G715" s="136"/>
      <c r="H715" s="136"/>
      <c r="I715" s="136"/>
      <c r="J715" s="136"/>
      <c r="K715" s="136"/>
      <c r="L715" s="138"/>
      <c r="M715" s="139"/>
      <c r="N715" s="211"/>
      <c r="O715" s="136"/>
      <c r="P715" s="136"/>
      <c r="Q715" s="136"/>
      <c r="R715" s="136"/>
      <c r="S715" s="136"/>
      <c r="T715" s="136"/>
      <c r="U715" s="136"/>
      <c r="V715" s="136"/>
      <c r="W715" s="136"/>
      <c r="X715" s="136"/>
      <c r="Y715" s="138"/>
    </row>
    <row r="716" spans="1:25" s="2" customFormat="1" x14ac:dyDescent="0.25">
      <c r="A716" s="136"/>
      <c r="B716" s="136"/>
      <c r="C716" s="136"/>
      <c r="D716" s="136"/>
      <c r="E716" s="136"/>
      <c r="F716" s="136"/>
      <c r="G716" s="136"/>
      <c r="H716" s="136"/>
      <c r="I716" s="136"/>
      <c r="J716" s="136"/>
      <c r="K716" s="136"/>
      <c r="L716" s="138"/>
      <c r="M716" s="139"/>
      <c r="N716" s="211"/>
      <c r="O716" s="136"/>
      <c r="P716" s="136"/>
      <c r="Q716" s="136"/>
      <c r="R716" s="136"/>
      <c r="S716" s="136"/>
      <c r="T716" s="136"/>
      <c r="U716" s="136"/>
      <c r="V716" s="136"/>
      <c r="W716" s="136"/>
      <c r="X716" s="136"/>
      <c r="Y716" s="138"/>
    </row>
    <row r="717" spans="1:25" s="2" customFormat="1" x14ac:dyDescent="0.25">
      <c r="A717" s="136"/>
      <c r="B717" s="136"/>
      <c r="C717" s="136"/>
      <c r="D717" s="136"/>
      <c r="E717" s="136"/>
      <c r="F717" s="136"/>
      <c r="G717" s="136"/>
      <c r="H717" s="136"/>
      <c r="I717" s="136"/>
      <c r="J717" s="136"/>
      <c r="K717" s="136"/>
      <c r="L717" s="138"/>
      <c r="M717" s="139"/>
      <c r="N717" s="211"/>
      <c r="O717" s="136"/>
      <c r="P717" s="136"/>
      <c r="Q717" s="136"/>
      <c r="R717" s="136"/>
      <c r="S717" s="136"/>
      <c r="T717" s="136"/>
      <c r="U717" s="136"/>
      <c r="V717" s="136"/>
      <c r="W717" s="136"/>
      <c r="X717" s="136"/>
      <c r="Y717" s="138"/>
    </row>
    <row r="718" spans="1:25" s="2" customFormat="1" x14ac:dyDescent="0.25">
      <c r="A718" s="136"/>
      <c r="B718" s="136"/>
      <c r="C718" s="136"/>
      <c r="D718" s="136"/>
      <c r="E718" s="136"/>
      <c r="F718" s="136"/>
      <c r="G718" s="136"/>
      <c r="H718" s="136"/>
      <c r="I718" s="136"/>
      <c r="J718" s="136"/>
      <c r="K718" s="136"/>
      <c r="L718" s="138"/>
      <c r="M718" s="139"/>
      <c r="N718" s="211"/>
      <c r="O718" s="136"/>
      <c r="P718" s="136"/>
      <c r="Q718" s="136"/>
      <c r="R718" s="136"/>
      <c r="S718" s="136"/>
      <c r="T718" s="136"/>
      <c r="U718" s="136"/>
      <c r="V718" s="136"/>
      <c r="W718" s="136"/>
      <c r="X718" s="136"/>
      <c r="Y718" s="138"/>
    </row>
    <row r="719" spans="1:25" s="2" customFormat="1" x14ac:dyDescent="0.25">
      <c r="A719" s="136"/>
      <c r="B719" s="136"/>
      <c r="C719" s="136"/>
      <c r="D719" s="136"/>
      <c r="E719" s="136"/>
      <c r="F719" s="136"/>
      <c r="G719" s="136"/>
      <c r="H719" s="136"/>
      <c r="I719" s="136"/>
      <c r="J719" s="136"/>
      <c r="K719" s="136"/>
      <c r="L719" s="138"/>
      <c r="M719" s="139"/>
      <c r="N719" s="211"/>
      <c r="O719" s="136"/>
      <c r="P719" s="136"/>
      <c r="Q719" s="136"/>
      <c r="R719" s="136"/>
      <c r="S719" s="136"/>
      <c r="T719" s="136"/>
      <c r="U719" s="136"/>
      <c r="V719" s="136"/>
      <c r="W719" s="136"/>
      <c r="X719" s="136"/>
      <c r="Y719" s="138"/>
    </row>
    <row r="720" spans="1:25" s="2" customFormat="1" x14ac:dyDescent="0.25">
      <c r="A720" s="136"/>
      <c r="B720" s="136"/>
      <c r="C720" s="136"/>
      <c r="D720" s="136"/>
      <c r="E720" s="136"/>
      <c r="F720" s="136"/>
      <c r="G720" s="136"/>
      <c r="H720" s="136"/>
      <c r="I720" s="136"/>
      <c r="J720" s="136"/>
      <c r="K720" s="136"/>
      <c r="L720" s="138"/>
      <c r="M720" s="139"/>
      <c r="N720" s="211"/>
      <c r="O720" s="136"/>
      <c r="P720" s="136"/>
      <c r="Q720" s="136"/>
      <c r="R720" s="136"/>
      <c r="S720" s="136"/>
      <c r="T720" s="136"/>
      <c r="U720" s="136"/>
      <c r="V720" s="136"/>
      <c r="W720" s="136"/>
      <c r="X720" s="136"/>
      <c r="Y720" s="138"/>
    </row>
    <row r="721" spans="1:25" s="2" customFormat="1" x14ac:dyDescent="0.25">
      <c r="A721" s="136"/>
      <c r="B721" s="136"/>
      <c r="C721" s="136"/>
      <c r="D721" s="136"/>
      <c r="E721" s="136"/>
      <c r="F721" s="136"/>
      <c r="G721" s="136"/>
      <c r="H721" s="136"/>
      <c r="I721" s="136"/>
      <c r="J721" s="136"/>
      <c r="K721" s="136"/>
      <c r="L721" s="138"/>
      <c r="M721" s="139"/>
      <c r="N721" s="211"/>
      <c r="O721" s="136"/>
      <c r="P721" s="136"/>
      <c r="Q721" s="136"/>
      <c r="R721" s="136"/>
      <c r="S721" s="136"/>
      <c r="T721" s="136"/>
      <c r="U721" s="136"/>
      <c r="V721" s="136"/>
      <c r="W721" s="136"/>
      <c r="X721" s="136"/>
      <c r="Y721" s="138"/>
    </row>
    <row r="722" spans="1:25" s="2" customFormat="1" x14ac:dyDescent="0.25">
      <c r="A722" s="136"/>
      <c r="B722" s="136"/>
      <c r="C722" s="136"/>
      <c r="D722" s="136"/>
      <c r="E722" s="136"/>
      <c r="F722" s="136"/>
      <c r="G722" s="136"/>
      <c r="H722" s="136"/>
      <c r="I722" s="136"/>
      <c r="J722" s="136"/>
      <c r="K722" s="136"/>
      <c r="L722" s="138"/>
      <c r="M722" s="139"/>
      <c r="N722" s="211"/>
      <c r="O722" s="136"/>
      <c r="P722" s="136"/>
      <c r="Q722" s="136"/>
      <c r="R722" s="136"/>
      <c r="S722" s="136"/>
      <c r="T722" s="136"/>
      <c r="U722" s="136"/>
      <c r="V722" s="136"/>
      <c r="W722" s="136"/>
      <c r="X722" s="136"/>
      <c r="Y722" s="138"/>
    </row>
    <row r="723" spans="1:25" s="2" customFormat="1" x14ac:dyDescent="0.25">
      <c r="A723" s="136"/>
      <c r="B723" s="136"/>
      <c r="C723" s="136"/>
      <c r="D723" s="136"/>
      <c r="E723" s="136"/>
      <c r="F723" s="136"/>
      <c r="G723" s="136"/>
      <c r="H723" s="136"/>
      <c r="I723" s="136"/>
      <c r="J723" s="136"/>
      <c r="K723" s="136"/>
      <c r="L723" s="138"/>
      <c r="M723" s="139"/>
      <c r="N723" s="211"/>
      <c r="O723" s="136"/>
      <c r="P723" s="136"/>
      <c r="Q723" s="136"/>
      <c r="R723" s="136"/>
      <c r="S723" s="136"/>
      <c r="T723" s="136"/>
      <c r="U723" s="136"/>
      <c r="V723" s="136"/>
      <c r="W723" s="136"/>
      <c r="X723" s="136"/>
      <c r="Y723" s="138"/>
    </row>
    <row r="724" spans="1:25" s="2" customFormat="1" x14ac:dyDescent="0.25">
      <c r="A724" s="136"/>
      <c r="B724" s="136"/>
      <c r="C724" s="136"/>
      <c r="D724" s="136"/>
      <c r="E724" s="136"/>
      <c r="F724" s="136"/>
      <c r="G724" s="136"/>
      <c r="H724" s="136"/>
      <c r="I724" s="136"/>
      <c r="J724" s="136"/>
      <c r="K724" s="136"/>
      <c r="L724" s="138"/>
      <c r="M724" s="139"/>
      <c r="N724" s="211"/>
      <c r="O724" s="136"/>
      <c r="P724" s="136"/>
      <c r="Q724" s="136"/>
      <c r="R724" s="136"/>
      <c r="S724" s="136"/>
      <c r="T724" s="136"/>
      <c r="U724" s="136"/>
      <c r="V724" s="136"/>
      <c r="W724" s="136"/>
      <c r="X724" s="136"/>
      <c r="Y724" s="138"/>
    </row>
    <row r="725" spans="1:25" s="2" customFormat="1" x14ac:dyDescent="0.25">
      <c r="A725" s="136"/>
      <c r="B725" s="136"/>
      <c r="C725" s="136"/>
      <c r="D725" s="136"/>
      <c r="E725" s="136"/>
      <c r="F725" s="136"/>
      <c r="G725" s="136"/>
      <c r="H725" s="136"/>
      <c r="I725" s="136"/>
      <c r="J725" s="136"/>
      <c r="K725" s="136"/>
      <c r="L725" s="138"/>
      <c r="M725" s="139"/>
      <c r="N725" s="211"/>
      <c r="O725" s="136"/>
      <c r="P725" s="136"/>
      <c r="Q725" s="136"/>
      <c r="R725" s="136"/>
      <c r="S725" s="136"/>
      <c r="T725" s="136"/>
      <c r="U725" s="136"/>
      <c r="V725" s="136"/>
      <c r="W725" s="136"/>
      <c r="X725" s="136"/>
      <c r="Y725" s="138"/>
    </row>
    <row r="726" spans="1:25" s="2" customFormat="1" x14ac:dyDescent="0.25">
      <c r="A726" s="136"/>
      <c r="B726" s="136"/>
      <c r="C726" s="136"/>
      <c r="D726" s="136"/>
      <c r="E726" s="136"/>
      <c r="F726" s="136"/>
      <c r="G726" s="136"/>
      <c r="H726" s="136"/>
      <c r="I726" s="136"/>
      <c r="J726" s="136"/>
      <c r="K726" s="136"/>
      <c r="L726" s="138"/>
      <c r="M726" s="139"/>
      <c r="N726" s="211"/>
      <c r="O726" s="136"/>
      <c r="P726" s="136"/>
      <c r="Q726" s="136"/>
      <c r="R726" s="136"/>
      <c r="S726" s="136"/>
      <c r="T726" s="136"/>
      <c r="U726" s="136"/>
      <c r="V726" s="136"/>
      <c r="W726" s="136"/>
      <c r="X726" s="136"/>
      <c r="Y726" s="138"/>
    </row>
    <row r="727" spans="1:25" s="2" customFormat="1" x14ac:dyDescent="0.25">
      <c r="A727" s="136"/>
      <c r="B727" s="136"/>
      <c r="C727" s="136"/>
      <c r="D727" s="136"/>
      <c r="E727" s="136"/>
      <c r="F727" s="136"/>
      <c r="G727" s="136"/>
      <c r="H727" s="136"/>
      <c r="I727" s="136"/>
      <c r="J727" s="136"/>
      <c r="K727" s="136"/>
      <c r="L727" s="138"/>
      <c r="M727" s="139"/>
      <c r="N727" s="211"/>
      <c r="O727" s="136"/>
      <c r="P727" s="136"/>
      <c r="Q727" s="136"/>
      <c r="R727" s="136"/>
      <c r="S727" s="136"/>
      <c r="T727" s="136"/>
      <c r="U727" s="136"/>
      <c r="V727" s="136"/>
      <c r="W727" s="136"/>
      <c r="X727" s="136"/>
      <c r="Y727" s="138"/>
    </row>
    <row r="728" spans="1:25" s="2" customFormat="1" x14ac:dyDescent="0.25">
      <c r="A728" s="136"/>
      <c r="B728" s="136"/>
      <c r="C728" s="136"/>
      <c r="D728" s="136"/>
      <c r="E728" s="136"/>
      <c r="F728" s="136"/>
      <c r="G728" s="136"/>
      <c r="H728" s="136"/>
      <c r="I728" s="136"/>
      <c r="J728" s="136"/>
      <c r="K728" s="136"/>
      <c r="L728" s="138"/>
      <c r="M728" s="139"/>
      <c r="N728" s="211"/>
      <c r="O728" s="136"/>
      <c r="P728" s="136"/>
      <c r="Q728" s="136"/>
      <c r="R728" s="136"/>
      <c r="S728" s="136"/>
      <c r="T728" s="136"/>
      <c r="U728" s="136"/>
      <c r="V728" s="136"/>
      <c r="W728" s="136"/>
      <c r="X728" s="136"/>
      <c r="Y728" s="138"/>
    </row>
    <row r="729" spans="1:25" s="2" customFormat="1" x14ac:dyDescent="0.25">
      <c r="A729" s="136"/>
      <c r="B729" s="136"/>
      <c r="C729" s="136"/>
      <c r="D729" s="136"/>
      <c r="E729" s="136"/>
      <c r="F729" s="136"/>
      <c r="G729" s="136"/>
      <c r="H729" s="136"/>
      <c r="I729" s="136"/>
      <c r="J729" s="136"/>
      <c r="K729" s="136"/>
      <c r="L729" s="138"/>
      <c r="M729" s="139"/>
      <c r="N729" s="211"/>
      <c r="O729" s="136"/>
      <c r="P729" s="136"/>
      <c r="Q729" s="136"/>
      <c r="R729" s="136"/>
      <c r="S729" s="136"/>
      <c r="T729" s="136"/>
      <c r="U729" s="136"/>
      <c r="V729" s="136"/>
      <c r="W729" s="136"/>
      <c r="X729" s="136"/>
      <c r="Y729" s="138"/>
    </row>
    <row r="730" spans="1:25" s="2" customFormat="1" x14ac:dyDescent="0.25">
      <c r="A730" s="136"/>
      <c r="B730" s="136"/>
      <c r="C730" s="136"/>
      <c r="D730" s="136"/>
      <c r="E730" s="136"/>
      <c r="F730" s="136"/>
      <c r="G730" s="136"/>
      <c r="H730" s="136"/>
      <c r="I730" s="136"/>
      <c r="J730" s="136"/>
      <c r="K730" s="136"/>
      <c r="L730" s="138"/>
      <c r="M730" s="139"/>
      <c r="N730" s="211"/>
      <c r="O730" s="136"/>
      <c r="P730" s="136"/>
      <c r="Q730" s="136"/>
      <c r="R730" s="136"/>
      <c r="S730" s="136"/>
      <c r="T730" s="136"/>
      <c r="U730" s="136"/>
      <c r="V730" s="136"/>
      <c r="W730" s="136"/>
      <c r="X730" s="136"/>
      <c r="Y730" s="138"/>
    </row>
    <row r="731" spans="1:25" s="2" customFormat="1" x14ac:dyDescent="0.25">
      <c r="A731" s="136"/>
      <c r="B731" s="136"/>
      <c r="C731" s="136"/>
      <c r="D731" s="136"/>
      <c r="E731" s="136"/>
      <c r="F731" s="136"/>
      <c r="G731" s="136"/>
      <c r="H731" s="136"/>
      <c r="I731" s="136"/>
      <c r="J731" s="136"/>
      <c r="K731" s="136"/>
      <c r="L731" s="138"/>
      <c r="M731" s="139"/>
      <c r="N731" s="211"/>
      <c r="O731" s="136"/>
      <c r="P731" s="136"/>
      <c r="Q731" s="136"/>
      <c r="R731" s="136"/>
      <c r="S731" s="136"/>
      <c r="T731" s="136"/>
      <c r="U731" s="136"/>
      <c r="V731" s="136"/>
      <c r="W731" s="136"/>
      <c r="X731" s="136"/>
      <c r="Y731" s="138"/>
    </row>
    <row r="732" spans="1:25" s="2" customFormat="1" x14ac:dyDescent="0.25">
      <c r="A732" s="136"/>
      <c r="B732" s="136"/>
      <c r="C732" s="136"/>
      <c r="D732" s="136"/>
      <c r="E732" s="136"/>
      <c r="F732" s="136"/>
      <c r="G732" s="136"/>
      <c r="H732" s="136"/>
      <c r="I732" s="136"/>
      <c r="J732" s="136"/>
      <c r="K732" s="136"/>
      <c r="L732" s="138"/>
      <c r="M732" s="139"/>
      <c r="N732" s="211"/>
      <c r="O732" s="136"/>
      <c r="P732" s="136"/>
      <c r="Q732" s="136"/>
      <c r="R732" s="136"/>
      <c r="S732" s="136"/>
      <c r="T732" s="136"/>
      <c r="U732" s="136"/>
      <c r="V732" s="136"/>
      <c r="W732" s="136"/>
      <c r="X732" s="136"/>
      <c r="Y732" s="138"/>
    </row>
    <row r="733" spans="1:25" s="2" customFormat="1" x14ac:dyDescent="0.25">
      <c r="A733" s="136"/>
      <c r="B733" s="136"/>
      <c r="C733" s="136"/>
      <c r="D733" s="136"/>
      <c r="E733" s="136"/>
      <c r="F733" s="136"/>
      <c r="G733" s="136"/>
      <c r="H733" s="136"/>
      <c r="I733" s="136"/>
      <c r="J733" s="136"/>
      <c r="K733" s="136"/>
      <c r="L733" s="138"/>
      <c r="M733" s="139"/>
      <c r="N733" s="211"/>
      <c r="O733" s="136"/>
      <c r="P733" s="136"/>
      <c r="Q733" s="136"/>
      <c r="R733" s="136"/>
      <c r="S733" s="136"/>
      <c r="T733" s="136"/>
      <c r="U733" s="136"/>
      <c r="V733" s="136"/>
      <c r="W733" s="136"/>
      <c r="X733" s="136"/>
      <c r="Y733" s="138"/>
    </row>
    <row r="734" spans="1:25" s="2" customFormat="1" x14ac:dyDescent="0.25">
      <c r="A734" s="136"/>
      <c r="B734" s="136"/>
      <c r="C734" s="136"/>
      <c r="D734" s="136"/>
      <c r="E734" s="136"/>
      <c r="F734" s="136"/>
      <c r="G734" s="136"/>
      <c r="H734" s="136"/>
      <c r="I734" s="136"/>
      <c r="J734" s="136"/>
      <c r="K734" s="136"/>
      <c r="L734" s="138"/>
      <c r="M734" s="139"/>
      <c r="N734" s="211"/>
      <c r="O734" s="136"/>
      <c r="P734" s="136"/>
      <c r="Q734" s="136"/>
      <c r="R734" s="136"/>
      <c r="S734" s="136"/>
      <c r="T734" s="136"/>
      <c r="U734" s="136"/>
      <c r="V734" s="136"/>
      <c r="W734" s="136"/>
      <c r="X734" s="136"/>
      <c r="Y734" s="138"/>
    </row>
    <row r="735" spans="1:25" s="2" customFormat="1" x14ac:dyDescent="0.25">
      <c r="A735" s="136"/>
      <c r="B735" s="136"/>
      <c r="C735" s="136"/>
      <c r="D735" s="136"/>
      <c r="E735" s="136"/>
      <c r="F735" s="136"/>
      <c r="G735" s="136"/>
      <c r="H735" s="136"/>
      <c r="I735" s="136"/>
      <c r="J735" s="136"/>
      <c r="K735" s="136"/>
      <c r="L735" s="138"/>
      <c r="M735" s="139"/>
      <c r="N735" s="211"/>
      <c r="O735" s="136"/>
      <c r="P735" s="136"/>
      <c r="Q735" s="136"/>
      <c r="R735" s="136"/>
      <c r="S735" s="136"/>
      <c r="T735" s="136"/>
      <c r="U735" s="136"/>
      <c r="V735" s="136"/>
      <c r="W735" s="136"/>
      <c r="X735" s="136"/>
      <c r="Y735" s="138"/>
    </row>
    <row r="736" spans="1:25" s="2" customFormat="1" x14ac:dyDescent="0.25">
      <c r="A736" s="136"/>
      <c r="B736" s="136"/>
      <c r="C736" s="136"/>
      <c r="D736" s="136"/>
      <c r="E736" s="136"/>
      <c r="F736" s="136"/>
      <c r="G736" s="136"/>
      <c r="H736" s="136"/>
      <c r="I736" s="136"/>
      <c r="J736" s="136"/>
      <c r="K736" s="136"/>
      <c r="L736" s="138"/>
      <c r="M736" s="139"/>
      <c r="N736" s="211"/>
      <c r="O736" s="136"/>
      <c r="P736" s="136"/>
      <c r="Q736" s="136"/>
      <c r="R736" s="136"/>
      <c r="S736" s="136"/>
      <c r="T736" s="136"/>
      <c r="U736" s="136"/>
      <c r="V736" s="136"/>
      <c r="W736" s="136"/>
      <c r="X736" s="136"/>
      <c r="Y736" s="138"/>
    </row>
    <row r="737" spans="1:25" s="2" customFormat="1" x14ac:dyDescent="0.25">
      <c r="A737" s="136"/>
      <c r="B737" s="136"/>
      <c r="C737" s="136"/>
      <c r="D737" s="136"/>
      <c r="E737" s="136"/>
      <c r="F737" s="136"/>
      <c r="G737" s="136"/>
      <c r="H737" s="136"/>
      <c r="I737" s="136"/>
      <c r="J737" s="136"/>
      <c r="K737" s="136"/>
      <c r="L737" s="138"/>
      <c r="M737" s="139"/>
      <c r="N737" s="211"/>
      <c r="O737" s="136"/>
      <c r="P737" s="136"/>
      <c r="Q737" s="136"/>
      <c r="R737" s="136"/>
      <c r="S737" s="136"/>
      <c r="T737" s="136"/>
      <c r="U737" s="136"/>
      <c r="V737" s="136"/>
      <c r="W737" s="136"/>
      <c r="X737" s="136"/>
      <c r="Y737" s="138"/>
    </row>
    <row r="738" spans="1:25" s="2" customFormat="1" x14ac:dyDescent="0.25">
      <c r="A738" s="136"/>
      <c r="B738" s="136"/>
      <c r="C738" s="136"/>
      <c r="D738" s="136"/>
      <c r="E738" s="136"/>
      <c r="F738" s="136"/>
      <c r="G738" s="136"/>
      <c r="H738" s="136"/>
      <c r="I738" s="136"/>
      <c r="J738" s="136"/>
      <c r="K738" s="136"/>
      <c r="L738" s="138"/>
      <c r="M738" s="139"/>
      <c r="N738" s="211"/>
      <c r="O738" s="136"/>
      <c r="P738" s="136"/>
      <c r="Q738" s="136"/>
      <c r="R738" s="136"/>
      <c r="S738" s="136"/>
      <c r="T738" s="136"/>
      <c r="U738" s="136"/>
      <c r="V738" s="136"/>
      <c r="W738" s="136"/>
      <c r="X738" s="136"/>
      <c r="Y738" s="138"/>
    </row>
    <row r="739" spans="1:25" s="2" customFormat="1" x14ac:dyDescent="0.25">
      <c r="A739" s="136"/>
      <c r="B739" s="136"/>
      <c r="C739" s="136"/>
      <c r="D739" s="136"/>
      <c r="E739" s="136"/>
      <c r="F739" s="136"/>
      <c r="G739" s="136"/>
      <c r="H739" s="136"/>
      <c r="I739" s="136"/>
      <c r="J739" s="136"/>
      <c r="K739" s="136"/>
      <c r="L739" s="138"/>
      <c r="M739" s="139"/>
      <c r="N739" s="211"/>
      <c r="O739" s="136"/>
      <c r="P739" s="136"/>
      <c r="Q739" s="136"/>
      <c r="R739" s="136"/>
      <c r="S739" s="136"/>
      <c r="T739" s="136"/>
      <c r="U739" s="136"/>
      <c r="V739" s="136"/>
      <c r="W739" s="136"/>
      <c r="X739" s="136"/>
      <c r="Y739" s="138"/>
    </row>
    <row r="740" spans="1:25" s="2" customFormat="1" x14ac:dyDescent="0.25">
      <c r="A740" s="136"/>
      <c r="B740" s="136"/>
      <c r="C740" s="136"/>
      <c r="D740" s="136"/>
      <c r="E740" s="136"/>
      <c r="F740" s="136"/>
      <c r="G740" s="136"/>
      <c r="H740" s="136"/>
      <c r="I740" s="136"/>
      <c r="J740" s="136"/>
      <c r="K740" s="136"/>
      <c r="L740" s="138"/>
      <c r="M740" s="139"/>
      <c r="N740" s="211"/>
      <c r="O740" s="136"/>
      <c r="P740" s="136"/>
      <c r="Q740" s="136"/>
      <c r="R740" s="136"/>
      <c r="S740" s="136"/>
      <c r="T740" s="136"/>
      <c r="U740" s="136"/>
      <c r="V740" s="136"/>
      <c r="W740" s="136"/>
      <c r="X740" s="136"/>
      <c r="Y740" s="138"/>
    </row>
    <row r="741" spans="1:25" s="2" customFormat="1" x14ac:dyDescent="0.25">
      <c r="A741" s="136"/>
      <c r="B741" s="136"/>
      <c r="C741" s="136"/>
      <c r="D741" s="136"/>
      <c r="E741" s="136"/>
      <c r="F741" s="136"/>
      <c r="G741" s="136"/>
      <c r="H741" s="136"/>
      <c r="I741" s="136"/>
      <c r="J741" s="136"/>
      <c r="K741" s="136"/>
      <c r="L741" s="138"/>
      <c r="M741" s="139"/>
      <c r="N741" s="211"/>
      <c r="O741" s="136"/>
      <c r="P741" s="136"/>
      <c r="Q741" s="136"/>
      <c r="R741" s="136"/>
      <c r="S741" s="136"/>
      <c r="T741" s="136"/>
      <c r="U741" s="136"/>
      <c r="V741" s="136"/>
      <c r="W741" s="136"/>
      <c r="X741" s="136"/>
      <c r="Y741" s="138"/>
    </row>
    <row r="742" spans="1:25" s="2" customFormat="1" x14ac:dyDescent="0.25">
      <c r="A742" s="136"/>
      <c r="B742" s="136"/>
      <c r="C742" s="136"/>
      <c r="D742" s="136"/>
      <c r="E742" s="136"/>
      <c r="F742" s="136"/>
      <c r="G742" s="136"/>
      <c r="H742" s="136"/>
      <c r="I742" s="136"/>
      <c r="J742" s="136"/>
      <c r="K742" s="136"/>
      <c r="L742" s="138"/>
      <c r="M742" s="139"/>
      <c r="N742" s="211"/>
      <c r="O742" s="136"/>
      <c r="P742" s="136"/>
      <c r="Q742" s="136"/>
      <c r="R742" s="136"/>
      <c r="S742" s="136"/>
      <c r="T742" s="136"/>
      <c r="U742" s="136"/>
      <c r="V742" s="136"/>
      <c r="W742" s="136"/>
      <c r="X742" s="136"/>
      <c r="Y742" s="138"/>
    </row>
    <row r="743" spans="1:25" s="2" customFormat="1" x14ac:dyDescent="0.25">
      <c r="A743" s="136"/>
      <c r="B743" s="136"/>
      <c r="C743" s="136"/>
      <c r="D743" s="136"/>
      <c r="E743" s="136"/>
      <c r="F743" s="136"/>
      <c r="G743" s="136"/>
      <c r="H743" s="136"/>
      <c r="I743" s="136"/>
      <c r="J743" s="136"/>
      <c r="K743" s="136"/>
      <c r="L743" s="138"/>
      <c r="M743" s="139"/>
      <c r="N743" s="211"/>
      <c r="O743" s="136"/>
      <c r="P743" s="136"/>
      <c r="Q743" s="136"/>
      <c r="R743" s="136"/>
      <c r="S743" s="136"/>
      <c r="T743" s="136"/>
      <c r="U743" s="136"/>
      <c r="V743" s="136"/>
      <c r="W743" s="136"/>
      <c r="X743" s="136"/>
      <c r="Y743" s="138"/>
    </row>
    <row r="744" spans="1:25" s="2" customFormat="1" x14ac:dyDescent="0.25">
      <c r="A744" s="136"/>
      <c r="B744" s="136"/>
      <c r="C744" s="136"/>
      <c r="D744" s="136"/>
      <c r="E744" s="136"/>
      <c r="F744" s="136"/>
      <c r="G744" s="136"/>
      <c r="H744" s="136"/>
      <c r="I744" s="136"/>
      <c r="J744" s="136"/>
      <c r="K744" s="136"/>
      <c r="L744" s="138"/>
      <c r="M744" s="139"/>
      <c r="N744" s="211"/>
      <c r="O744" s="136"/>
      <c r="P744" s="136"/>
      <c r="Q744" s="136"/>
      <c r="R744" s="136"/>
      <c r="S744" s="136"/>
      <c r="T744" s="136"/>
      <c r="U744" s="136"/>
      <c r="V744" s="136"/>
      <c r="W744" s="136"/>
      <c r="X744" s="136"/>
      <c r="Y744" s="138"/>
    </row>
    <row r="745" spans="1:25" s="2" customFormat="1" x14ac:dyDescent="0.25">
      <c r="A745" s="136"/>
      <c r="B745" s="136"/>
      <c r="C745" s="136"/>
      <c r="D745" s="136"/>
      <c r="E745" s="136"/>
      <c r="F745" s="136"/>
      <c r="G745" s="136"/>
      <c r="H745" s="136"/>
      <c r="I745" s="136"/>
      <c r="J745" s="136"/>
      <c r="K745" s="136"/>
      <c r="L745" s="138"/>
      <c r="M745" s="139"/>
      <c r="N745" s="211"/>
      <c r="O745" s="136"/>
      <c r="P745" s="136"/>
      <c r="Q745" s="136"/>
      <c r="R745" s="136"/>
      <c r="S745" s="136"/>
      <c r="T745" s="136"/>
      <c r="U745" s="136"/>
      <c r="V745" s="136"/>
      <c r="W745" s="136"/>
      <c r="X745" s="136"/>
      <c r="Y745" s="138"/>
    </row>
    <row r="746" spans="1:25" s="2" customFormat="1" x14ac:dyDescent="0.25">
      <c r="A746" s="136"/>
      <c r="B746" s="136"/>
      <c r="C746" s="136"/>
      <c r="D746" s="136"/>
      <c r="E746" s="136"/>
      <c r="F746" s="136"/>
      <c r="G746" s="136"/>
      <c r="H746" s="136"/>
      <c r="I746" s="136"/>
      <c r="J746" s="136"/>
      <c r="K746" s="136"/>
      <c r="L746" s="138"/>
      <c r="M746" s="139"/>
      <c r="N746" s="211"/>
      <c r="O746" s="136"/>
      <c r="P746" s="136"/>
      <c r="Q746" s="136"/>
      <c r="R746" s="136"/>
      <c r="S746" s="136"/>
      <c r="T746" s="136"/>
      <c r="U746" s="136"/>
      <c r="V746" s="136"/>
      <c r="W746" s="136"/>
      <c r="X746" s="136"/>
      <c r="Y746" s="138"/>
    </row>
    <row r="747" spans="1:25" s="2" customFormat="1" x14ac:dyDescent="0.25">
      <c r="A747" s="136"/>
      <c r="B747" s="136"/>
      <c r="C747" s="136"/>
      <c r="D747" s="136"/>
      <c r="E747" s="136"/>
      <c r="F747" s="136"/>
      <c r="G747" s="136"/>
      <c r="H747" s="136"/>
      <c r="I747" s="136"/>
      <c r="J747" s="136"/>
      <c r="K747" s="136"/>
      <c r="L747" s="138"/>
      <c r="M747" s="139"/>
      <c r="N747" s="211"/>
      <c r="O747" s="136"/>
      <c r="P747" s="136"/>
      <c r="Q747" s="136"/>
      <c r="R747" s="136"/>
      <c r="S747" s="136"/>
      <c r="T747" s="136"/>
      <c r="U747" s="136"/>
      <c r="V747" s="136"/>
      <c r="W747" s="136"/>
      <c r="X747" s="136"/>
      <c r="Y747" s="138"/>
    </row>
    <row r="748" spans="1:25" s="2" customFormat="1" x14ac:dyDescent="0.25">
      <c r="A748" s="136"/>
      <c r="B748" s="136"/>
      <c r="C748" s="136"/>
      <c r="D748" s="136"/>
      <c r="E748" s="136"/>
      <c r="F748" s="136"/>
      <c r="G748" s="136"/>
      <c r="H748" s="136"/>
      <c r="I748" s="136"/>
      <c r="J748" s="136"/>
      <c r="K748" s="136"/>
      <c r="L748" s="138"/>
      <c r="M748" s="139"/>
      <c r="N748" s="211"/>
      <c r="O748" s="136"/>
      <c r="P748" s="136"/>
      <c r="Q748" s="136"/>
      <c r="R748" s="136"/>
      <c r="S748" s="136"/>
      <c r="T748" s="136"/>
      <c r="U748" s="136"/>
      <c r="V748" s="136"/>
      <c r="W748" s="136"/>
      <c r="X748" s="136"/>
      <c r="Y748" s="138"/>
    </row>
    <row r="749" spans="1:25" s="2" customFormat="1" x14ac:dyDescent="0.25">
      <c r="A749" s="136"/>
      <c r="B749" s="136"/>
      <c r="C749" s="136"/>
      <c r="D749" s="136"/>
      <c r="E749" s="136"/>
      <c r="F749" s="136"/>
      <c r="G749" s="136"/>
      <c r="H749" s="136"/>
      <c r="I749" s="136"/>
      <c r="J749" s="136"/>
      <c r="K749" s="136"/>
      <c r="L749" s="138"/>
      <c r="M749" s="139"/>
      <c r="N749" s="211"/>
      <c r="O749" s="136"/>
      <c r="P749" s="136"/>
      <c r="Q749" s="136"/>
      <c r="R749" s="136"/>
      <c r="S749" s="136"/>
      <c r="T749" s="136"/>
      <c r="U749" s="136"/>
      <c r="V749" s="136"/>
      <c r="W749" s="136"/>
      <c r="X749" s="136"/>
      <c r="Y749" s="138"/>
    </row>
    <row r="750" spans="1:25" s="2" customFormat="1" x14ac:dyDescent="0.25">
      <c r="A750" s="136"/>
      <c r="B750" s="136"/>
      <c r="C750" s="136"/>
      <c r="D750" s="136"/>
      <c r="E750" s="136"/>
      <c r="F750" s="136"/>
      <c r="G750" s="136"/>
      <c r="H750" s="136"/>
      <c r="I750" s="136"/>
      <c r="J750" s="136"/>
      <c r="K750" s="136"/>
      <c r="L750" s="138"/>
      <c r="M750" s="139"/>
      <c r="N750" s="211"/>
      <c r="O750" s="136"/>
      <c r="P750" s="136"/>
      <c r="Q750" s="136"/>
      <c r="R750" s="136"/>
      <c r="S750" s="136"/>
      <c r="T750" s="136"/>
      <c r="U750" s="136"/>
      <c r="V750" s="136"/>
      <c r="W750" s="136"/>
      <c r="X750" s="136"/>
      <c r="Y750" s="138"/>
    </row>
    <row r="751" spans="1:25" s="2" customFormat="1" x14ac:dyDescent="0.25">
      <c r="A751" s="136"/>
      <c r="B751" s="136"/>
      <c r="C751" s="136"/>
      <c r="D751" s="136"/>
      <c r="E751" s="136"/>
      <c r="F751" s="136"/>
      <c r="G751" s="136"/>
      <c r="H751" s="136"/>
      <c r="I751" s="136"/>
      <c r="J751" s="136"/>
      <c r="K751" s="136"/>
      <c r="L751" s="138"/>
      <c r="M751" s="139"/>
      <c r="N751" s="211"/>
      <c r="O751" s="136"/>
      <c r="P751" s="136"/>
      <c r="Q751" s="136"/>
      <c r="R751" s="136"/>
      <c r="S751" s="136"/>
      <c r="T751" s="136"/>
      <c r="U751" s="136"/>
      <c r="V751" s="136"/>
      <c r="W751" s="136"/>
      <c r="X751" s="136"/>
      <c r="Y751" s="138"/>
    </row>
    <row r="752" spans="1:25" s="2" customFormat="1" x14ac:dyDescent="0.25">
      <c r="A752" s="136"/>
      <c r="B752" s="136"/>
      <c r="C752" s="136"/>
      <c r="D752" s="136"/>
      <c r="E752" s="136"/>
      <c r="F752" s="136"/>
      <c r="G752" s="136"/>
      <c r="H752" s="136"/>
      <c r="I752" s="136"/>
      <c r="J752" s="136"/>
      <c r="K752" s="136"/>
      <c r="L752" s="138"/>
      <c r="M752" s="139"/>
      <c r="N752" s="211"/>
      <c r="O752" s="136"/>
      <c r="P752" s="136"/>
      <c r="Q752" s="136"/>
      <c r="R752" s="136"/>
      <c r="S752" s="136"/>
      <c r="T752" s="136"/>
      <c r="U752" s="136"/>
      <c r="V752" s="136"/>
      <c r="W752" s="136"/>
      <c r="X752" s="136"/>
      <c r="Y752" s="138"/>
    </row>
    <row r="753" spans="1:25" s="2" customFormat="1" x14ac:dyDescent="0.25">
      <c r="A753" s="136"/>
      <c r="B753" s="136"/>
      <c r="C753" s="136"/>
      <c r="D753" s="136"/>
      <c r="E753" s="136"/>
      <c r="F753" s="136"/>
      <c r="G753" s="136"/>
      <c r="H753" s="136"/>
      <c r="I753" s="136"/>
      <c r="J753" s="136"/>
      <c r="K753" s="136"/>
      <c r="L753" s="138"/>
      <c r="M753" s="139"/>
      <c r="N753" s="211"/>
      <c r="O753" s="136"/>
      <c r="P753" s="136"/>
      <c r="Q753" s="136"/>
      <c r="R753" s="136"/>
      <c r="S753" s="136"/>
      <c r="T753" s="136"/>
      <c r="U753" s="136"/>
      <c r="V753" s="136"/>
      <c r="W753" s="136"/>
      <c r="X753" s="136"/>
      <c r="Y753" s="138"/>
    </row>
    <row r="754" spans="1:25" s="2" customFormat="1" x14ac:dyDescent="0.25">
      <c r="A754" s="136"/>
      <c r="B754" s="136"/>
      <c r="C754" s="136"/>
      <c r="D754" s="136"/>
      <c r="E754" s="136"/>
      <c r="F754" s="136"/>
      <c r="G754" s="136"/>
      <c r="H754" s="136"/>
      <c r="I754" s="136"/>
      <c r="J754" s="136"/>
      <c r="K754" s="136"/>
      <c r="L754" s="138"/>
      <c r="M754" s="139"/>
      <c r="N754" s="211"/>
      <c r="O754" s="136"/>
      <c r="P754" s="136"/>
      <c r="Q754" s="136"/>
      <c r="R754" s="136"/>
      <c r="S754" s="136"/>
      <c r="T754" s="136"/>
      <c r="U754" s="136"/>
      <c r="V754" s="136"/>
      <c r="W754" s="136"/>
      <c r="X754" s="136"/>
      <c r="Y754" s="138"/>
    </row>
    <row r="755" spans="1:25" s="2" customFormat="1" x14ac:dyDescent="0.25">
      <c r="A755" s="136"/>
      <c r="B755" s="136"/>
      <c r="C755" s="136"/>
      <c r="D755" s="136"/>
      <c r="E755" s="136"/>
      <c r="F755" s="136"/>
      <c r="G755" s="136"/>
      <c r="H755" s="136"/>
      <c r="I755" s="136"/>
      <c r="J755" s="136"/>
      <c r="K755" s="136"/>
      <c r="L755" s="138"/>
      <c r="M755" s="139"/>
      <c r="N755" s="211"/>
      <c r="O755" s="136"/>
      <c r="P755" s="136"/>
      <c r="Q755" s="136"/>
      <c r="R755" s="136"/>
      <c r="S755" s="136"/>
      <c r="T755" s="136"/>
      <c r="U755" s="136"/>
      <c r="V755" s="136"/>
      <c r="W755" s="136"/>
      <c r="X755" s="136"/>
      <c r="Y755" s="138"/>
    </row>
    <row r="756" spans="1:25" s="2" customFormat="1" x14ac:dyDescent="0.25">
      <c r="A756" s="136"/>
      <c r="B756" s="136"/>
      <c r="C756" s="136"/>
      <c r="D756" s="136"/>
      <c r="E756" s="136"/>
      <c r="F756" s="136"/>
      <c r="G756" s="136"/>
      <c r="H756" s="136"/>
      <c r="I756" s="136"/>
      <c r="J756" s="136"/>
      <c r="K756" s="136"/>
      <c r="L756" s="138"/>
      <c r="M756" s="139"/>
      <c r="N756" s="211"/>
      <c r="O756" s="136"/>
      <c r="P756" s="136"/>
      <c r="Q756" s="136"/>
      <c r="R756" s="136"/>
      <c r="S756" s="136"/>
      <c r="T756" s="136"/>
      <c r="U756" s="136"/>
      <c r="V756" s="136"/>
      <c r="W756" s="136"/>
      <c r="X756" s="136"/>
      <c r="Y756" s="138"/>
    </row>
    <row r="757" spans="1:25" s="2" customFormat="1" x14ac:dyDescent="0.25">
      <c r="A757" s="136"/>
      <c r="B757" s="136"/>
      <c r="C757" s="136"/>
      <c r="D757" s="136"/>
      <c r="E757" s="136"/>
      <c r="F757" s="136"/>
      <c r="G757" s="136"/>
      <c r="H757" s="136"/>
      <c r="I757" s="136"/>
      <c r="J757" s="136"/>
      <c r="K757" s="136"/>
      <c r="L757" s="138"/>
      <c r="M757" s="139"/>
      <c r="N757" s="211"/>
      <c r="O757" s="136"/>
      <c r="P757" s="136"/>
      <c r="Q757" s="136"/>
      <c r="R757" s="136"/>
      <c r="S757" s="136"/>
      <c r="T757" s="136"/>
      <c r="U757" s="136"/>
      <c r="V757" s="136"/>
      <c r="W757" s="136"/>
      <c r="X757" s="136"/>
      <c r="Y757" s="138"/>
    </row>
    <row r="758" spans="1:25" s="2" customFormat="1" x14ac:dyDescent="0.25">
      <c r="A758" s="136"/>
      <c r="B758" s="136"/>
      <c r="C758" s="136"/>
      <c r="D758" s="136"/>
      <c r="E758" s="136"/>
      <c r="F758" s="136"/>
      <c r="G758" s="136"/>
      <c r="H758" s="136"/>
      <c r="I758" s="136"/>
      <c r="J758" s="136"/>
      <c r="K758" s="136"/>
      <c r="L758" s="138"/>
      <c r="M758" s="139"/>
      <c r="N758" s="211"/>
      <c r="O758" s="136"/>
      <c r="P758" s="136"/>
      <c r="Q758" s="136"/>
      <c r="R758" s="136"/>
      <c r="S758" s="136"/>
      <c r="T758" s="136"/>
      <c r="U758" s="136"/>
      <c r="V758" s="136"/>
      <c r="W758" s="136"/>
      <c r="X758" s="136"/>
      <c r="Y758" s="138"/>
    </row>
    <row r="759" spans="1:25" s="2" customFormat="1" x14ac:dyDescent="0.25">
      <c r="A759" s="136"/>
      <c r="B759" s="136"/>
      <c r="C759" s="136"/>
      <c r="D759" s="136"/>
      <c r="E759" s="136"/>
      <c r="F759" s="136"/>
      <c r="G759" s="136"/>
      <c r="H759" s="136"/>
      <c r="I759" s="136"/>
      <c r="J759" s="136"/>
      <c r="K759" s="136"/>
      <c r="L759" s="138"/>
      <c r="M759" s="139"/>
      <c r="N759" s="211"/>
      <c r="O759" s="136"/>
      <c r="P759" s="136"/>
      <c r="Q759" s="136"/>
      <c r="R759" s="136"/>
      <c r="S759" s="136"/>
      <c r="T759" s="136"/>
      <c r="U759" s="136"/>
      <c r="V759" s="136"/>
      <c r="W759" s="136"/>
      <c r="X759" s="136"/>
      <c r="Y759" s="138"/>
    </row>
    <row r="760" spans="1:25" s="2" customFormat="1" x14ac:dyDescent="0.25">
      <c r="A760" s="136"/>
      <c r="B760" s="136"/>
      <c r="C760" s="136"/>
      <c r="D760" s="136"/>
      <c r="E760" s="136"/>
      <c r="F760" s="136"/>
      <c r="G760" s="136"/>
      <c r="H760" s="136"/>
      <c r="I760" s="136"/>
      <c r="J760" s="136"/>
      <c r="K760" s="136"/>
      <c r="L760" s="138"/>
      <c r="M760" s="139"/>
      <c r="N760" s="211"/>
      <c r="O760" s="136"/>
      <c r="P760" s="136"/>
      <c r="Q760" s="136"/>
      <c r="R760" s="136"/>
      <c r="S760" s="136"/>
      <c r="T760" s="136"/>
      <c r="U760" s="136"/>
      <c r="V760" s="136"/>
      <c r="W760" s="136"/>
      <c r="X760" s="136"/>
      <c r="Y760" s="138"/>
    </row>
    <row r="761" spans="1:25" s="2" customFormat="1" x14ac:dyDescent="0.25">
      <c r="A761" s="136"/>
      <c r="B761" s="136"/>
      <c r="C761" s="136"/>
      <c r="D761" s="136"/>
      <c r="E761" s="136"/>
      <c r="F761" s="136"/>
      <c r="G761" s="136"/>
      <c r="H761" s="136"/>
      <c r="I761" s="136"/>
      <c r="J761" s="136"/>
      <c r="K761" s="136"/>
      <c r="L761" s="138"/>
      <c r="M761" s="139"/>
      <c r="N761" s="211"/>
      <c r="O761" s="136"/>
      <c r="P761" s="136"/>
      <c r="Q761" s="136"/>
      <c r="R761" s="136"/>
      <c r="S761" s="136"/>
      <c r="T761" s="136"/>
      <c r="U761" s="136"/>
      <c r="V761" s="136"/>
      <c r="W761" s="136"/>
      <c r="X761" s="136"/>
      <c r="Y761" s="138"/>
    </row>
    <row r="762" spans="1:25" s="2" customFormat="1" x14ac:dyDescent="0.25">
      <c r="A762" s="136"/>
      <c r="B762" s="136"/>
      <c r="C762" s="136"/>
      <c r="D762" s="136"/>
      <c r="E762" s="136"/>
      <c r="F762" s="136"/>
      <c r="G762" s="136"/>
      <c r="H762" s="136"/>
      <c r="I762" s="136"/>
      <c r="J762" s="136"/>
      <c r="K762" s="136"/>
      <c r="L762" s="138"/>
      <c r="M762" s="139"/>
      <c r="N762" s="211"/>
      <c r="O762" s="136"/>
      <c r="P762" s="136"/>
      <c r="Q762" s="136"/>
      <c r="R762" s="136"/>
      <c r="S762" s="136"/>
      <c r="T762" s="136"/>
      <c r="U762" s="136"/>
      <c r="V762" s="136"/>
      <c r="W762" s="136"/>
      <c r="X762" s="136"/>
      <c r="Y762" s="138"/>
    </row>
    <row r="763" spans="1:25" s="2" customFormat="1" x14ac:dyDescent="0.25">
      <c r="A763" s="136"/>
      <c r="B763" s="136"/>
      <c r="C763" s="136"/>
      <c r="D763" s="136"/>
      <c r="E763" s="136"/>
      <c r="F763" s="136"/>
      <c r="G763" s="136"/>
      <c r="H763" s="136"/>
      <c r="I763" s="136"/>
      <c r="J763" s="136"/>
      <c r="K763" s="136"/>
      <c r="L763" s="138"/>
      <c r="M763" s="139"/>
      <c r="N763" s="211"/>
      <c r="O763" s="136"/>
      <c r="P763" s="136"/>
      <c r="Q763" s="136"/>
      <c r="R763" s="136"/>
      <c r="S763" s="136"/>
      <c r="T763" s="136"/>
      <c r="U763" s="136"/>
      <c r="V763" s="136"/>
      <c r="W763" s="136"/>
      <c r="X763" s="136"/>
      <c r="Y763" s="138"/>
    </row>
    <row r="764" spans="1:25" s="2" customFormat="1" x14ac:dyDescent="0.25">
      <c r="A764" s="136"/>
      <c r="B764" s="136"/>
      <c r="C764" s="136"/>
      <c r="D764" s="136"/>
      <c r="E764" s="136"/>
      <c r="F764" s="136"/>
      <c r="G764" s="136"/>
      <c r="H764" s="136"/>
      <c r="I764" s="136"/>
      <c r="J764" s="136"/>
      <c r="K764" s="136"/>
      <c r="L764" s="138"/>
      <c r="M764" s="139"/>
      <c r="N764" s="211"/>
      <c r="O764" s="136"/>
      <c r="P764" s="136"/>
      <c r="Q764" s="136"/>
      <c r="R764" s="136"/>
      <c r="S764" s="136"/>
      <c r="T764" s="136"/>
      <c r="U764" s="136"/>
      <c r="V764" s="136"/>
      <c r="W764" s="136"/>
      <c r="X764" s="136"/>
      <c r="Y764" s="138"/>
    </row>
    <row r="765" spans="1:25" s="2" customFormat="1" x14ac:dyDescent="0.25">
      <c r="A765" s="136"/>
      <c r="B765" s="136"/>
      <c r="C765" s="136"/>
      <c r="D765" s="136"/>
      <c r="E765" s="136"/>
      <c r="F765" s="136"/>
      <c r="G765" s="136"/>
      <c r="H765" s="136"/>
      <c r="I765" s="136"/>
      <c r="J765" s="136"/>
      <c r="K765" s="136"/>
      <c r="L765" s="138"/>
      <c r="M765" s="139"/>
      <c r="N765" s="211"/>
      <c r="O765" s="136"/>
      <c r="P765" s="136"/>
      <c r="Q765" s="136"/>
      <c r="R765" s="136"/>
      <c r="S765" s="136"/>
      <c r="T765" s="136"/>
      <c r="U765" s="136"/>
      <c r="V765" s="136"/>
      <c r="W765" s="136"/>
      <c r="X765" s="136"/>
      <c r="Y765" s="138"/>
    </row>
    <row r="766" spans="1:25" s="2" customFormat="1" x14ac:dyDescent="0.25">
      <c r="A766" s="136"/>
      <c r="B766" s="136"/>
      <c r="C766" s="136"/>
      <c r="D766" s="136"/>
      <c r="E766" s="136"/>
      <c r="F766" s="136"/>
      <c r="G766" s="136"/>
      <c r="H766" s="136"/>
      <c r="I766" s="136"/>
      <c r="J766" s="136"/>
      <c r="K766" s="136"/>
      <c r="L766" s="138"/>
      <c r="M766" s="139"/>
      <c r="N766" s="211"/>
      <c r="O766" s="136"/>
      <c r="P766" s="136"/>
      <c r="Q766" s="136"/>
      <c r="R766" s="136"/>
      <c r="S766" s="136"/>
      <c r="T766" s="136"/>
      <c r="U766" s="136"/>
      <c r="V766" s="136"/>
      <c r="W766" s="136"/>
      <c r="X766" s="136"/>
      <c r="Y766" s="138"/>
    </row>
    <row r="767" spans="1:25" s="2" customFormat="1" x14ac:dyDescent="0.25">
      <c r="A767" s="136"/>
      <c r="B767" s="136"/>
      <c r="C767" s="136"/>
      <c r="D767" s="136"/>
      <c r="E767" s="136"/>
      <c r="F767" s="136"/>
      <c r="G767" s="136"/>
      <c r="H767" s="136"/>
      <c r="I767" s="136"/>
      <c r="J767" s="136"/>
      <c r="K767" s="136"/>
      <c r="L767" s="138"/>
      <c r="M767" s="139"/>
      <c r="N767" s="211"/>
      <c r="O767" s="136"/>
      <c r="P767" s="136"/>
      <c r="Q767" s="136"/>
      <c r="R767" s="136"/>
      <c r="S767" s="136"/>
      <c r="T767" s="136"/>
      <c r="U767" s="136"/>
      <c r="V767" s="136"/>
      <c r="W767" s="136"/>
      <c r="X767" s="136"/>
      <c r="Y767" s="138"/>
    </row>
    <row r="768" spans="1:25" s="2" customFormat="1" x14ac:dyDescent="0.25">
      <c r="A768" s="136"/>
      <c r="B768" s="136"/>
      <c r="C768" s="136"/>
      <c r="D768" s="136"/>
      <c r="E768" s="136"/>
      <c r="F768" s="136"/>
      <c r="G768" s="136"/>
      <c r="H768" s="136"/>
      <c r="I768" s="136"/>
      <c r="J768" s="136"/>
      <c r="K768" s="136"/>
      <c r="L768" s="138"/>
      <c r="M768" s="139"/>
      <c r="N768" s="211"/>
      <c r="O768" s="136"/>
      <c r="P768" s="136"/>
      <c r="Q768" s="136"/>
      <c r="R768" s="136"/>
      <c r="S768" s="136"/>
      <c r="T768" s="136"/>
      <c r="U768" s="136"/>
      <c r="V768" s="136"/>
      <c r="W768" s="136"/>
      <c r="X768" s="136"/>
      <c r="Y768" s="138"/>
    </row>
    <row r="769" spans="1:25" s="2" customFormat="1" x14ac:dyDescent="0.25">
      <c r="A769" s="136"/>
      <c r="B769" s="136"/>
      <c r="C769" s="136"/>
      <c r="D769" s="136"/>
      <c r="E769" s="136"/>
      <c r="F769" s="136"/>
      <c r="G769" s="136"/>
      <c r="H769" s="136"/>
      <c r="I769" s="136"/>
      <c r="J769" s="136"/>
      <c r="K769" s="136"/>
      <c r="L769" s="138"/>
      <c r="M769" s="139"/>
      <c r="N769" s="211"/>
      <c r="O769" s="136"/>
      <c r="P769" s="136"/>
      <c r="Q769" s="136"/>
      <c r="R769" s="136"/>
      <c r="S769" s="136"/>
      <c r="T769" s="136"/>
      <c r="U769" s="136"/>
      <c r="V769" s="136"/>
      <c r="W769" s="136"/>
      <c r="X769" s="136"/>
      <c r="Y769" s="138"/>
    </row>
    <row r="770" spans="1:25" s="2" customFormat="1" x14ac:dyDescent="0.25">
      <c r="A770" s="136"/>
      <c r="B770" s="136"/>
      <c r="C770" s="136"/>
      <c r="D770" s="136"/>
      <c r="E770" s="136"/>
      <c r="F770" s="136"/>
      <c r="G770" s="136"/>
      <c r="H770" s="136"/>
      <c r="I770" s="136"/>
      <c r="J770" s="136"/>
      <c r="K770" s="136"/>
      <c r="L770" s="138"/>
      <c r="M770" s="139"/>
      <c r="N770" s="211"/>
      <c r="O770" s="136"/>
      <c r="P770" s="136"/>
      <c r="Q770" s="136"/>
      <c r="R770" s="136"/>
      <c r="S770" s="136"/>
      <c r="T770" s="136"/>
      <c r="U770" s="136"/>
      <c r="V770" s="136"/>
      <c r="W770" s="136"/>
      <c r="X770" s="136"/>
      <c r="Y770" s="138"/>
    </row>
    <row r="771" spans="1:25" s="2" customFormat="1" x14ac:dyDescent="0.25">
      <c r="A771" s="136"/>
      <c r="B771" s="136"/>
      <c r="C771" s="136"/>
      <c r="D771" s="136"/>
      <c r="E771" s="136"/>
      <c r="F771" s="136"/>
      <c r="G771" s="136"/>
      <c r="H771" s="136"/>
      <c r="I771" s="136"/>
      <c r="J771" s="136"/>
      <c r="K771" s="136"/>
      <c r="L771" s="138"/>
      <c r="M771" s="139"/>
      <c r="N771" s="211"/>
      <c r="O771" s="136"/>
      <c r="P771" s="136"/>
      <c r="Q771" s="136"/>
      <c r="R771" s="136"/>
      <c r="S771" s="136"/>
      <c r="T771" s="136"/>
      <c r="U771" s="136"/>
      <c r="V771" s="136"/>
      <c r="W771" s="136"/>
      <c r="X771" s="136"/>
      <c r="Y771" s="138"/>
    </row>
    <row r="772" spans="1:25" s="2" customFormat="1" x14ac:dyDescent="0.25">
      <c r="A772" s="136"/>
      <c r="B772" s="136"/>
      <c r="C772" s="136"/>
      <c r="D772" s="136"/>
      <c r="E772" s="136"/>
      <c r="F772" s="136"/>
      <c r="G772" s="136"/>
      <c r="H772" s="136"/>
      <c r="I772" s="136"/>
      <c r="J772" s="136"/>
      <c r="K772" s="136"/>
      <c r="L772" s="138"/>
      <c r="M772" s="139"/>
      <c r="N772" s="211"/>
      <c r="O772" s="136"/>
      <c r="P772" s="136"/>
      <c r="Q772" s="136"/>
      <c r="R772" s="136"/>
      <c r="S772" s="136"/>
      <c r="T772" s="136"/>
      <c r="U772" s="136"/>
      <c r="V772" s="136"/>
      <c r="W772" s="136"/>
      <c r="X772" s="136"/>
      <c r="Y772" s="138"/>
    </row>
    <row r="773" spans="1:25" s="2" customFormat="1" x14ac:dyDescent="0.25">
      <c r="A773" s="136"/>
      <c r="B773" s="136"/>
      <c r="C773" s="136"/>
      <c r="D773" s="136"/>
      <c r="E773" s="136"/>
      <c r="F773" s="136"/>
      <c r="G773" s="136"/>
      <c r="H773" s="136"/>
      <c r="I773" s="136"/>
      <c r="J773" s="136"/>
      <c r="K773" s="136"/>
      <c r="L773" s="138"/>
      <c r="M773" s="139"/>
      <c r="N773" s="211"/>
      <c r="O773" s="136"/>
      <c r="P773" s="136"/>
      <c r="Q773" s="136"/>
      <c r="R773" s="136"/>
      <c r="S773" s="136"/>
      <c r="T773" s="136"/>
      <c r="U773" s="136"/>
      <c r="V773" s="136"/>
      <c r="W773" s="136"/>
      <c r="X773" s="136"/>
      <c r="Y773" s="138"/>
    </row>
    <row r="774" spans="1:25" s="2" customFormat="1" x14ac:dyDescent="0.25">
      <c r="A774" s="136"/>
      <c r="B774" s="136"/>
      <c r="C774" s="136"/>
      <c r="D774" s="136"/>
      <c r="E774" s="136"/>
      <c r="F774" s="136"/>
      <c r="G774" s="136"/>
      <c r="H774" s="136"/>
      <c r="I774" s="136"/>
      <c r="J774" s="136"/>
      <c r="K774" s="136"/>
      <c r="L774" s="138"/>
      <c r="M774" s="139"/>
      <c r="N774" s="211"/>
      <c r="O774" s="136"/>
      <c r="P774" s="136"/>
      <c r="Q774" s="136"/>
      <c r="R774" s="136"/>
      <c r="S774" s="136"/>
      <c r="T774" s="136"/>
      <c r="U774" s="136"/>
      <c r="V774" s="136"/>
      <c r="W774" s="136"/>
      <c r="X774" s="136"/>
      <c r="Y774" s="138"/>
    </row>
    <row r="775" spans="1:25" s="2" customFormat="1" x14ac:dyDescent="0.25">
      <c r="A775" s="136"/>
      <c r="B775" s="136"/>
      <c r="C775" s="136"/>
      <c r="D775" s="136"/>
      <c r="E775" s="136"/>
      <c r="F775" s="136"/>
      <c r="G775" s="136"/>
      <c r="H775" s="136"/>
      <c r="I775" s="136"/>
      <c r="J775" s="136"/>
      <c r="K775" s="136"/>
      <c r="L775" s="138"/>
      <c r="M775" s="139"/>
      <c r="N775" s="211"/>
      <c r="O775" s="136"/>
      <c r="P775" s="136"/>
      <c r="Q775" s="136"/>
      <c r="R775" s="136"/>
      <c r="S775" s="136"/>
      <c r="T775" s="136"/>
      <c r="U775" s="136"/>
      <c r="V775" s="136"/>
      <c r="W775" s="136"/>
      <c r="X775" s="136"/>
      <c r="Y775" s="138"/>
    </row>
    <row r="776" spans="1:25" s="2" customFormat="1" x14ac:dyDescent="0.25">
      <c r="A776" s="136"/>
      <c r="B776" s="136"/>
      <c r="C776" s="136"/>
      <c r="D776" s="136"/>
      <c r="E776" s="136"/>
      <c r="F776" s="136"/>
      <c r="G776" s="136"/>
      <c r="H776" s="136"/>
      <c r="I776" s="136"/>
      <c r="J776" s="136"/>
      <c r="K776" s="136"/>
      <c r="L776" s="138"/>
      <c r="M776" s="139"/>
      <c r="N776" s="211"/>
      <c r="O776" s="136"/>
      <c r="P776" s="136"/>
      <c r="Q776" s="136"/>
      <c r="R776" s="136"/>
      <c r="S776" s="136"/>
      <c r="T776" s="136"/>
      <c r="U776" s="136"/>
      <c r="V776" s="136"/>
      <c r="W776" s="136"/>
      <c r="X776" s="136"/>
      <c r="Y776" s="138"/>
    </row>
    <row r="777" spans="1:25" s="2" customFormat="1" x14ac:dyDescent="0.25">
      <c r="A777" s="136"/>
      <c r="B777" s="136"/>
      <c r="C777" s="136"/>
      <c r="D777" s="136"/>
      <c r="E777" s="136"/>
      <c r="F777" s="136"/>
      <c r="G777" s="136"/>
      <c r="H777" s="136"/>
      <c r="I777" s="136"/>
      <c r="J777" s="136"/>
      <c r="K777" s="136"/>
      <c r="L777" s="138"/>
      <c r="M777" s="139"/>
      <c r="N777" s="211"/>
      <c r="O777" s="136"/>
      <c r="P777" s="136"/>
      <c r="Q777" s="136"/>
      <c r="R777" s="136"/>
      <c r="S777" s="136"/>
      <c r="T777" s="136"/>
      <c r="U777" s="136"/>
      <c r="V777" s="136"/>
      <c r="W777" s="136"/>
      <c r="X777" s="136"/>
      <c r="Y777" s="138"/>
    </row>
    <row r="778" spans="1:25" s="2" customFormat="1" x14ac:dyDescent="0.25">
      <c r="A778" s="136"/>
      <c r="B778" s="136"/>
      <c r="C778" s="136"/>
      <c r="D778" s="136"/>
      <c r="E778" s="136"/>
      <c r="F778" s="136"/>
      <c r="G778" s="136"/>
      <c r="H778" s="136"/>
      <c r="I778" s="136"/>
      <c r="J778" s="136"/>
      <c r="K778" s="136"/>
      <c r="L778" s="138"/>
      <c r="M778" s="139"/>
      <c r="N778" s="211"/>
      <c r="O778" s="136"/>
      <c r="P778" s="136"/>
      <c r="Q778" s="136"/>
      <c r="R778" s="136"/>
      <c r="S778" s="136"/>
      <c r="T778" s="136"/>
      <c r="U778" s="136"/>
      <c r="V778" s="136"/>
      <c r="W778" s="136"/>
      <c r="X778" s="136"/>
      <c r="Y778" s="138"/>
    </row>
    <row r="779" spans="1:25" s="2" customFormat="1" x14ac:dyDescent="0.25">
      <c r="A779" s="136"/>
      <c r="B779" s="136"/>
      <c r="C779" s="136"/>
      <c r="D779" s="136"/>
      <c r="E779" s="136"/>
      <c r="F779" s="136"/>
      <c r="G779" s="136"/>
      <c r="H779" s="136"/>
      <c r="I779" s="136"/>
      <c r="J779" s="136"/>
      <c r="K779" s="136"/>
      <c r="L779" s="138"/>
      <c r="M779" s="139"/>
      <c r="N779" s="211"/>
      <c r="O779" s="136"/>
      <c r="P779" s="136"/>
      <c r="Q779" s="136"/>
      <c r="R779" s="136"/>
      <c r="S779" s="136"/>
      <c r="T779" s="136"/>
      <c r="U779" s="136"/>
      <c r="V779" s="136"/>
      <c r="W779" s="136"/>
      <c r="X779" s="136"/>
      <c r="Y779" s="138"/>
    </row>
    <row r="780" spans="1:25" s="2" customFormat="1" x14ac:dyDescent="0.25">
      <c r="A780" s="136"/>
      <c r="B780" s="136"/>
      <c r="C780" s="136"/>
      <c r="D780" s="136"/>
      <c r="E780" s="136"/>
      <c r="F780" s="136"/>
      <c r="G780" s="136"/>
      <c r="H780" s="136"/>
      <c r="I780" s="136"/>
      <c r="J780" s="136"/>
      <c r="K780" s="136"/>
      <c r="L780" s="138"/>
      <c r="M780" s="139"/>
      <c r="N780" s="211"/>
      <c r="O780" s="136"/>
      <c r="P780" s="136"/>
      <c r="Q780" s="136"/>
      <c r="R780" s="136"/>
      <c r="S780" s="136"/>
      <c r="T780" s="136"/>
      <c r="U780" s="136"/>
      <c r="V780" s="136"/>
      <c r="W780" s="136"/>
      <c r="X780" s="136"/>
      <c r="Y780" s="138"/>
    </row>
    <row r="781" spans="1:25" s="2" customFormat="1" x14ac:dyDescent="0.25">
      <c r="A781" s="136"/>
      <c r="B781" s="136"/>
      <c r="C781" s="136"/>
      <c r="D781" s="136"/>
      <c r="E781" s="136"/>
      <c r="F781" s="136"/>
      <c r="G781" s="136"/>
      <c r="H781" s="136"/>
      <c r="I781" s="136"/>
      <c r="J781" s="136"/>
      <c r="K781" s="136"/>
      <c r="L781" s="138"/>
      <c r="M781" s="139"/>
      <c r="N781" s="211"/>
      <c r="O781" s="136"/>
      <c r="P781" s="136"/>
      <c r="Q781" s="136"/>
      <c r="R781" s="136"/>
      <c r="S781" s="136"/>
      <c r="T781" s="136"/>
      <c r="U781" s="136"/>
      <c r="V781" s="136"/>
      <c r="W781" s="136"/>
      <c r="X781" s="136"/>
      <c r="Y781" s="138"/>
    </row>
    <row r="782" spans="1:25" s="2" customFormat="1" x14ac:dyDescent="0.25">
      <c r="A782" s="136"/>
      <c r="B782" s="136"/>
      <c r="C782" s="136"/>
      <c r="D782" s="136"/>
      <c r="E782" s="136"/>
      <c r="F782" s="136"/>
      <c r="G782" s="136"/>
      <c r="H782" s="136"/>
      <c r="I782" s="136"/>
      <c r="J782" s="136"/>
      <c r="K782" s="136"/>
      <c r="L782" s="138"/>
      <c r="M782" s="139"/>
      <c r="N782" s="211"/>
      <c r="O782" s="136"/>
      <c r="P782" s="136"/>
      <c r="Q782" s="136"/>
      <c r="R782" s="136"/>
      <c r="S782" s="136"/>
      <c r="T782" s="136"/>
      <c r="U782" s="136"/>
      <c r="V782" s="136"/>
      <c r="W782" s="136"/>
      <c r="X782" s="136"/>
      <c r="Y782" s="138"/>
    </row>
    <row r="783" spans="1:25" s="2" customFormat="1" x14ac:dyDescent="0.25">
      <c r="A783" s="136"/>
      <c r="B783" s="136"/>
      <c r="C783" s="136"/>
      <c r="D783" s="136"/>
      <c r="E783" s="136"/>
      <c r="F783" s="136"/>
      <c r="G783" s="136"/>
      <c r="H783" s="136"/>
      <c r="I783" s="136"/>
      <c r="J783" s="136"/>
      <c r="K783" s="136"/>
      <c r="L783" s="138"/>
      <c r="M783" s="139"/>
      <c r="N783" s="211"/>
      <c r="O783" s="136"/>
      <c r="P783" s="136"/>
      <c r="Q783" s="136"/>
      <c r="R783" s="136"/>
      <c r="S783" s="136"/>
      <c r="T783" s="136"/>
      <c r="U783" s="136"/>
      <c r="V783" s="136"/>
      <c r="W783" s="136"/>
      <c r="X783" s="136"/>
      <c r="Y783" s="138"/>
    </row>
    <row r="784" spans="1:25" s="2" customFormat="1" x14ac:dyDescent="0.25">
      <c r="A784" s="136"/>
      <c r="B784" s="136"/>
      <c r="C784" s="136"/>
      <c r="D784" s="136"/>
      <c r="E784" s="136"/>
      <c r="F784" s="136"/>
      <c r="G784" s="136"/>
      <c r="H784" s="136"/>
      <c r="I784" s="136"/>
      <c r="J784" s="136"/>
      <c r="K784" s="136"/>
      <c r="L784" s="138"/>
      <c r="M784" s="139"/>
      <c r="N784" s="211"/>
      <c r="O784" s="136"/>
      <c r="P784" s="136"/>
      <c r="Q784" s="136"/>
      <c r="R784" s="136"/>
      <c r="S784" s="136"/>
      <c r="T784" s="136"/>
      <c r="U784" s="136"/>
      <c r="V784" s="136"/>
      <c r="W784" s="136"/>
      <c r="X784" s="136"/>
      <c r="Y784" s="138"/>
    </row>
    <row r="785" spans="1:25" s="2" customFormat="1" x14ac:dyDescent="0.25">
      <c r="A785" s="136"/>
      <c r="B785" s="136"/>
      <c r="C785" s="136"/>
      <c r="D785" s="136"/>
      <c r="E785" s="136"/>
      <c r="F785" s="136"/>
      <c r="G785" s="136"/>
      <c r="H785" s="136"/>
      <c r="I785" s="136"/>
      <c r="J785" s="136"/>
      <c r="K785" s="136"/>
      <c r="L785" s="138"/>
      <c r="M785" s="139"/>
      <c r="N785" s="211"/>
      <c r="O785" s="136"/>
      <c r="P785" s="136"/>
      <c r="Q785" s="136"/>
      <c r="R785" s="136"/>
      <c r="S785" s="136"/>
      <c r="T785" s="136"/>
      <c r="U785" s="136"/>
      <c r="V785" s="136"/>
      <c r="W785" s="136"/>
      <c r="X785" s="136"/>
      <c r="Y785" s="138"/>
    </row>
    <row r="786" spans="1:25" s="2" customFormat="1" x14ac:dyDescent="0.25">
      <c r="A786" s="136"/>
      <c r="B786" s="136"/>
      <c r="C786" s="136"/>
      <c r="D786" s="136"/>
      <c r="E786" s="136"/>
      <c r="F786" s="136"/>
      <c r="G786" s="136"/>
      <c r="H786" s="136"/>
      <c r="I786" s="136"/>
      <c r="J786" s="136"/>
      <c r="K786" s="136"/>
      <c r="L786" s="138"/>
      <c r="M786" s="139"/>
      <c r="N786" s="211"/>
      <c r="O786" s="136"/>
      <c r="P786" s="136"/>
      <c r="Q786" s="136"/>
      <c r="R786" s="136"/>
      <c r="S786" s="136"/>
      <c r="T786" s="136"/>
      <c r="U786" s="136"/>
      <c r="V786" s="136"/>
      <c r="W786" s="136"/>
      <c r="X786" s="136"/>
      <c r="Y786" s="138"/>
    </row>
    <row r="787" spans="1:25" s="2" customFormat="1" x14ac:dyDescent="0.25">
      <c r="A787" s="136"/>
      <c r="B787" s="136"/>
      <c r="C787" s="136"/>
      <c r="D787" s="136"/>
      <c r="E787" s="136"/>
      <c r="F787" s="136"/>
      <c r="G787" s="136"/>
      <c r="H787" s="136"/>
      <c r="I787" s="136"/>
      <c r="J787" s="136"/>
      <c r="K787" s="136"/>
      <c r="L787" s="138"/>
      <c r="M787" s="139"/>
      <c r="N787" s="211"/>
      <c r="O787" s="136"/>
      <c r="P787" s="136"/>
      <c r="Q787" s="136"/>
      <c r="R787" s="136"/>
      <c r="S787" s="136"/>
      <c r="T787" s="136"/>
      <c r="U787" s="136"/>
      <c r="V787" s="136"/>
      <c r="W787" s="136"/>
      <c r="X787" s="136"/>
      <c r="Y787" s="138"/>
    </row>
    <row r="788" spans="1:25" s="2" customFormat="1" x14ac:dyDescent="0.25">
      <c r="A788" s="136"/>
      <c r="B788" s="136"/>
      <c r="C788" s="136"/>
      <c r="D788" s="136"/>
      <c r="E788" s="136"/>
      <c r="F788" s="136"/>
      <c r="G788" s="136"/>
      <c r="H788" s="136"/>
      <c r="I788" s="136"/>
      <c r="J788" s="136"/>
      <c r="K788" s="136"/>
      <c r="L788" s="138"/>
      <c r="M788" s="139"/>
      <c r="N788" s="211"/>
      <c r="O788" s="136"/>
      <c r="P788" s="136"/>
      <c r="Q788" s="136"/>
      <c r="R788" s="136"/>
      <c r="S788" s="136"/>
      <c r="T788" s="136"/>
      <c r="U788" s="136"/>
      <c r="V788" s="136"/>
      <c r="W788" s="136"/>
      <c r="X788" s="136"/>
      <c r="Y788" s="138"/>
    </row>
    <row r="789" spans="1:25" s="2" customFormat="1" x14ac:dyDescent="0.25">
      <c r="A789" s="136"/>
      <c r="B789" s="136"/>
      <c r="C789" s="136"/>
      <c r="D789" s="136"/>
      <c r="E789" s="136"/>
      <c r="F789" s="136"/>
      <c r="G789" s="136"/>
      <c r="H789" s="136"/>
      <c r="I789" s="136"/>
      <c r="J789" s="136"/>
      <c r="K789" s="136"/>
      <c r="L789" s="138"/>
      <c r="M789" s="139"/>
      <c r="N789" s="211"/>
      <c r="O789" s="136"/>
      <c r="P789" s="136"/>
      <c r="Q789" s="136"/>
      <c r="R789" s="136"/>
      <c r="S789" s="136"/>
      <c r="T789" s="136"/>
      <c r="U789" s="136"/>
      <c r="V789" s="136"/>
      <c r="W789" s="136"/>
      <c r="X789" s="136"/>
      <c r="Y789" s="138"/>
    </row>
    <row r="790" spans="1:25" s="2" customFormat="1" x14ac:dyDescent="0.25">
      <c r="A790" s="136"/>
      <c r="B790" s="136"/>
      <c r="C790" s="136"/>
      <c r="D790" s="136"/>
      <c r="E790" s="136"/>
      <c r="F790" s="136"/>
      <c r="G790" s="136"/>
      <c r="H790" s="136"/>
      <c r="I790" s="136"/>
      <c r="J790" s="136"/>
      <c r="K790" s="136"/>
      <c r="L790" s="138"/>
      <c r="M790" s="139"/>
      <c r="N790" s="211"/>
      <c r="O790" s="136"/>
      <c r="P790" s="136"/>
      <c r="Q790" s="136"/>
      <c r="R790" s="136"/>
      <c r="S790" s="136"/>
      <c r="T790" s="136"/>
      <c r="U790" s="136"/>
      <c r="V790" s="136"/>
      <c r="W790" s="136"/>
      <c r="X790" s="136"/>
      <c r="Y790" s="138"/>
    </row>
    <row r="791" spans="1:25" s="2" customFormat="1" x14ac:dyDescent="0.25">
      <c r="A791" s="136"/>
      <c r="B791" s="136"/>
      <c r="C791" s="136"/>
      <c r="D791" s="136"/>
      <c r="E791" s="136"/>
      <c r="F791" s="136"/>
      <c r="G791" s="136"/>
      <c r="H791" s="136"/>
      <c r="I791" s="136"/>
      <c r="J791" s="136"/>
      <c r="K791" s="136"/>
      <c r="L791" s="138"/>
      <c r="M791" s="139"/>
      <c r="N791" s="211"/>
      <c r="O791" s="136"/>
      <c r="P791" s="136"/>
      <c r="Q791" s="136"/>
      <c r="R791" s="136"/>
      <c r="S791" s="136"/>
      <c r="T791" s="136"/>
      <c r="U791" s="136"/>
      <c r="V791" s="136"/>
      <c r="W791" s="136"/>
      <c r="X791" s="136"/>
      <c r="Y791" s="138"/>
    </row>
    <row r="792" spans="1:25" s="2" customFormat="1" x14ac:dyDescent="0.25">
      <c r="A792" s="136"/>
      <c r="B792" s="136"/>
      <c r="C792" s="136"/>
      <c r="D792" s="136"/>
      <c r="E792" s="136"/>
      <c r="F792" s="136"/>
      <c r="G792" s="136"/>
      <c r="H792" s="136"/>
      <c r="I792" s="136"/>
      <c r="J792" s="136"/>
      <c r="K792" s="136"/>
      <c r="L792" s="138"/>
      <c r="M792" s="139"/>
      <c r="N792" s="211"/>
      <c r="O792" s="136"/>
      <c r="P792" s="136"/>
      <c r="Q792" s="136"/>
      <c r="R792" s="136"/>
      <c r="S792" s="136"/>
      <c r="T792" s="136"/>
      <c r="U792" s="136"/>
      <c r="V792" s="136"/>
      <c r="W792" s="136"/>
      <c r="X792" s="136"/>
      <c r="Y792" s="138"/>
    </row>
    <row r="793" spans="1:25" s="2" customFormat="1" x14ac:dyDescent="0.25">
      <c r="A793" s="136"/>
      <c r="B793" s="136"/>
      <c r="C793" s="136"/>
      <c r="D793" s="136"/>
      <c r="E793" s="136"/>
      <c r="F793" s="136"/>
      <c r="G793" s="136"/>
      <c r="H793" s="136"/>
      <c r="I793" s="136"/>
      <c r="J793" s="136"/>
      <c r="K793" s="136"/>
      <c r="L793" s="138"/>
      <c r="M793" s="139"/>
      <c r="N793" s="211"/>
      <c r="O793" s="136"/>
      <c r="P793" s="136"/>
      <c r="Q793" s="136"/>
      <c r="R793" s="136"/>
      <c r="S793" s="136"/>
      <c r="T793" s="136"/>
      <c r="U793" s="136"/>
      <c r="V793" s="136"/>
      <c r="W793" s="136"/>
      <c r="X793" s="136"/>
      <c r="Y793" s="138"/>
    </row>
    <row r="794" spans="1:25" s="2" customFormat="1" x14ac:dyDescent="0.25">
      <c r="A794" s="136"/>
      <c r="B794" s="136"/>
      <c r="C794" s="136"/>
      <c r="D794" s="136"/>
      <c r="E794" s="136"/>
      <c r="F794" s="136"/>
      <c r="G794" s="136"/>
      <c r="H794" s="136"/>
      <c r="I794" s="136"/>
      <c r="J794" s="136"/>
      <c r="K794" s="136"/>
      <c r="L794" s="138"/>
      <c r="M794" s="139"/>
      <c r="N794" s="211"/>
      <c r="O794" s="136"/>
      <c r="P794" s="136"/>
      <c r="Q794" s="136"/>
      <c r="R794" s="136"/>
      <c r="S794" s="136"/>
      <c r="T794" s="136"/>
      <c r="U794" s="136"/>
      <c r="V794" s="136"/>
      <c r="W794" s="136"/>
      <c r="X794" s="136"/>
      <c r="Y794" s="138"/>
    </row>
    <row r="795" spans="1:25" s="2" customFormat="1" x14ac:dyDescent="0.25">
      <c r="A795" s="136"/>
      <c r="B795" s="136"/>
      <c r="C795" s="136"/>
      <c r="D795" s="136"/>
      <c r="E795" s="136"/>
      <c r="F795" s="136"/>
      <c r="G795" s="136"/>
      <c r="H795" s="136"/>
      <c r="I795" s="136"/>
      <c r="J795" s="136"/>
      <c r="K795" s="136"/>
      <c r="L795" s="138"/>
      <c r="M795" s="139"/>
      <c r="N795" s="211"/>
      <c r="O795" s="136"/>
      <c r="P795" s="136"/>
      <c r="Q795" s="136"/>
      <c r="R795" s="136"/>
      <c r="S795" s="136"/>
      <c r="T795" s="136"/>
      <c r="U795" s="136"/>
      <c r="V795" s="136"/>
      <c r="W795" s="136"/>
      <c r="X795" s="136"/>
      <c r="Y795" s="138"/>
    </row>
    <row r="796" spans="1:25" s="2" customFormat="1" x14ac:dyDescent="0.25">
      <c r="A796" s="136"/>
      <c r="B796" s="136"/>
      <c r="C796" s="136"/>
      <c r="D796" s="136"/>
      <c r="E796" s="136"/>
      <c r="F796" s="136"/>
      <c r="G796" s="136"/>
      <c r="H796" s="136"/>
      <c r="I796" s="136"/>
      <c r="J796" s="136"/>
      <c r="K796" s="136"/>
      <c r="L796" s="138"/>
      <c r="M796" s="139"/>
      <c r="N796" s="211"/>
      <c r="O796" s="136"/>
      <c r="P796" s="136"/>
      <c r="Q796" s="136"/>
      <c r="R796" s="136"/>
      <c r="S796" s="136"/>
      <c r="T796" s="136"/>
      <c r="U796" s="136"/>
      <c r="V796" s="136"/>
      <c r="W796" s="136"/>
      <c r="X796" s="136"/>
      <c r="Y796" s="138"/>
    </row>
    <row r="797" spans="1:25" s="2" customFormat="1" x14ac:dyDescent="0.25">
      <c r="A797" s="136"/>
      <c r="B797" s="136"/>
      <c r="C797" s="136"/>
      <c r="D797" s="136"/>
      <c r="E797" s="136"/>
      <c r="F797" s="136"/>
      <c r="G797" s="136"/>
      <c r="H797" s="136"/>
      <c r="I797" s="136"/>
      <c r="J797" s="136"/>
      <c r="K797" s="136"/>
      <c r="L797" s="138"/>
      <c r="M797" s="139"/>
      <c r="N797" s="211"/>
      <c r="O797" s="136"/>
      <c r="P797" s="136"/>
      <c r="Q797" s="136"/>
      <c r="R797" s="136"/>
      <c r="S797" s="136"/>
      <c r="T797" s="136"/>
      <c r="U797" s="136"/>
      <c r="V797" s="136"/>
      <c r="W797" s="136"/>
      <c r="X797" s="136"/>
      <c r="Y797" s="138"/>
    </row>
    <row r="798" spans="1:25" s="2" customFormat="1" x14ac:dyDescent="0.25">
      <c r="A798" s="136"/>
      <c r="B798" s="136"/>
      <c r="C798" s="136"/>
      <c r="D798" s="136"/>
      <c r="E798" s="136"/>
      <c r="F798" s="136"/>
      <c r="G798" s="136"/>
      <c r="H798" s="136"/>
      <c r="I798" s="136"/>
      <c r="J798" s="136"/>
      <c r="K798" s="136"/>
      <c r="L798" s="138"/>
      <c r="M798" s="139"/>
      <c r="N798" s="211"/>
      <c r="O798" s="136"/>
      <c r="P798" s="136"/>
      <c r="Q798" s="136"/>
      <c r="R798" s="136"/>
      <c r="S798" s="136"/>
      <c r="T798" s="136"/>
      <c r="U798" s="136"/>
      <c r="V798" s="136"/>
      <c r="W798" s="136"/>
      <c r="X798" s="136"/>
      <c r="Y798" s="138"/>
    </row>
    <row r="799" spans="1:25" s="2" customFormat="1" x14ac:dyDescent="0.25">
      <c r="A799" s="136"/>
      <c r="B799" s="136"/>
      <c r="C799" s="136"/>
      <c r="D799" s="136"/>
      <c r="E799" s="136"/>
      <c r="F799" s="136"/>
      <c r="G799" s="136"/>
      <c r="H799" s="136"/>
      <c r="I799" s="136"/>
      <c r="J799" s="136"/>
      <c r="K799" s="136"/>
      <c r="L799" s="138"/>
      <c r="M799" s="139"/>
      <c r="N799" s="211"/>
      <c r="O799" s="136"/>
      <c r="P799" s="136"/>
      <c r="Q799" s="136"/>
      <c r="R799" s="136"/>
      <c r="S799" s="136"/>
      <c r="T799" s="136"/>
      <c r="U799" s="136"/>
      <c r="V799" s="136"/>
      <c r="W799" s="136"/>
      <c r="X799" s="136"/>
      <c r="Y799" s="138"/>
    </row>
    <row r="800" spans="1:25" s="2" customFormat="1" x14ac:dyDescent="0.25">
      <c r="A800" s="136"/>
      <c r="B800" s="136"/>
      <c r="C800" s="136"/>
      <c r="D800" s="136"/>
      <c r="E800" s="136"/>
      <c r="F800" s="136"/>
      <c r="G800" s="136"/>
      <c r="H800" s="136"/>
      <c r="I800" s="136"/>
      <c r="J800" s="136"/>
      <c r="K800" s="136"/>
      <c r="L800" s="138"/>
      <c r="M800" s="139"/>
      <c r="N800" s="211"/>
      <c r="O800" s="136"/>
      <c r="P800" s="136"/>
      <c r="Q800" s="136"/>
      <c r="R800" s="136"/>
      <c r="S800" s="136"/>
      <c r="T800" s="136"/>
      <c r="U800" s="136"/>
      <c r="V800" s="136"/>
      <c r="W800" s="136"/>
      <c r="X800" s="136"/>
      <c r="Y800" s="138"/>
    </row>
    <row r="801" spans="1:25" s="2" customFormat="1" x14ac:dyDescent="0.25">
      <c r="A801" s="136"/>
      <c r="B801" s="136"/>
      <c r="C801" s="136"/>
      <c r="D801" s="136"/>
      <c r="E801" s="136"/>
      <c r="F801" s="136"/>
      <c r="G801" s="136"/>
      <c r="H801" s="136"/>
      <c r="I801" s="136"/>
      <c r="J801" s="136"/>
      <c r="K801" s="136"/>
      <c r="L801" s="138"/>
      <c r="M801" s="139"/>
      <c r="N801" s="211"/>
      <c r="O801" s="136"/>
      <c r="P801" s="136"/>
      <c r="Q801" s="136"/>
      <c r="R801" s="136"/>
      <c r="S801" s="136"/>
      <c r="T801" s="136"/>
      <c r="U801" s="136"/>
      <c r="V801" s="136"/>
      <c r="W801" s="136"/>
      <c r="X801" s="136"/>
      <c r="Y801" s="138"/>
    </row>
    <row r="802" spans="1:25" s="2" customFormat="1" x14ac:dyDescent="0.25">
      <c r="A802" s="136"/>
      <c r="B802" s="136"/>
      <c r="C802" s="136"/>
      <c r="D802" s="136"/>
      <c r="E802" s="136"/>
      <c r="F802" s="136"/>
      <c r="G802" s="136"/>
      <c r="H802" s="136"/>
      <c r="I802" s="136"/>
      <c r="J802" s="136"/>
      <c r="K802" s="136"/>
      <c r="L802" s="138"/>
      <c r="M802" s="139"/>
      <c r="N802" s="211"/>
      <c r="O802" s="136"/>
      <c r="P802" s="136"/>
      <c r="Q802" s="136"/>
      <c r="R802" s="136"/>
      <c r="S802" s="136"/>
      <c r="T802" s="136"/>
      <c r="U802" s="136"/>
      <c r="V802" s="136"/>
      <c r="W802" s="136"/>
      <c r="X802" s="136"/>
      <c r="Y802" s="138"/>
    </row>
    <row r="803" spans="1:25" s="2" customFormat="1" x14ac:dyDescent="0.25">
      <c r="A803" s="136"/>
      <c r="B803" s="136"/>
      <c r="C803" s="136"/>
      <c r="D803" s="136"/>
      <c r="E803" s="136"/>
      <c r="F803" s="136"/>
      <c r="G803" s="136"/>
      <c r="H803" s="136"/>
      <c r="I803" s="136"/>
      <c r="J803" s="136"/>
      <c r="K803" s="136"/>
      <c r="L803" s="138"/>
      <c r="M803" s="139"/>
      <c r="N803" s="211"/>
      <c r="O803" s="136"/>
      <c r="P803" s="136"/>
      <c r="Q803" s="136"/>
      <c r="R803" s="136"/>
      <c r="S803" s="136"/>
      <c r="T803" s="136"/>
      <c r="U803" s="136"/>
      <c r="V803" s="136"/>
      <c r="W803" s="136"/>
      <c r="X803" s="136"/>
      <c r="Y803" s="138"/>
    </row>
    <row r="804" spans="1:25" s="2" customFormat="1" x14ac:dyDescent="0.25">
      <c r="A804" s="136"/>
      <c r="B804" s="136"/>
      <c r="C804" s="136"/>
      <c r="D804" s="136"/>
      <c r="E804" s="136"/>
      <c r="F804" s="136"/>
      <c r="G804" s="136"/>
      <c r="H804" s="136"/>
      <c r="I804" s="136"/>
      <c r="J804" s="136"/>
      <c r="K804" s="136"/>
      <c r="L804" s="138"/>
      <c r="M804" s="139"/>
      <c r="N804" s="211"/>
      <c r="O804" s="136"/>
      <c r="P804" s="136"/>
      <c r="Q804" s="136"/>
      <c r="R804" s="136"/>
      <c r="S804" s="136"/>
      <c r="T804" s="136"/>
      <c r="U804" s="136"/>
      <c r="V804" s="136"/>
      <c r="W804" s="136"/>
      <c r="X804" s="136"/>
      <c r="Y804" s="138"/>
    </row>
    <row r="805" spans="1:25" s="2" customFormat="1" x14ac:dyDescent="0.25">
      <c r="A805" s="136"/>
      <c r="B805" s="136"/>
      <c r="C805" s="136"/>
      <c r="D805" s="136"/>
      <c r="E805" s="136"/>
      <c r="F805" s="136"/>
      <c r="G805" s="136"/>
      <c r="H805" s="136"/>
      <c r="I805" s="136"/>
      <c r="J805" s="136"/>
      <c r="K805" s="136"/>
      <c r="L805" s="138"/>
      <c r="M805" s="139"/>
      <c r="N805" s="211"/>
      <c r="O805" s="136"/>
      <c r="P805" s="136"/>
      <c r="Q805" s="136"/>
      <c r="R805" s="136"/>
      <c r="S805" s="136"/>
      <c r="T805" s="136"/>
      <c r="U805" s="136"/>
      <c r="V805" s="136"/>
      <c r="W805" s="136"/>
      <c r="X805" s="136"/>
      <c r="Y805" s="138"/>
    </row>
    <row r="806" spans="1:25" s="2" customFormat="1" x14ac:dyDescent="0.25">
      <c r="A806" s="136"/>
      <c r="B806" s="136"/>
      <c r="C806" s="136"/>
      <c r="D806" s="136"/>
      <c r="E806" s="136"/>
      <c r="F806" s="136"/>
      <c r="G806" s="136"/>
      <c r="H806" s="136"/>
      <c r="I806" s="136"/>
      <c r="J806" s="136"/>
      <c r="K806" s="136"/>
      <c r="L806" s="138"/>
      <c r="M806" s="139"/>
      <c r="N806" s="211"/>
      <c r="O806" s="136"/>
      <c r="P806" s="136"/>
      <c r="Q806" s="136"/>
      <c r="R806" s="136"/>
      <c r="S806" s="136"/>
      <c r="T806" s="136"/>
      <c r="U806" s="136"/>
      <c r="V806" s="136"/>
      <c r="W806" s="136"/>
      <c r="X806" s="136"/>
      <c r="Y806" s="138"/>
    </row>
    <row r="807" spans="1:25" s="2" customFormat="1" x14ac:dyDescent="0.25">
      <c r="A807" s="136"/>
      <c r="B807" s="136"/>
      <c r="C807" s="136"/>
      <c r="D807" s="136"/>
      <c r="E807" s="136"/>
      <c r="F807" s="136"/>
      <c r="G807" s="136"/>
      <c r="H807" s="136"/>
      <c r="I807" s="136"/>
      <c r="J807" s="136"/>
      <c r="K807" s="136"/>
      <c r="L807" s="138"/>
      <c r="M807" s="139"/>
      <c r="N807" s="211"/>
      <c r="O807" s="136"/>
      <c r="P807" s="136"/>
      <c r="Q807" s="136"/>
      <c r="R807" s="136"/>
      <c r="S807" s="136"/>
      <c r="T807" s="136"/>
      <c r="U807" s="136"/>
      <c r="V807" s="136"/>
      <c r="W807" s="136"/>
      <c r="X807" s="136"/>
      <c r="Y807" s="138"/>
    </row>
    <row r="808" spans="1:25" s="2" customFormat="1" x14ac:dyDescent="0.25">
      <c r="A808" s="136"/>
      <c r="B808" s="136"/>
      <c r="C808" s="136"/>
      <c r="D808" s="136"/>
      <c r="E808" s="136"/>
      <c r="F808" s="136"/>
      <c r="G808" s="136"/>
      <c r="H808" s="136"/>
      <c r="I808" s="136"/>
      <c r="J808" s="136"/>
      <c r="K808" s="136"/>
      <c r="L808" s="138"/>
      <c r="M808" s="139"/>
      <c r="N808" s="211"/>
      <c r="O808" s="136"/>
      <c r="P808" s="136"/>
      <c r="Q808" s="136"/>
      <c r="R808" s="136"/>
      <c r="S808" s="136"/>
      <c r="T808" s="136"/>
      <c r="U808" s="136"/>
      <c r="V808" s="136"/>
      <c r="W808" s="136"/>
      <c r="X808" s="136"/>
      <c r="Y808" s="138"/>
    </row>
    <row r="809" spans="1:25" s="2" customFormat="1" x14ac:dyDescent="0.25">
      <c r="A809" s="136"/>
      <c r="B809" s="136"/>
      <c r="C809" s="136"/>
      <c r="D809" s="136"/>
      <c r="E809" s="136"/>
      <c r="F809" s="136"/>
      <c r="G809" s="136"/>
      <c r="H809" s="136"/>
      <c r="I809" s="136"/>
      <c r="J809" s="136"/>
      <c r="K809" s="136"/>
      <c r="L809" s="138"/>
      <c r="M809" s="139"/>
      <c r="N809" s="211"/>
      <c r="O809" s="136"/>
      <c r="P809" s="136"/>
      <c r="Q809" s="136"/>
      <c r="R809" s="136"/>
      <c r="S809" s="136"/>
      <c r="T809" s="136"/>
      <c r="U809" s="136"/>
      <c r="V809" s="136"/>
      <c r="W809" s="136"/>
      <c r="X809" s="136"/>
      <c r="Y809" s="138"/>
    </row>
    <row r="810" spans="1:25" s="2" customFormat="1" x14ac:dyDescent="0.25">
      <c r="A810" s="136"/>
      <c r="B810" s="136"/>
      <c r="C810" s="136"/>
      <c r="D810" s="136"/>
      <c r="E810" s="136"/>
      <c r="F810" s="136"/>
      <c r="G810" s="136"/>
      <c r="H810" s="136"/>
      <c r="I810" s="136"/>
      <c r="J810" s="136"/>
      <c r="K810" s="136"/>
      <c r="L810" s="138"/>
      <c r="M810" s="139"/>
      <c r="N810" s="211"/>
      <c r="O810" s="136"/>
      <c r="P810" s="136"/>
      <c r="Q810" s="136"/>
      <c r="R810" s="136"/>
      <c r="S810" s="136"/>
      <c r="T810" s="136"/>
      <c r="U810" s="136"/>
      <c r="V810" s="136"/>
      <c r="W810" s="136"/>
      <c r="X810" s="136"/>
      <c r="Y810" s="138"/>
    </row>
    <row r="811" spans="1:25" s="2" customFormat="1" x14ac:dyDescent="0.25">
      <c r="A811" s="136"/>
      <c r="B811" s="136"/>
      <c r="C811" s="136"/>
      <c r="D811" s="136"/>
      <c r="E811" s="136"/>
      <c r="F811" s="136"/>
      <c r="G811" s="136"/>
      <c r="H811" s="136"/>
      <c r="I811" s="136"/>
      <c r="J811" s="136"/>
      <c r="K811" s="136"/>
      <c r="L811" s="138"/>
      <c r="M811" s="139"/>
      <c r="N811" s="211"/>
      <c r="O811" s="136"/>
      <c r="P811" s="136"/>
      <c r="Q811" s="136"/>
      <c r="R811" s="136"/>
      <c r="S811" s="136"/>
      <c r="T811" s="136"/>
      <c r="U811" s="136"/>
      <c r="V811" s="136"/>
      <c r="W811" s="136"/>
      <c r="X811" s="136"/>
      <c r="Y811" s="138"/>
    </row>
    <row r="812" spans="1:25" s="2" customFormat="1" x14ac:dyDescent="0.25">
      <c r="A812" s="136"/>
      <c r="B812" s="136"/>
      <c r="C812" s="136"/>
      <c r="D812" s="136"/>
      <c r="E812" s="136"/>
      <c r="F812" s="136"/>
      <c r="G812" s="136"/>
      <c r="H812" s="136"/>
      <c r="I812" s="136"/>
      <c r="J812" s="136"/>
      <c r="K812" s="136"/>
      <c r="L812" s="138"/>
      <c r="M812" s="139"/>
      <c r="N812" s="211"/>
      <c r="O812" s="136"/>
      <c r="P812" s="136"/>
      <c r="Q812" s="136"/>
      <c r="R812" s="136"/>
      <c r="S812" s="136"/>
      <c r="T812" s="136"/>
      <c r="U812" s="136"/>
      <c r="V812" s="136"/>
      <c r="W812" s="136"/>
      <c r="X812" s="136"/>
      <c r="Y812" s="138"/>
    </row>
    <row r="813" spans="1:25" s="2" customFormat="1" x14ac:dyDescent="0.25">
      <c r="A813" s="136"/>
      <c r="B813" s="136"/>
      <c r="C813" s="136"/>
      <c r="D813" s="136"/>
      <c r="E813" s="136"/>
      <c r="F813" s="136"/>
      <c r="G813" s="136"/>
      <c r="H813" s="136"/>
      <c r="I813" s="136"/>
      <c r="J813" s="136"/>
      <c r="K813" s="136"/>
      <c r="L813" s="138"/>
      <c r="M813" s="139"/>
      <c r="N813" s="211"/>
      <c r="O813" s="136"/>
      <c r="P813" s="136"/>
      <c r="Q813" s="136"/>
      <c r="R813" s="136"/>
      <c r="S813" s="136"/>
      <c r="T813" s="136"/>
      <c r="U813" s="136"/>
      <c r="V813" s="136"/>
      <c r="W813" s="136"/>
      <c r="X813" s="136"/>
      <c r="Y813" s="138"/>
    </row>
    <row r="814" spans="1:25" s="2" customFormat="1" x14ac:dyDescent="0.25">
      <c r="A814" s="136"/>
      <c r="B814" s="136"/>
      <c r="C814" s="136"/>
      <c r="D814" s="136"/>
      <c r="E814" s="136"/>
      <c r="F814" s="136"/>
      <c r="G814" s="136"/>
      <c r="H814" s="136"/>
      <c r="I814" s="136"/>
      <c r="J814" s="136"/>
      <c r="K814" s="136"/>
      <c r="L814" s="138"/>
      <c r="M814" s="139"/>
      <c r="N814" s="211"/>
      <c r="O814" s="136"/>
      <c r="P814" s="136"/>
      <c r="Q814" s="136"/>
      <c r="R814" s="136"/>
      <c r="S814" s="136"/>
      <c r="T814" s="136"/>
      <c r="U814" s="136"/>
      <c r="V814" s="136"/>
      <c r="W814" s="136"/>
      <c r="X814" s="136"/>
      <c r="Y814" s="138"/>
    </row>
    <row r="815" spans="1:25" s="2" customFormat="1" x14ac:dyDescent="0.25">
      <c r="A815" s="136"/>
      <c r="B815" s="136"/>
      <c r="C815" s="136"/>
      <c r="D815" s="136"/>
      <c r="E815" s="136"/>
      <c r="F815" s="136"/>
      <c r="G815" s="136"/>
      <c r="H815" s="136"/>
      <c r="I815" s="136"/>
      <c r="J815" s="136"/>
      <c r="K815" s="136"/>
      <c r="L815" s="138"/>
      <c r="M815" s="139"/>
      <c r="N815" s="211"/>
      <c r="O815" s="136"/>
      <c r="P815" s="136"/>
      <c r="Q815" s="136"/>
      <c r="R815" s="136"/>
      <c r="S815" s="136"/>
      <c r="T815" s="136"/>
      <c r="U815" s="136"/>
      <c r="V815" s="136"/>
      <c r="W815" s="136"/>
      <c r="X815" s="136"/>
      <c r="Y815" s="138"/>
    </row>
    <row r="816" spans="1:25" s="2" customFormat="1" x14ac:dyDescent="0.25">
      <c r="A816" s="136"/>
      <c r="B816" s="136"/>
      <c r="C816" s="136"/>
      <c r="D816" s="136"/>
      <c r="E816" s="136"/>
      <c r="F816" s="136"/>
      <c r="G816" s="136"/>
      <c r="H816" s="136"/>
      <c r="I816" s="136"/>
      <c r="J816" s="136"/>
      <c r="K816" s="136"/>
      <c r="L816" s="138"/>
      <c r="M816" s="139"/>
      <c r="N816" s="211"/>
      <c r="O816" s="136"/>
      <c r="P816" s="136"/>
      <c r="Q816" s="136"/>
      <c r="R816" s="136"/>
      <c r="S816" s="136"/>
      <c r="T816" s="136"/>
      <c r="U816" s="136"/>
      <c r="V816" s="136"/>
      <c r="W816" s="136"/>
      <c r="X816" s="136"/>
      <c r="Y816" s="138"/>
    </row>
    <row r="817" spans="1:25" s="2" customFormat="1" x14ac:dyDescent="0.25">
      <c r="A817" s="136"/>
      <c r="B817" s="136"/>
      <c r="C817" s="136"/>
      <c r="D817" s="136"/>
      <c r="E817" s="136"/>
      <c r="F817" s="136"/>
      <c r="G817" s="136"/>
      <c r="H817" s="136"/>
      <c r="I817" s="136"/>
      <c r="J817" s="136"/>
      <c r="K817" s="136"/>
      <c r="L817" s="138"/>
      <c r="M817" s="139"/>
      <c r="N817" s="211"/>
      <c r="O817" s="136"/>
      <c r="P817" s="136"/>
      <c r="Q817" s="136"/>
      <c r="R817" s="136"/>
      <c r="S817" s="136"/>
      <c r="T817" s="136"/>
      <c r="U817" s="136"/>
      <c r="V817" s="136"/>
      <c r="W817" s="136"/>
      <c r="X817" s="136"/>
      <c r="Y817" s="138"/>
    </row>
    <row r="818" spans="1:25" s="2" customFormat="1" x14ac:dyDescent="0.25">
      <c r="A818" s="136"/>
      <c r="B818" s="136"/>
      <c r="C818" s="136"/>
      <c r="D818" s="136"/>
      <c r="E818" s="136"/>
      <c r="F818" s="136"/>
      <c r="G818" s="136"/>
      <c r="H818" s="136"/>
      <c r="I818" s="136"/>
      <c r="J818" s="136"/>
      <c r="K818" s="136"/>
      <c r="L818" s="138"/>
      <c r="M818" s="139"/>
      <c r="N818" s="211"/>
      <c r="O818" s="136"/>
      <c r="P818" s="136"/>
      <c r="Q818" s="136"/>
      <c r="R818" s="136"/>
      <c r="S818" s="136"/>
      <c r="T818" s="136"/>
      <c r="U818" s="136"/>
      <c r="V818" s="136"/>
      <c r="W818" s="136"/>
      <c r="X818" s="136"/>
      <c r="Y818" s="138"/>
    </row>
    <row r="819" spans="1:25" s="2" customFormat="1" x14ac:dyDescent="0.25">
      <c r="A819" s="136"/>
      <c r="B819" s="136"/>
      <c r="C819" s="136"/>
      <c r="D819" s="136"/>
      <c r="E819" s="136"/>
      <c r="F819" s="136"/>
      <c r="G819" s="136"/>
      <c r="H819" s="136"/>
      <c r="I819" s="136"/>
      <c r="J819" s="136"/>
      <c r="K819" s="136"/>
      <c r="L819" s="138"/>
      <c r="M819" s="139"/>
      <c r="N819" s="211"/>
      <c r="O819" s="136"/>
      <c r="P819" s="136"/>
      <c r="Q819" s="136"/>
      <c r="R819" s="136"/>
      <c r="S819" s="136"/>
      <c r="T819" s="136"/>
      <c r="U819" s="136"/>
      <c r="V819" s="136"/>
      <c r="W819" s="136"/>
      <c r="X819" s="136"/>
      <c r="Y819" s="138"/>
    </row>
    <row r="820" spans="1:25" s="2" customFormat="1" x14ac:dyDescent="0.25">
      <c r="A820" s="136"/>
      <c r="B820" s="136"/>
      <c r="C820" s="136"/>
      <c r="D820" s="136"/>
      <c r="E820" s="136"/>
      <c r="F820" s="136"/>
      <c r="G820" s="136"/>
      <c r="H820" s="136"/>
      <c r="I820" s="136"/>
      <c r="J820" s="136"/>
      <c r="K820" s="136"/>
      <c r="L820" s="138"/>
      <c r="M820" s="139"/>
      <c r="N820" s="211"/>
      <c r="O820" s="136"/>
      <c r="P820" s="136"/>
      <c r="Q820" s="136"/>
      <c r="R820" s="136"/>
      <c r="S820" s="136"/>
      <c r="T820" s="136"/>
      <c r="U820" s="136"/>
      <c r="V820" s="136"/>
      <c r="W820" s="136"/>
      <c r="X820" s="136"/>
      <c r="Y820" s="138"/>
    </row>
    <row r="821" spans="1:25" s="2" customFormat="1" x14ac:dyDescent="0.25">
      <c r="A821" s="136"/>
      <c r="B821" s="136"/>
      <c r="C821" s="136"/>
      <c r="D821" s="136"/>
      <c r="E821" s="136"/>
      <c r="F821" s="136"/>
      <c r="G821" s="136"/>
      <c r="H821" s="136"/>
      <c r="I821" s="136"/>
      <c r="J821" s="136"/>
      <c r="K821" s="136"/>
      <c r="L821" s="138"/>
      <c r="M821" s="139"/>
      <c r="N821" s="211"/>
      <c r="O821" s="136"/>
      <c r="P821" s="136"/>
      <c r="Q821" s="136"/>
      <c r="R821" s="136"/>
      <c r="S821" s="136"/>
      <c r="T821" s="136"/>
      <c r="U821" s="136"/>
      <c r="V821" s="136"/>
      <c r="W821" s="136"/>
      <c r="X821" s="136"/>
      <c r="Y821" s="138"/>
    </row>
    <row r="822" spans="1:25" s="2" customFormat="1" x14ac:dyDescent="0.25">
      <c r="A822" s="136"/>
      <c r="B822" s="136"/>
      <c r="C822" s="136"/>
      <c r="D822" s="136"/>
      <c r="E822" s="136"/>
      <c r="F822" s="136"/>
      <c r="G822" s="136"/>
      <c r="H822" s="136"/>
      <c r="I822" s="136"/>
      <c r="J822" s="136"/>
      <c r="K822" s="136"/>
      <c r="L822" s="138"/>
      <c r="M822" s="139"/>
      <c r="N822" s="211"/>
      <c r="O822" s="136"/>
      <c r="P822" s="136"/>
      <c r="Q822" s="136"/>
      <c r="R822" s="136"/>
      <c r="S822" s="136"/>
      <c r="T822" s="136"/>
      <c r="U822" s="136"/>
      <c r="V822" s="136"/>
      <c r="W822" s="136"/>
      <c r="X822" s="136"/>
      <c r="Y822" s="138"/>
    </row>
    <row r="823" spans="1:25" s="2" customFormat="1" x14ac:dyDescent="0.25">
      <c r="A823" s="136"/>
      <c r="B823" s="136"/>
      <c r="C823" s="136"/>
      <c r="D823" s="136"/>
      <c r="E823" s="136"/>
      <c r="F823" s="136"/>
      <c r="G823" s="136"/>
      <c r="H823" s="136"/>
      <c r="I823" s="136"/>
      <c r="J823" s="136"/>
      <c r="K823" s="136"/>
      <c r="L823" s="138"/>
      <c r="M823" s="139"/>
      <c r="N823" s="211"/>
      <c r="O823" s="136"/>
      <c r="P823" s="136"/>
      <c r="Q823" s="136"/>
      <c r="R823" s="136"/>
      <c r="S823" s="136"/>
      <c r="T823" s="136"/>
      <c r="U823" s="136"/>
      <c r="V823" s="136"/>
      <c r="W823" s="136"/>
      <c r="X823" s="136"/>
      <c r="Y823" s="138"/>
    </row>
    <row r="824" spans="1:25" s="2" customFormat="1" x14ac:dyDescent="0.25">
      <c r="A824" s="136"/>
      <c r="B824" s="136"/>
      <c r="C824" s="136"/>
      <c r="D824" s="136"/>
      <c r="E824" s="136"/>
      <c r="F824" s="136"/>
      <c r="G824" s="136"/>
      <c r="H824" s="136"/>
      <c r="I824" s="136"/>
      <c r="J824" s="136"/>
      <c r="K824" s="136"/>
      <c r="L824" s="138"/>
      <c r="M824" s="139"/>
      <c r="N824" s="211"/>
      <c r="O824" s="136"/>
      <c r="P824" s="136"/>
      <c r="Q824" s="136"/>
      <c r="R824" s="136"/>
      <c r="S824" s="136"/>
      <c r="T824" s="136"/>
      <c r="U824" s="136"/>
      <c r="V824" s="136"/>
      <c r="W824" s="136"/>
      <c r="X824" s="136"/>
      <c r="Y824" s="138"/>
    </row>
    <row r="825" spans="1:25" s="2" customFormat="1" x14ac:dyDescent="0.25">
      <c r="A825" s="136"/>
      <c r="B825" s="136"/>
      <c r="C825" s="136"/>
      <c r="D825" s="136"/>
      <c r="E825" s="136"/>
      <c r="F825" s="136"/>
      <c r="G825" s="136"/>
      <c r="H825" s="136"/>
      <c r="I825" s="136"/>
      <c r="J825" s="136"/>
      <c r="K825" s="136"/>
      <c r="L825" s="138"/>
      <c r="M825" s="139"/>
      <c r="N825" s="211"/>
      <c r="O825" s="136"/>
      <c r="P825" s="136"/>
      <c r="Q825" s="136"/>
      <c r="R825" s="136"/>
      <c r="S825" s="136"/>
      <c r="T825" s="136"/>
      <c r="U825" s="136"/>
      <c r="V825" s="136"/>
      <c r="W825" s="136"/>
      <c r="X825" s="136"/>
      <c r="Y825" s="138"/>
    </row>
    <row r="826" spans="1:25" s="2" customFormat="1" x14ac:dyDescent="0.25">
      <c r="A826" s="136"/>
      <c r="B826" s="136"/>
      <c r="C826" s="136"/>
      <c r="D826" s="136"/>
      <c r="E826" s="136"/>
      <c r="F826" s="136"/>
      <c r="G826" s="136"/>
      <c r="H826" s="136"/>
      <c r="I826" s="136"/>
      <c r="J826" s="136"/>
      <c r="K826" s="136"/>
      <c r="L826" s="138"/>
      <c r="M826" s="139"/>
      <c r="N826" s="211"/>
      <c r="O826" s="136"/>
      <c r="P826" s="136"/>
      <c r="Q826" s="136"/>
      <c r="R826" s="136"/>
      <c r="S826" s="136"/>
      <c r="T826" s="136"/>
      <c r="U826" s="136"/>
      <c r="V826" s="136"/>
      <c r="W826" s="136"/>
      <c r="X826" s="136"/>
      <c r="Y826" s="138"/>
    </row>
    <row r="827" spans="1:25" s="2" customFormat="1" x14ac:dyDescent="0.25">
      <c r="A827" s="136"/>
      <c r="B827" s="136"/>
      <c r="C827" s="136"/>
      <c r="D827" s="136"/>
      <c r="E827" s="136"/>
      <c r="F827" s="136"/>
      <c r="G827" s="136"/>
      <c r="H827" s="136"/>
      <c r="I827" s="136"/>
      <c r="J827" s="136"/>
      <c r="K827" s="136"/>
      <c r="L827" s="138"/>
      <c r="M827" s="139"/>
      <c r="N827" s="211"/>
      <c r="O827" s="136"/>
      <c r="P827" s="136"/>
      <c r="Q827" s="136"/>
      <c r="R827" s="136"/>
      <c r="S827" s="136"/>
      <c r="T827" s="136"/>
      <c r="U827" s="136"/>
      <c r="V827" s="136"/>
      <c r="W827" s="136"/>
      <c r="X827" s="136"/>
      <c r="Y827" s="138"/>
    </row>
    <row r="828" spans="1:25" s="2" customFormat="1" x14ac:dyDescent="0.25">
      <c r="A828" s="136"/>
      <c r="B828" s="136"/>
      <c r="C828" s="136"/>
      <c r="D828" s="136"/>
      <c r="E828" s="136"/>
      <c r="F828" s="136"/>
      <c r="G828" s="136"/>
      <c r="H828" s="136"/>
      <c r="I828" s="136"/>
      <c r="J828" s="136"/>
      <c r="K828" s="136"/>
      <c r="L828" s="138"/>
      <c r="M828" s="139"/>
      <c r="N828" s="211"/>
      <c r="O828" s="136"/>
      <c r="P828" s="136"/>
      <c r="Q828" s="136"/>
      <c r="R828" s="136"/>
      <c r="S828" s="136"/>
      <c r="T828" s="136"/>
      <c r="U828" s="136"/>
      <c r="V828" s="136"/>
      <c r="W828" s="136"/>
      <c r="X828" s="136"/>
      <c r="Y828" s="138"/>
    </row>
    <row r="829" spans="1:25" s="2" customFormat="1" x14ac:dyDescent="0.25">
      <c r="A829" s="136"/>
      <c r="B829" s="136"/>
      <c r="C829" s="136"/>
      <c r="D829" s="136"/>
      <c r="E829" s="136"/>
      <c r="F829" s="136"/>
      <c r="G829" s="136"/>
      <c r="H829" s="136"/>
      <c r="I829" s="136"/>
      <c r="J829" s="136"/>
      <c r="K829" s="136"/>
      <c r="L829" s="138"/>
      <c r="M829" s="139"/>
      <c r="N829" s="211"/>
      <c r="O829" s="136"/>
      <c r="P829" s="136"/>
      <c r="Q829" s="136"/>
      <c r="R829" s="136"/>
      <c r="S829" s="136"/>
      <c r="T829" s="136"/>
      <c r="U829" s="136"/>
      <c r="V829" s="136"/>
      <c r="W829" s="136"/>
      <c r="X829" s="136"/>
      <c r="Y829" s="138"/>
    </row>
    <row r="830" spans="1:25" s="2" customFormat="1" x14ac:dyDescent="0.25">
      <c r="A830" s="136"/>
      <c r="B830" s="136"/>
      <c r="C830" s="136"/>
      <c r="D830" s="136"/>
      <c r="E830" s="136"/>
      <c r="F830" s="136"/>
      <c r="G830" s="136"/>
      <c r="H830" s="136"/>
      <c r="I830" s="136"/>
      <c r="J830" s="136"/>
      <c r="K830" s="136"/>
      <c r="L830" s="138"/>
      <c r="M830" s="139"/>
      <c r="N830" s="211"/>
      <c r="O830" s="136"/>
      <c r="P830" s="136"/>
      <c r="Q830" s="136"/>
      <c r="R830" s="136"/>
      <c r="S830" s="136"/>
      <c r="T830" s="136"/>
      <c r="U830" s="136"/>
      <c r="V830" s="136"/>
      <c r="W830" s="136"/>
      <c r="X830" s="136"/>
      <c r="Y830" s="138"/>
    </row>
    <row r="831" spans="1:25" s="2" customFormat="1" x14ac:dyDescent="0.25">
      <c r="A831" s="136"/>
      <c r="B831" s="136"/>
      <c r="C831" s="136"/>
      <c r="D831" s="136"/>
      <c r="E831" s="136"/>
      <c r="F831" s="136"/>
      <c r="G831" s="136"/>
      <c r="H831" s="136"/>
      <c r="I831" s="136"/>
      <c r="J831" s="136"/>
      <c r="K831" s="136"/>
      <c r="L831" s="138"/>
      <c r="M831" s="139"/>
      <c r="N831" s="211"/>
      <c r="O831" s="136"/>
      <c r="P831" s="136"/>
      <c r="Q831" s="136"/>
      <c r="R831" s="136"/>
      <c r="S831" s="136"/>
      <c r="T831" s="136"/>
      <c r="U831" s="136"/>
      <c r="V831" s="136"/>
      <c r="W831" s="136"/>
      <c r="X831" s="136"/>
      <c r="Y831" s="138"/>
    </row>
    <row r="832" spans="1:25" s="2" customFormat="1" x14ac:dyDescent="0.25">
      <c r="A832" s="136"/>
      <c r="B832" s="136"/>
      <c r="C832" s="136"/>
      <c r="D832" s="136"/>
      <c r="E832" s="136"/>
      <c r="F832" s="136"/>
      <c r="G832" s="136"/>
      <c r="H832" s="136"/>
      <c r="I832" s="136"/>
      <c r="J832" s="136"/>
      <c r="K832" s="136"/>
      <c r="L832" s="138"/>
      <c r="M832" s="139"/>
      <c r="N832" s="211"/>
      <c r="O832" s="136"/>
      <c r="P832" s="136"/>
      <c r="Q832" s="136"/>
      <c r="R832" s="136"/>
      <c r="S832" s="136"/>
      <c r="T832" s="136"/>
      <c r="U832" s="136"/>
      <c r="V832" s="136"/>
      <c r="W832" s="136"/>
      <c r="X832" s="136"/>
      <c r="Y832" s="138"/>
    </row>
    <row r="833" spans="1:25" s="2" customFormat="1" x14ac:dyDescent="0.25">
      <c r="A833" s="136"/>
      <c r="B833" s="136"/>
      <c r="C833" s="136"/>
      <c r="D833" s="136"/>
      <c r="E833" s="136"/>
      <c r="F833" s="136"/>
      <c r="G833" s="136"/>
      <c r="H833" s="136"/>
      <c r="I833" s="136"/>
      <c r="J833" s="136"/>
      <c r="K833" s="136"/>
      <c r="L833" s="138"/>
      <c r="M833" s="139"/>
      <c r="N833" s="211"/>
      <c r="O833" s="136"/>
      <c r="P833" s="136"/>
      <c r="Q833" s="136"/>
      <c r="R833" s="136"/>
      <c r="S833" s="136"/>
      <c r="T833" s="136"/>
      <c r="U833" s="136"/>
      <c r="V833" s="136"/>
      <c r="W833" s="136"/>
      <c r="X833" s="136"/>
      <c r="Y833" s="138"/>
    </row>
    <row r="834" spans="1:25" s="2" customFormat="1" x14ac:dyDescent="0.25">
      <c r="A834" s="136"/>
      <c r="B834" s="136"/>
      <c r="C834" s="136"/>
      <c r="D834" s="136"/>
      <c r="E834" s="136"/>
      <c r="F834" s="136"/>
      <c r="G834" s="136"/>
      <c r="H834" s="136"/>
      <c r="I834" s="136"/>
      <c r="J834" s="136"/>
      <c r="K834" s="136"/>
      <c r="L834" s="138"/>
      <c r="M834" s="139"/>
      <c r="N834" s="211"/>
      <c r="O834" s="136"/>
      <c r="P834" s="136"/>
      <c r="Q834" s="136"/>
      <c r="R834" s="136"/>
      <c r="S834" s="136"/>
      <c r="T834" s="136"/>
      <c r="U834" s="136"/>
      <c r="V834" s="136"/>
      <c r="W834" s="136"/>
      <c r="X834" s="136"/>
      <c r="Y834" s="138"/>
    </row>
    <row r="835" spans="1:25" s="2" customFormat="1" x14ac:dyDescent="0.25">
      <c r="A835" s="136"/>
      <c r="B835" s="136"/>
      <c r="C835" s="136"/>
      <c r="D835" s="136"/>
      <c r="E835" s="136"/>
      <c r="F835" s="136"/>
      <c r="G835" s="136"/>
      <c r="H835" s="136"/>
      <c r="I835" s="136"/>
      <c r="J835" s="136"/>
      <c r="K835" s="136"/>
      <c r="L835" s="138"/>
      <c r="M835" s="139"/>
      <c r="N835" s="211"/>
      <c r="O835" s="136"/>
      <c r="P835" s="136"/>
      <c r="Q835" s="136"/>
      <c r="R835" s="136"/>
      <c r="S835" s="136"/>
      <c r="T835" s="136"/>
      <c r="U835" s="136"/>
      <c r="V835" s="136"/>
      <c r="W835" s="136"/>
      <c r="X835" s="136"/>
      <c r="Y835" s="138"/>
    </row>
    <row r="836" spans="1:25" s="2" customFormat="1" x14ac:dyDescent="0.25">
      <c r="A836" s="136"/>
      <c r="B836" s="136"/>
      <c r="C836" s="136"/>
      <c r="D836" s="136"/>
      <c r="E836" s="136"/>
      <c r="F836" s="136"/>
      <c r="G836" s="136"/>
      <c r="H836" s="136"/>
      <c r="I836" s="136"/>
      <c r="J836" s="136"/>
      <c r="K836" s="136"/>
      <c r="L836" s="138"/>
      <c r="M836" s="139"/>
      <c r="N836" s="211"/>
      <c r="O836" s="136"/>
      <c r="P836" s="136"/>
      <c r="Q836" s="136"/>
      <c r="R836" s="136"/>
      <c r="S836" s="136"/>
      <c r="T836" s="136"/>
      <c r="U836" s="136"/>
      <c r="V836" s="136"/>
      <c r="W836" s="136"/>
      <c r="X836" s="136"/>
      <c r="Y836" s="138"/>
    </row>
    <row r="837" spans="1:25" s="2" customFormat="1" x14ac:dyDescent="0.25">
      <c r="A837" s="136"/>
      <c r="B837" s="136"/>
      <c r="C837" s="136"/>
      <c r="D837" s="136"/>
      <c r="E837" s="136"/>
      <c r="F837" s="136"/>
      <c r="G837" s="136"/>
      <c r="H837" s="136"/>
      <c r="I837" s="136"/>
      <c r="J837" s="136"/>
      <c r="K837" s="136"/>
      <c r="L837" s="138"/>
      <c r="M837" s="139"/>
      <c r="N837" s="211"/>
      <c r="O837" s="136"/>
      <c r="P837" s="136"/>
      <c r="Q837" s="136"/>
      <c r="R837" s="136"/>
      <c r="S837" s="136"/>
      <c r="T837" s="136"/>
      <c r="U837" s="136"/>
      <c r="V837" s="136"/>
      <c r="W837" s="136"/>
      <c r="X837" s="136"/>
      <c r="Y837" s="138"/>
    </row>
    <row r="838" spans="1:25" s="2" customFormat="1" x14ac:dyDescent="0.25">
      <c r="A838" s="136"/>
      <c r="B838" s="136"/>
      <c r="C838" s="136"/>
      <c r="D838" s="136"/>
      <c r="E838" s="136"/>
      <c r="F838" s="136"/>
      <c r="G838" s="136"/>
      <c r="H838" s="136"/>
      <c r="I838" s="136"/>
      <c r="J838" s="136"/>
      <c r="K838" s="136"/>
      <c r="L838" s="138"/>
      <c r="M838" s="139"/>
      <c r="N838" s="211"/>
      <c r="O838" s="136"/>
      <c r="P838" s="136"/>
      <c r="Q838" s="136"/>
      <c r="R838" s="136"/>
      <c r="S838" s="136"/>
      <c r="T838" s="136"/>
      <c r="U838" s="136"/>
      <c r="V838" s="136"/>
      <c r="W838" s="136"/>
      <c r="X838" s="136"/>
      <c r="Y838" s="138"/>
    </row>
    <row r="839" spans="1:25" s="2" customFormat="1" x14ac:dyDescent="0.25">
      <c r="A839" s="136"/>
      <c r="B839" s="136"/>
      <c r="C839" s="136"/>
      <c r="D839" s="136"/>
      <c r="E839" s="136"/>
      <c r="F839" s="136"/>
      <c r="G839" s="136"/>
      <c r="H839" s="136"/>
      <c r="I839" s="136"/>
      <c r="J839" s="136"/>
      <c r="K839" s="136"/>
      <c r="L839" s="138"/>
      <c r="M839" s="139"/>
      <c r="N839" s="211"/>
      <c r="O839" s="136"/>
      <c r="P839" s="136"/>
      <c r="Q839" s="136"/>
      <c r="R839" s="136"/>
      <c r="S839" s="136"/>
      <c r="T839" s="136"/>
      <c r="U839" s="136"/>
      <c r="V839" s="136"/>
      <c r="W839" s="136"/>
      <c r="X839" s="136"/>
      <c r="Y839" s="138"/>
    </row>
    <row r="840" spans="1:25" s="2" customFormat="1" x14ac:dyDescent="0.25">
      <c r="A840" s="136"/>
      <c r="B840" s="136"/>
      <c r="C840" s="136"/>
      <c r="D840" s="136"/>
      <c r="E840" s="136"/>
      <c r="F840" s="136"/>
      <c r="G840" s="136"/>
      <c r="H840" s="136"/>
      <c r="I840" s="136"/>
      <c r="J840" s="136"/>
      <c r="K840" s="136"/>
      <c r="L840" s="138"/>
      <c r="M840" s="139"/>
      <c r="N840" s="211"/>
      <c r="O840" s="136"/>
      <c r="P840" s="136"/>
      <c r="Q840" s="136"/>
      <c r="R840" s="136"/>
      <c r="S840" s="136"/>
      <c r="T840" s="136"/>
      <c r="U840" s="136"/>
      <c r="V840" s="136"/>
      <c r="W840" s="136"/>
      <c r="X840" s="136"/>
      <c r="Y840" s="138"/>
    </row>
    <row r="841" spans="1:25" s="2" customFormat="1" x14ac:dyDescent="0.25">
      <c r="A841" s="136"/>
      <c r="B841" s="136"/>
      <c r="C841" s="136"/>
      <c r="D841" s="136"/>
      <c r="E841" s="136"/>
      <c r="F841" s="136"/>
      <c r="G841" s="136"/>
      <c r="H841" s="136"/>
      <c r="I841" s="136"/>
      <c r="J841" s="136"/>
      <c r="K841" s="136"/>
      <c r="L841" s="138"/>
      <c r="M841" s="139"/>
      <c r="N841" s="211"/>
      <c r="O841" s="136"/>
      <c r="P841" s="136"/>
      <c r="Q841" s="136"/>
      <c r="R841" s="136"/>
      <c r="S841" s="136"/>
      <c r="T841" s="136"/>
      <c r="U841" s="136"/>
      <c r="V841" s="136"/>
      <c r="W841" s="136"/>
      <c r="X841" s="136"/>
      <c r="Y841" s="138"/>
    </row>
    <row r="842" spans="1:25" s="2" customFormat="1" x14ac:dyDescent="0.25">
      <c r="A842" s="136"/>
      <c r="B842" s="136"/>
      <c r="C842" s="136"/>
      <c r="D842" s="136"/>
      <c r="E842" s="136"/>
      <c r="F842" s="136"/>
      <c r="G842" s="136"/>
      <c r="H842" s="136"/>
      <c r="I842" s="136"/>
      <c r="J842" s="136"/>
      <c r="K842" s="136"/>
      <c r="L842" s="138"/>
      <c r="M842" s="139"/>
      <c r="N842" s="211"/>
      <c r="O842" s="136"/>
      <c r="P842" s="136"/>
      <c r="Q842" s="136"/>
      <c r="R842" s="136"/>
      <c r="S842" s="136"/>
      <c r="T842" s="136"/>
      <c r="U842" s="136"/>
      <c r="V842" s="136"/>
      <c r="W842" s="136"/>
      <c r="X842" s="136"/>
      <c r="Y842" s="138"/>
    </row>
    <row r="843" spans="1:25" s="2" customFormat="1" x14ac:dyDescent="0.25">
      <c r="A843" s="136"/>
      <c r="B843" s="136"/>
      <c r="C843" s="136"/>
      <c r="D843" s="136"/>
      <c r="E843" s="136"/>
      <c r="F843" s="136"/>
      <c r="G843" s="136"/>
      <c r="H843" s="136"/>
      <c r="I843" s="136"/>
      <c r="J843" s="136"/>
      <c r="K843" s="136"/>
      <c r="L843" s="138"/>
      <c r="M843" s="139"/>
      <c r="N843" s="211"/>
      <c r="O843" s="136"/>
      <c r="P843" s="136"/>
      <c r="Q843" s="136"/>
      <c r="R843" s="136"/>
      <c r="S843" s="136"/>
      <c r="T843" s="136"/>
      <c r="U843" s="136"/>
      <c r="V843" s="136"/>
      <c r="W843" s="136"/>
      <c r="X843" s="136"/>
      <c r="Y843" s="138"/>
    </row>
    <row r="844" spans="1:25" s="2" customFormat="1" x14ac:dyDescent="0.25">
      <c r="A844" s="136"/>
      <c r="B844" s="136"/>
      <c r="C844" s="136"/>
      <c r="D844" s="136"/>
      <c r="E844" s="136"/>
      <c r="F844" s="136"/>
      <c r="G844" s="136"/>
      <c r="H844" s="136"/>
      <c r="I844" s="136"/>
      <c r="J844" s="136"/>
      <c r="K844" s="136"/>
      <c r="L844" s="138"/>
      <c r="M844" s="139"/>
      <c r="N844" s="211"/>
      <c r="O844" s="136"/>
      <c r="P844" s="136"/>
      <c r="Q844" s="136"/>
      <c r="R844" s="136"/>
      <c r="S844" s="136"/>
      <c r="T844" s="136"/>
      <c r="U844" s="136"/>
      <c r="V844" s="136"/>
      <c r="W844" s="136"/>
      <c r="X844" s="136"/>
      <c r="Y844" s="138"/>
    </row>
    <row r="845" spans="1:25" s="2" customFormat="1" x14ac:dyDescent="0.25">
      <c r="A845" s="136"/>
      <c r="B845" s="136"/>
      <c r="C845" s="136"/>
      <c r="D845" s="136"/>
      <c r="E845" s="136"/>
      <c r="F845" s="136"/>
      <c r="G845" s="136"/>
      <c r="H845" s="136"/>
      <c r="I845" s="136"/>
      <c r="J845" s="136"/>
      <c r="K845" s="136"/>
      <c r="L845" s="138"/>
      <c r="M845" s="139"/>
      <c r="N845" s="211"/>
      <c r="O845" s="136"/>
      <c r="P845" s="136"/>
      <c r="Q845" s="136"/>
      <c r="R845" s="136"/>
      <c r="S845" s="136"/>
      <c r="T845" s="136"/>
      <c r="U845" s="136"/>
      <c r="V845" s="136"/>
      <c r="W845" s="136"/>
      <c r="X845" s="136"/>
      <c r="Y845" s="138"/>
    </row>
    <row r="846" spans="1:25" s="2" customFormat="1" x14ac:dyDescent="0.25">
      <c r="A846" s="136"/>
      <c r="B846" s="136"/>
      <c r="C846" s="136"/>
      <c r="D846" s="136"/>
      <c r="E846" s="136"/>
      <c r="F846" s="136"/>
      <c r="G846" s="136"/>
      <c r="H846" s="136"/>
      <c r="I846" s="136"/>
      <c r="J846" s="136"/>
      <c r="K846" s="136"/>
      <c r="L846" s="138"/>
      <c r="M846" s="139"/>
      <c r="N846" s="211"/>
      <c r="O846" s="136"/>
      <c r="P846" s="136"/>
      <c r="Q846" s="136"/>
      <c r="R846" s="136"/>
      <c r="S846" s="136"/>
      <c r="T846" s="136"/>
      <c r="U846" s="136"/>
      <c r="V846" s="136"/>
      <c r="W846" s="136"/>
      <c r="X846" s="136"/>
      <c r="Y846" s="138"/>
    </row>
    <row r="847" spans="1:25" s="2" customFormat="1" x14ac:dyDescent="0.25">
      <c r="A847" s="136"/>
      <c r="B847" s="136"/>
      <c r="C847" s="136"/>
      <c r="D847" s="136"/>
      <c r="E847" s="136"/>
      <c r="F847" s="136"/>
      <c r="G847" s="136"/>
      <c r="H847" s="136"/>
      <c r="I847" s="136"/>
      <c r="J847" s="136"/>
      <c r="K847" s="136"/>
      <c r="L847" s="138"/>
      <c r="M847" s="139"/>
      <c r="N847" s="211"/>
      <c r="O847" s="136"/>
      <c r="P847" s="136"/>
      <c r="Q847" s="136"/>
      <c r="R847" s="136"/>
      <c r="S847" s="136"/>
      <c r="T847" s="136"/>
      <c r="U847" s="136"/>
      <c r="V847" s="136"/>
      <c r="W847" s="136"/>
      <c r="X847" s="136"/>
      <c r="Y847" s="138"/>
    </row>
    <row r="848" spans="1:25" s="2" customFormat="1" x14ac:dyDescent="0.25">
      <c r="A848" s="136"/>
      <c r="B848" s="136"/>
      <c r="C848" s="136"/>
      <c r="D848" s="136"/>
      <c r="E848" s="136"/>
      <c r="F848" s="136"/>
      <c r="G848" s="136"/>
      <c r="H848" s="136"/>
      <c r="I848" s="136"/>
      <c r="J848" s="136"/>
      <c r="K848" s="136"/>
      <c r="L848" s="138"/>
      <c r="M848" s="139"/>
      <c r="N848" s="211"/>
      <c r="O848" s="136"/>
      <c r="P848" s="136"/>
      <c r="Q848" s="136"/>
      <c r="R848" s="136"/>
      <c r="S848" s="136"/>
      <c r="T848" s="136"/>
      <c r="U848" s="136"/>
      <c r="V848" s="136"/>
      <c r="W848" s="136"/>
      <c r="X848" s="136"/>
      <c r="Y848" s="138"/>
    </row>
    <row r="849" spans="1:25" s="2" customFormat="1" x14ac:dyDescent="0.25">
      <c r="A849" s="136"/>
      <c r="B849" s="136"/>
      <c r="C849" s="136"/>
      <c r="D849" s="136"/>
      <c r="E849" s="136"/>
      <c r="F849" s="136"/>
      <c r="G849" s="136"/>
      <c r="H849" s="136"/>
      <c r="I849" s="136"/>
      <c r="J849" s="136"/>
      <c r="K849" s="136"/>
      <c r="L849" s="138"/>
      <c r="M849" s="139"/>
      <c r="N849" s="211"/>
      <c r="O849" s="136"/>
      <c r="P849" s="136"/>
      <c r="Q849" s="136"/>
      <c r="R849" s="136"/>
      <c r="S849" s="136"/>
      <c r="T849" s="136"/>
      <c r="U849" s="136"/>
      <c r="V849" s="136"/>
      <c r="W849" s="136"/>
      <c r="X849" s="136"/>
      <c r="Y849" s="138"/>
    </row>
    <row r="850" spans="1:25" s="2" customFormat="1" x14ac:dyDescent="0.25">
      <c r="A850" s="136"/>
      <c r="B850" s="136"/>
      <c r="C850" s="136"/>
      <c r="D850" s="136"/>
      <c r="E850" s="136"/>
      <c r="F850" s="136"/>
      <c r="G850" s="136"/>
      <c r="H850" s="136"/>
      <c r="I850" s="136"/>
      <c r="J850" s="136"/>
      <c r="K850" s="136"/>
      <c r="L850" s="138"/>
      <c r="M850" s="139"/>
      <c r="N850" s="211"/>
      <c r="O850" s="136"/>
      <c r="P850" s="136"/>
      <c r="Q850" s="136"/>
      <c r="R850" s="136"/>
      <c r="S850" s="136"/>
      <c r="T850" s="136"/>
      <c r="U850" s="136"/>
      <c r="V850" s="136"/>
      <c r="W850" s="136"/>
      <c r="X850" s="136"/>
      <c r="Y850" s="138"/>
    </row>
    <row r="851" spans="1:25" s="2" customFormat="1" x14ac:dyDescent="0.25">
      <c r="A851" s="136"/>
      <c r="B851" s="136"/>
      <c r="C851" s="136"/>
      <c r="D851" s="136"/>
      <c r="E851" s="136"/>
      <c r="F851" s="136"/>
      <c r="G851" s="136"/>
      <c r="H851" s="136"/>
      <c r="I851" s="136"/>
      <c r="J851" s="136"/>
      <c r="K851" s="136"/>
      <c r="L851" s="138"/>
      <c r="M851" s="139"/>
      <c r="N851" s="211"/>
      <c r="O851" s="136"/>
      <c r="P851" s="136"/>
      <c r="Q851" s="136"/>
      <c r="R851" s="136"/>
      <c r="S851" s="136"/>
      <c r="T851" s="136"/>
      <c r="U851" s="136"/>
      <c r="V851" s="136"/>
      <c r="W851" s="136"/>
      <c r="X851" s="136"/>
      <c r="Y851" s="138"/>
    </row>
    <row r="852" spans="1:25" s="2" customFormat="1" x14ac:dyDescent="0.25">
      <c r="A852" s="136"/>
      <c r="B852" s="136"/>
      <c r="C852" s="136"/>
      <c r="D852" s="136"/>
      <c r="E852" s="136"/>
      <c r="F852" s="136"/>
      <c r="G852" s="136"/>
      <c r="H852" s="136"/>
      <c r="I852" s="136"/>
      <c r="J852" s="136"/>
      <c r="K852" s="136"/>
      <c r="L852" s="138"/>
      <c r="M852" s="139"/>
      <c r="N852" s="211"/>
      <c r="O852" s="136"/>
      <c r="P852" s="136"/>
      <c r="Q852" s="136"/>
      <c r="R852" s="136"/>
      <c r="S852" s="136"/>
      <c r="T852" s="136"/>
      <c r="U852" s="136"/>
      <c r="V852" s="136"/>
      <c r="W852" s="136"/>
      <c r="X852" s="136"/>
      <c r="Y852" s="138"/>
    </row>
    <row r="853" spans="1:25" s="2" customFormat="1" x14ac:dyDescent="0.25">
      <c r="A853" s="136"/>
      <c r="B853" s="136"/>
      <c r="C853" s="136"/>
      <c r="D853" s="136"/>
      <c r="E853" s="136"/>
      <c r="F853" s="136"/>
      <c r="G853" s="136"/>
      <c r="H853" s="136"/>
      <c r="I853" s="136"/>
      <c r="J853" s="136"/>
      <c r="K853" s="136"/>
      <c r="L853" s="138"/>
      <c r="M853" s="139"/>
      <c r="N853" s="211"/>
      <c r="O853" s="136"/>
      <c r="P853" s="136"/>
      <c r="Q853" s="136"/>
      <c r="R853" s="136"/>
      <c r="S853" s="136"/>
      <c r="T853" s="136"/>
      <c r="U853" s="136"/>
      <c r="V853" s="136"/>
      <c r="W853" s="136"/>
      <c r="X853" s="136"/>
      <c r="Y853" s="138"/>
    </row>
    <row r="854" spans="1:25" s="2" customFormat="1" x14ac:dyDescent="0.25">
      <c r="A854" s="136"/>
      <c r="B854" s="136"/>
      <c r="C854" s="136"/>
      <c r="D854" s="136"/>
      <c r="E854" s="136"/>
      <c r="F854" s="136"/>
      <c r="G854" s="136"/>
      <c r="H854" s="136"/>
      <c r="I854" s="136"/>
      <c r="J854" s="136"/>
      <c r="K854" s="136"/>
      <c r="L854" s="138"/>
      <c r="M854" s="139"/>
      <c r="N854" s="211"/>
      <c r="O854" s="136"/>
      <c r="P854" s="136"/>
      <c r="Q854" s="136"/>
      <c r="R854" s="136"/>
      <c r="S854" s="136"/>
      <c r="T854" s="136"/>
      <c r="U854" s="136"/>
      <c r="V854" s="136"/>
      <c r="W854" s="136"/>
      <c r="X854" s="136"/>
      <c r="Y854" s="138"/>
    </row>
    <row r="855" spans="1:25" s="2" customFormat="1" x14ac:dyDescent="0.25">
      <c r="A855" s="136"/>
      <c r="B855" s="136"/>
      <c r="C855" s="136"/>
      <c r="D855" s="136"/>
      <c r="E855" s="136"/>
      <c r="F855" s="136"/>
      <c r="G855" s="136"/>
      <c r="H855" s="136"/>
      <c r="I855" s="136"/>
      <c r="J855" s="136"/>
      <c r="K855" s="136"/>
      <c r="L855" s="138"/>
      <c r="M855" s="139"/>
      <c r="N855" s="211"/>
      <c r="O855" s="136"/>
      <c r="P855" s="136"/>
      <c r="Q855" s="136"/>
      <c r="R855" s="136"/>
      <c r="S855" s="136"/>
      <c r="T855" s="136"/>
      <c r="U855" s="136"/>
      <c r="V855" s="136"/>
      <c r="W855" s="136"/>
      <c r="X855" s="136"/>
      <c r="Y855" s="138"/>
    </row>
    <row r="856" spans="1:25" s="2" customFormat="1" x14ac:dyDescent="0.25">
      <c r="A856" s="136"/>
      <c r="B856" s="136"/>
      <c r="C856" s="136"/>
      <c r="D856" s="136"/>
      <c r="E856" s="136"/>
      <c r="F856" s="136"/>
      <c r="G856" s="136"/>
      <c r="H856" s="136"/>
      <c r="I856" s="136"/>
      <c r="J856" s="136"/>
      <c r="K856" s="136"/>
      <c r="L856" s="138"/>
      <c r="M856" s="139"/>
      <c r="N856" s="211"/>
      <c r="O856" s="136"/>
      <c r="P856" s="136"/>
      <c r="Q856" s="136"/>
      <c r="R856" s="136"/>
      <c r="S856" s="136"/>
      <c r="T856" s="136"/>
      <c r="U856" s="136"/>
      <c r="V856" s="136"/>
      <c r="W856" s="136"/>
      <c r="X856" s="136"/>
      <c r="Y856" s="138"/>
    </row>
    <row r="857" spans="1:25" s="2" customFormat="1" x14ac:dyDescent="0.25">
      <c r="A857" s="136"/>
      <c r="B857" s="136"/>
      <c r="C857" s="136"/>
      <c r="D857" s="136"/>
      <c r="E857" s="136"/>
      <c r="F857" s="136"/>
      <c r="G857" s="136"/>
      <c r="H857" s="136"/>
      <c r="I857" s="136"/>
      <c r="J857" s="136"/>
      <c r="K857" s="136"/>
      <c r="L857" s="138"/>
      <c r="M857" s="139"/>
      <c r="N857" s="211"/>
      <c r="O857" s="136"/>
      <c r="P857" s="136"/>
      <c r="Q857" s="136"/>
      <c r="R857" s="136"/>
      <c r="S857" s="136"/>
      <c r="T857" s="136"/>
      <c r="U857" s="136"/>
      <c r="V857" s="136"/>
      <c r="W857" s="136"/>
      <c r="X857" s="136"/>
      <c r="Y857" s="138"/>
    </row>
    <row r="858" spans="1:25" s="2" customFormat="1" x14ac:dyDescent="0.25">
      <c r="A858" s="136"/>
      <c r="B858" s="136"/>
      <c r="C858" s="136"/>
      <c r="D858" s="136"/>
      <c r="E858" s="136"/>
      <c r="F858" s="136"/>
      <c r="G858" s="136"/>
      <c r="H858" s="136"/>
      <c r="I858" s="136"/>
      <c r="J858" s="136"/>
      <c r="K858" s="136"/>
      <c r="L858" s="138"/>
      <c r="M858" s="139"/>
      <c r="N858" s="211"/>
      <c r="O858" s="136"/>
      <c r="P858" s="136"/>
      <c r="Q858" s="136"/>
      <c r="R858" s="136"/>
      <c r="S858" s="136"/>
      <c r="T858" s="136"/>
      <c r="U858" s="136"/>
      <c r="V858" s="136"/>
      <c r="W858" s="136"/>
      <c r="X858" s="136"/>
      <c r="Y858" s="138"/>
    </row>
    <row r="859" spans="1:25" s="2" customFormat="1" x14ac:dyDescent="0.25">
      <c r="A859" s="136"/>
      <c r="B859" s="136"/>
      <c r="C859" s="136"/>
      <c r="D859" s="136"/>
      <c r="E859" s="136"/>
      <c r="F859" s="136"/>
      <c r="G859" s="136"/>
      <c r="H859" s="136"/>
      <c r="I859" s="136"/>
      <c r="J859" s="136"/>
      <c r="K859" s="136"/>
      <c r="L859" s="138"/>
      <c r="M859" s="139"/>
      <c r="N859" s="211"/>
      <c r="O859" s="136"/>
      <c r="P859" s="136"/>
      <c r="Q859" s="136"/>
      <c r="R859" s="136"/>
      <c r="S859" s="136"/>
      <c r="T859" s="136"/>
      <c r="U859" s="136"/>
      <c r="V859" s="136"/>
      <c r="W859" s="136"/>
      <c r="X859" s="136"/>
      <c r="Y859" s="138"/>
    </row>
    <row r="860" spans="1:25" s="2" customFormat="1" x14ac:dyDescent="0.25">
      <c r="A860" s="136"/>
      <c r="B860" s="136"/>
      <c r="C860" s="136"/>
      <c r="D860" s="136"/>
      <c r="E860" s="136"/>
      <c r="F860" s="136"/>
      <c r="G860" s="136"/>
      <c r="H860" s="136"/>
      <c r="I860" s="136"/>
      <c r="J860" s="136"/>
      <c r="K860" s="136"/>
      <c r="L860" s="138"/>
      <c r="M860" s="139"/>
      <c r="N860" s="211"/>
      <c r="O860" s="136"/>
      <c r="P860" s="136"/>
      <c r="Q860" s="136"/>
      <c r="R860" s="136"/>
      <c r="S860" s="136"/>
      <c r="T860" s="136"/>
      <c r="U860" s="136"/>
      <c r="V860" s="136"/>
      <c r="W860" s="136"/>
      <c r="X860" s="136"/>
      <c r="Y860" s="138"/>
    </row>
    <row r="861" spans="1:25" s="2" customFormat="1" x14ac:dyDescent="0.25">
      <c r="A861" s="136"/>
      <c r="B861" s="136"/>
      <c r="C861" s="136"/>
      <c r="D861" s="136"/>
      <c r="E861" s="136"/>
      <c r="F861" s="136"/>
      <c r="G861" s="136"/>
      <c r="H861" s="136"/>
      <c r="I861" s="136"/>
      <c r="J861" s="136"/>
      <c r="K861" s="136"/>
      <c r="L861" s="138"/>
      <c r="M861" s="139"/>
      <c r="N861" s="211"/>
      <c r="O861" s="136"/>
      <c r="P861" s="136"/>
      <c r="Q861" s="136"/>
      <c r="R861" s="136"/>
      <c r="S861" s="136"/>
      <c r="T861" s="136"/>
      <c r="U861" s="136"/>
      <c r="V861" s="136"/>
      <c r="W861" s="136"/>
      <c r="X861" s="136"/>
      <c r="Y861" s="138"/>
    </row>
    <row r="862" spans="1:25" s="2" customFormat="1" x14ac:dyDescent="0.25">
      <c r="A862" s="136"/>
      <c r="B862" s="136"/>
      <c r="C862" s="136"/>
      <c r="D862" s="136"/>
      <c r="E862" s="136"/>
      <c r="F862" s="136"/>
      <c r="G862" s="136"/>
      <c r="H862" s="136"/>
      <c r="I862" s="136"/>
      <c r="J862" s="136"/>
      <c r="K862" s="136"/>
      <c r="L862" s="138"/>
      <c r="M862" s="139"/>
      <c r="N862" s="211"/>
      <c r="O862" s="136"/>
      <c r="P862" s="136"/>
      <c r="Q862" s="136"/>
      <c r="R862" s="136"/>
      <c r="S862" s="136"/>
      <c r="T862" s="136"/>
      <c r="U862" s="136"/>
      <c r="V862" s="136"/>
      <c r="W862" s="136"/>
      <c r="X862" s="136"/>
      <c r="Y862" s="138"/>
    </row>
    <row r="863" spans="1:25" s="2" customFormat="1" x14ac:dyDescent="0.25">
      <c r="A863" s="136"/>
      <c r="B863" s="136"/>
      <c r="C863" s="136"/>
      <c r="D863" s="136"/>
      <c r="E863" s="136"/>
      <c r="F863" s="136"/>
      <c r="G863" s="136"/>
      <c r="H863" s="136"/>
      <c r="I863" s="136"/>
      <c r="J863" s="136"/>
      <c r="K863" s="136"/>
      <c r="L863" s="138"/>
      <c r="M863" s="139"/>
      <c r="N863" s="211"/>
      <c r="O863" s="136"/>
      <c r="P863" s="136"/>
      <c r="Q863" s="136"/>
      <c r="R863" s="136"/>
      <c r="S863" s="136"/>
      <c r="T863" s="136"/>
      <c r="U863" s="136"/>
      <c r="V863" s="136"/>
      <c r="W863" s="136"/>
      <c r="X863" s="136"/>
      <c r="Y863" s="138"/>
    </row>
    <row r="864" spans="1:25" s="2" customFormat="1" x14ac:dyDescent="0.25">
      <c r="A864" s="136"/>
      <c r="B864" s="136"/>
      <c r="C864" s="136"/>
      <c r="D864" s="136"/>
      <c r="E864" s="136"/>
      <c r="F864" s="136"/>
      <c r="G864" s="136"/>
      <c r="H864" s="136"/>
      <c r="I864" s="136"/>
      <c r="J864" s="136"/>
      <c r="K864" s="136"/>
      <c r="L864" s="138"/>
      <c r="M864" s="139"/>
      <c r="N864" s="211"/>
      <c r="O864" s="136"/>
      <c r="P864" s="136"/>
      <c r="Q864" s="136"/>
      <c r="R864" s="136"/>
      <c r="S864" s="136"/>
      <c r="T864" s="136"/>
      <c r="U864" s="136"/>
      <c r="V864" s="136"/>
      <c r="W864" s="136"/>
      <c r="X864" s="136"/>
      <c r="Y864" s="138"/>
    </row>
    <row r="865" spans="1:25" s="2" customFormat="1" x14ac:dyDescent="0.25">
      <c r="A865" s="136"/>
      <c r="B865" s="136"/>
      <c r="C865" s="136"/>
      <c r="D865" s="136"/>
      <c r="E865" s="136"/>
      <c r="F865" s="136"/>
      <c r="G865" s="136"/>
      <c r="H865" s="136"/>
      <c r="I865" s="136"/>
      <c r="J865" s="136"/>
      <c r="K865" s="136"/>
      <c r="L865" s="138"/>
      <c r="M865" s="139"/>
      <c r="N865" s="211"/>
      <c r="O865" s="136"/>
      <c r="P865" s="136"/>
      <c r="Q865" s="136"/>
      <c r="R865" s="136"/>
      <c r="S865" s="136"/>
      <c r="T865" s="136"/>
      <c r="U865" s="136"/>
      <c r="V865" s="136"/>
      <c r="W865" s="136"/>
      <c r="X865" s="136"/>
      <c r="Y865" s="138"/>
    </row>
    <row r="866" spans="1:25" s="2" customFormat="1" x14ac:dyDescent="0.25">
      <c r="A866" s="136"/>
      <c r="B866" s="136"/>
      <c r="C866" s="136"/>
      <c r="D866" s="136"/>
      <c r="E866" s="136"/>
      <c r="F866" s="136"/>
      <c r="G866" s="136"/>
      <c r="H866" s="136"/>
      <c r="I866" s="136"/>
      <c r="J866" s="136"/>
      <c r="K866" s="136"/>
      <c r="L866" s="138"/>
      <c r="M866" s="139"/>
      <c r="N866" s="211"/>
      <c r="O866" s="136"/>
      <c r="P866" s="136"/>
      <c r="Q866" s="136"/>
      <c r="R866" s="136"/>
      <c r="S866" s="136"/>
      <c r="T866" s="136"/>
      <c r="U866" s="136"/>
      <c r="V866" s="136"/>
      <c r="W866" s="136"/>
      <c r="X866" s="136"/>
      <c r="Y866" s="138"/>
    </row>
    <row r="867" spans="1:25" s="2" customFormat="1" x14ac:dyDescent="0.25">
      <c r="A867" s="136"/>
      <c r="B867" s="136"/>
      <c r="C867" s="136"/>
      <c r="D867" s="136"/>
      <c r="E867" s="136"/>
      <c r="F867" s="136"/>
      <c r="G867" s="136"/>
      <c r="H867" s="136"/>
      <c r="I867" s="136"/>
      <c r="J867" s="136"/>
      <c r="K867" s="136"/>
      <c r="L867" s="138"/>
      <c r="M867" s="139"/>
      <c r="N867" s="211"/>
      <c r="O867" s="136"/>
      <c r="P867" s="136"/>
      <c r="Q867" s="136"/>
      <c r="R867" s="136"/>
      <c r="S867" s="136"/>
      <c r="T867" s="136"/>
      <c r="U867" s="136"/>
      <c r="V867" s="136"/>
      <c r="W867" s="136"/>
      <c r="X867" s="136"/>
      <c r="Y867" s="138"/>
    </row>
    <row r="868" spans="1:25" s="2" customFormat="1" x14ac:dyDescent="0.25">
      <c r="A868" s="136"/>
      <c r="B868" s="136"/>
      <c r="C868" s="136"/>
      <c r="D868" s="136"/>
      <c r="E868" s="136"/>
      <c r="F868" s="136"/>
      <c r="G868" s="136"/>
      <c r="H868" s="136"/>
      <c r="I868" s="136"/>
      <c r="J868" s="136"/>
      <c r="K868" s="136"/>
      <c r="L868" s="138"/>
      <c r="M868" s="139"/>
      <c r="N868" s="211"/>
      <c r="O868" s="136"/>
      <c r="P868" s="136"/>
      <c r="Q868" s="136"/>
      <c r="R868" s="136"/>
      <c r="S868" s="136"/>
      <c r="T868" s="136"/>
      <c r="U868" s="136"/>
      <c r="V868" s="136"/>
      <c r="W868" s="136"/>
      <c r="X868" s="136"/>
      <c r="Y868" s="138"/>
    </row>
    <row r="869" spans="1:25" s="2" customFormat="1" x14ac:dyDescent="0.25">
      <c r="A869" s="136"/>
      <c r="B869" s="136"/>
      <c r="C869" s="136"/>
      <c r="D869" s="136"/>
      <c r="E869" s="136"/>
      <c r="F869" s="136"/>
      <c r="G869" s="136"/>
      <c r="H869" s="136"/>
      <c r="I869" s="136"/>
      <c r="J869" s="136"/>
      <c r="K869" s="136"/>
      <c r="L869" s="138"/>
      <c r="M869" s="139"/>
      <c r="N869" s="211"/>
      <c r="O869" s="136"/>
      <c r="P869" s="136"/>
      <c r="Q869" s="136"/>
      <c r="R869" s="136"/>
      <c r="S869" s="136"/>
      <c r="T869" s="136"/>
      <c r="U869" s="136"/>
      <c r="V869" s="136"/>
      <c r="W869" s="136"/>
      <c r="X869" s="136"/>
      <c r="Y869" s="138"/>
    </row>
    <row r="870" spans="1:25" s="2" customFormat="1" x14ac:dyDescent="0.25">
      <c r="A870" s="136"/>
      <c r="B870" s="136"/>
      <c r="C870" s="136"/>
      <c r="D870" s="136"/>
      <c r="E870" s="136"/>
      <c r="F870" s="136"/>
      <c r="G870" s="136"/>
      <c r="H870" s="136"/>
      <c r="I870" s="136"/>
      <c r="J870" s="136"/>
      <c r="K870" s="136"/>
      <c r="L870" s="138"/>
      <c r="M870" s="139"/>
      <c r="N870" s="211"/>
      <c r="O870" s="136"/>
      <c r="P870" s="136"/>
      <c r="Q870" s="136"/>
      <c r="R870" s="136"/>
      <c r="S870" s="136"/>
      <c r="T870" s="136"/>
      <c r="U870" s="136"/>
      <c r="V870" s="136"/>
      <c r="W870" s="136"/>
      <c r="X870" s="136"/>
      <c r="Y870" s="138"/>
    </row>
    <row r="871" spans="1:25" s="2" customFormat="1" x14ac:dyDescent="0.25">
      <c r="A871" s="136"/>
      <c r="B871" s="136"/>
      <c r="C871" s="136"/>
      <c r="D871" s="136"/>
      <c r="E871" s="136"/>
      <c r="F871" s="136"/>
      <c r="G871" s="136"/>
      <c r="H871" s="136"/>
      <c r="I871" s="136"/>
      <c r="J871" s="136"/>
      <c r="K871" s="136"/>
      <c r="L871" s="138"/>
      <c r="M871" s="139"/>
      <c r="N871" s="211"/>
      <c r="O871" s="136"/>
      <c r="P871" s="136"/>
      <c r="Q871" s="136"/>
      <c r="R871" s="136"/>
      <c r="S871" s="136"/>
      <c r="T871" s="136"/>
      <c r="U871" s="136"/>
      <c r="V871" s="136"/>
      <c r="W871" s="136"/>
      <c r="X871" s="136"/>
      <c r="Y871" s="138"/>
    </row>
    <row r="872" spans="1:25" s="2" customFormat="1" x14ac:dyDescent="0.25">
      <c r="A872" s="136"/>
      <c r="B872" s="136"/>
      <c r="C872" s="136"/>
      <c r="D872" s="136"/>
      <c r="E872" s="136"/>
      <c r="F872" s="136"/>
      <c r="G872" s="136"/>
      <c r="H872" s="136"/>
      <c r="I872" s="136"/>
      <c r="J872" s="136"/>
      <c r="K872" s="136"/>
      <c r="L872" s="138"/>
      <c r="M872" s="139"/>
      <c r="N872" s="211"/>
      <c r="O872" s="136"/>
      <c r="P872" s="136"/>
      <c r="Q872" s="136"/>
      <c r="R872" s="136"/>
      <c r="S872" s="136"/>
      <c r="T872" s="136"/>
      <c r="U872" s="136"/>
      <c r="V872" s="136"/>
      <c r="W872" s="136"/>
      <c r="X872" s="136"/>
      <c r="Y872" s="138"/>
    </row>
    <row r="873" spans="1:25" s="2" customFormat="1" x14ac:dyDescent="0.25">
      <c r="A873" s="136"/>
      <c r="B873" s="136"/>
      <c r="C873" s="136"/>
      <c r="D873" s="136"/>
      <c r="E873" s="136"/>
      <c r="F873" s="136"/>
      <c r="G873" s="136"/>
      <c r="H873" s="136"/>
      <c r="I873" s="136"/>
      <c r="J873" s="136"/>
      <c r="K873" s="136"/>
      <c r="L873" s="138"/>
      <c r="M873" s="139"/>
      <c r="N873" s="211"/>
      <c r="O873" s="136"/>
      <c r="P873" s="136"/>
      <c r="Q873" s="136"/>
      <c r="R873" s="136"/>
      <c r="S873" s="136"/>
      <c r="T873" s="136"/>
      <c r="U873" s="136"/>
      <c r="V873" s="136"/>
      <c r="W873" s="136"/>
      <c r="X873" s="136"/>
      <c r="Y873" s="138"/>
    </row>
    <row r="874" spans="1:25" s="2" customFormat="1" x14ac:dyDescent="0.25">
      <c r="A874" s="136"/>
      <c r="B874" s="136"/>
      <c r="C874" s="136"/>
      <c r="D874" s="136"/>
      <c r="E874" s="136"/>
      <c r="F874" s="136"/>
      <c r="G874" s="136"/>
      <c r="H874" s="136"/>
      <c r="I874" s="136"/>
      <c r="J874" s="136"/>
      <c r="K874" s="136"/>
      <c r="L874" s="138"/>
      <c r="M874" s="139"/>
      <c r="N874" s="211"/>
      <c r="O874" s="136"/>
      <c r="P874" s="136"/>
      <c r="Q874" s="136"/>
      <c r="R874" s="136"/>
      <c r="S874" s="136"/>
      <c r="T874" s="136"/>
      <c r="U874" s="136"/>
      <c r="V874" s="136"/>
      <c r="W874" s="136"/>
      <c r="X874" s="136"/>
      <c r="Y874" s="138"/>
    </row>
    <row r="875" spans="1:25" s="2" customFormat="1" x14ac:dyDescent="0.25">
      <c r="A875" s="136"/>
      <c r="B875" s="136"/>
      <c r="C875" s="136"/>
      <c r="D875" s="136"/>
      <c r="E875" s="136"/>
      <c r="F875" s="136"/>
      <c r="G875" s="136"/>
      <c r="H875" s="136"/>
      <c r="I875" s="136"/>
      <c r="J875" s="136"/>
      <c r="K875" s="136"/>
      <c r="L875" s="138"/>
      <c r="M875" s="139"/>
      <c r="N875" s="211"/>
      <c r="O875" s="136"/>
      <c r="P875" s="136"/>
      <c r="Q875" s="136"/>
      <c r="R875" s="136"/>
      <c r="S875" s="136"/>
      <c r="T875" s="136"/>
      <c r="U875" s="136"/>
      <c r="V875" s="136"/>
      <c r="W875" s="136"/>
      <c r="X875" s="136"/>
      <c r="Y875" s="138"/>
    </row>
    <row r="876" spans="1:25" s="2" customFormat="1" x14ac:dyDescent="0.25">
      <c r="A876" s="136"/>
      <c r="B876" s="136"/>
      <c r="C876" s="136"/>
      <c r="D876" s="136"/>
      <c r="E876" s="136"/>
      <c r="F876" s="136"/>
      <c r="G876" s="136"/>
      <c r="H876" s="136"/>
      <c r="I876" s="136"/>
      <c r="J876" s="136"/>
      <c r="K876" s="136"/>
      <c r="L876" s="138"/>
      <c r="M876" s="139"/>
      <c r="N876" s="211"/>
      <c r="O876" s="136"/>
      <c r="P876" s="136"/>
      <c r="Q876" s="136"/>
      <c r="R876" s="136"/>
      <c r="S876" s="136"/>
      <c r="T876" s="136"/>
      <c r="U876" s="136"/>
      <c r="V876" s="136"/>
      <c r="W876" s="136"/>
      <c r="X876" s="136"/>
      <c r="Y876" s="138"/>
    </row>
    <row r="877" spans="1:25" s="2" customFormat="1" x14ac:dyDescent="0.25">
      <c r="A877" s="136"/>
      <c r="B877" s="136"/>
      <c r="C877" s="136"/>
      <c r="D877" s="136"/>
      <c r="E877" s="136"/>
      <c r="F877" s="136"/>
      <c r="G877" s="136"/>
      <c r="H877" s="136"/>
      <c r="I877" s="136"/>
      <c r="J877" s="136"/>
      <c r="K877" s="136"/>
      <c r="L877" s="138"/>
      <c r="M877" s="139"/>
      <c r="N877" s="211"/>
      <c r="O877" s="136"/>
      <c r="P877" s="136"/>
      <c r="Q877" s="136"/>
      <c r="R877" s="136"/>
      <c r="S877" s="136"/>
      <c r="T877" s="136"/>
      <c r="U877" s="136"/>
      <c r="V877" s="136"/>
      <c r="W877" s="136"/>
      <c r="X877" s="136"/>
      <c r="Y877" s="138"/>
    </row>
    <row r="878" spans="1:25" s="2" customFormat="1" x14ac:dyDescent="0.25">
      <c r="A878" s="136"/>
      <c r="B878" s="136"/>
      <c r="C878" s="136"/>
      <c r="D878" s="136"/>
      <c r="E878" s="136"/>
      <c r="F878" s="136"/>
      <c r="G878" s="136"/>
      <c r="H878" s="136"/>
      <c r="I878" s="136"/>
      <c r="J878" s="136"/>
      <c r="K878" s="136"/>
      <c r="L878" s="138"/>
      <c r="M878" s="139"/>
      <c r="N878" s="211"/>
      <c r="O878" s="136"/>
      <c r="P878" s="136"/>
      <c r="Q878" s="136"/>
      <c r="R878" s="136"/>
      <c r="S878" s="136"/>
      <c r="T878" s="136"/>
      <c r="U878" s="136"/>
      <c r="V878" s="136"/>
      <c r="W878" s="136"/>
      <c r="X878" s="136"/>
      <c r="Y878" s="138"/>
    </row>
    <row r="879" spans="1:25" s="2" customFormat="1" x14ac:dyDescent="0.25">
      <c r="A879" s="136"/>
      <c r="B879" s="136"/>
      <c r="C879" s="136"/>
      <c r="D879" s="136"/>
      <c r="E879" s="136"/>
      <c r="F879" s="136"/>
      <c r="G879" s="136"/>
      <c r="H879" s="136"/>
      <c r="I879" s="136"/>
      <c r="J879" s="136"/>
      <c r="K879" s="136"/>
      <c r="L879" s="138"/>
      <c r="M879" s="139"/>
      <c r="N879" s="211"/>
      <c r="O879" s="136"/>
      <c r="P879" s="136"/>
      <c r="Q879" s="136"/>
      <c r="R879" s="136"/>
      <c r="S879" s="136"/>
      <c r="T879" s="136"/>
      <c r="U879" s="136"/>
      <c r="V879" s="136"/>
      <c r="W879" s="136"/>
      <c r="X879" s="136"/>
      <c r="Y879" s="138"/>
    </row>
    <row r="880" spans="1:25" s="2" customFormat="1" x14ac:dyDescent="0.25">
      <c r="A880" s="136"/>
      <c r="B880" s="136"/>
      <c r="C880" s="136"/>
      <c r="D880" s="136"/>
      <c r="E880" s="136"/>
      <c r="F880" s="136"/>
      <c r="G880" s="136"/>
      <c r="H880" s="136"/>
      <c r="I880" s="136"/>
      <c r="J880" s="136"/>
      <c r="K880" s="136"/>
      <c r="L880" s="138"/>
      <c r="M880" s="139"/>
      <c r="N880" s="211"/>
      <c r="O880" s="136"/>
      <c r="P880" s="136"/>
      <c r="Q880" s="136"/>
      <c r="R880" s="136"/>
      <c r="S880" s="136"/>
      <c r="T880" s="136"/>
      <c r="U880" s="136"/>
      <c r="V880" s="136"/>
      <c r="W880" s="136"/>
      <c r="X880" s="136"/>
      <c r="Y880" s="138"/>
    </row>
    <row r="881" spans="1:25" s="2" customFormat="1" x14ac:dyDescent="0.25">
      <c r="A881" s="136"/>
      <c r="B881" s="136"/>
      <c r="C881" s="136"/>
      <c r="D881" s="136"/>
      <c r="E881" s="136"/>
      <c r="F881" s="136"/>
      <c r="G881" s="136"/>
      <c r="H881" s="136"/>
      <c r="I881" s="136"/>
      <c r="J881" s="136"/>
      <c r="K881" s="136"/>
      <c r="L881" s="138"/>
      <c r="M881" s="139"/>
      <c r="N881" s="211"/>
      <c r="O881" s="136"/>
      <c r="P881" s="136"/>
      <c r="Q881" s="136"/>
      <c r="R881" s="136"/>
      <c r="S881" s="136"/>
      <c r="T881" s="136"/>
      <c r="U881" s="136"/>
      <c r="V881" s="136"/>
      <c r="W881" s="136"/>
      <c r="X881" s="136"/>
      <c r="Y881" s="138"/>
    </row>
    <row r="882" spans="1:25" s="2" customFormat="1" x14ac:dyDescent="0.25">
      <c r="A882" s="136"/>
      <c r="B882" s="136"/>
      <c r="C882" s="136"/>
      <c r="D882" s="136"/>
      <c r="E882" s="136"/>
      <c r="F882" s="136"/>
      <c r="G882" s="136"/>
      <c r="H882" s="136"/>
      <c r="I882" s="136"/>
      <c r="J882" s="136"/>
      <c r="K882" s="136"/>
      <c r="L882" s="138"/>
      <c r="M882" s="139"/>
      <c r="N882" s="211"/>
      <c r="O882" s="136"/>
      <c r="P882" s="136"/>
      <c r="Q882" s="136"/>
      <c r="R882" s="136"/>
      <c r="S882" s="136"/>
      <c r="T882" s="136"/>
      <c r="U882" s="136"/>
      <c r="V882" s="136"/>
      <c r="W882" s="136"/>
      <c r="X882" s="136"/>
      <c r="Y882" s="138"/>
    </row>
    <row r="883" spans="1:25" s="2" customFormat="1" x14ac:dyDescent="0.25">
      <c r="A883" s="136"/>
      <c r="B883" s="136"/>
      <c r="C883" s="136"/>
      <c r="D883" s="136"/>
      <c r="E883" s="136"/>
      <c r="F883" s="136"/>
      <c r="G883" s="136"/>
      <c r="H883" s="136"/>
      <c r="I883" s="136"/>
      <c r="J883" s="136"/>
      <c r="K883" s="136"/>
      <c r="L883" s="138"/>
      <c r="M883" s="139"/>
      <c r="N883" s="211"/>
      <c r="O883" s="136"/>
      <c r="P883" s="136"/>
      <c r="Q883" s="136"/>
      <c r="R883" s="136"/>
      <c r="S883" s="136"/>
      <c r="T883" s="136"/>
      <c r="U883" s="136"/>
      <c r="V883" s="136"/>
      <c r="W883" s="136"/>
      <c r="X883" s="136"/>
      <c r="Y883" s="138"/>
    </row>
    <row r="884" spans="1:25" s="2" customFormat="1" x14ac:dyDescent="0.25">
      <c r="A884" s="136"/>
      <c r="B884" s="136"/>
      <c r="C884" s="136"/>
      <c r="D884" s="136"/>
      <c r="E884" s="136"/>
      <c r="F884" s="136"/>
      <c r="G884" s="136"/>
      <c r="H884" s="136"/>
      <c r="I884" s="136"/>
      <c r="J884" s="136"/>
      <c r="K884" s="136"/>
      <c r="L884" s="138"/>
      <c r="M884" s="139"/>
      <c r="N884" s="211"/>
      <c r="O884" s="136"/>
      <c r="P884" s="136"/>
      <c r="Q884" s="136"/>
      <c r="R884" s="136"/>
      <c r="S884" s="136"/>
      <c r="T884" s="136"/>
      <c r="U884" s="136"/>
      <c r="V884" s="136"/>
      <c r="W884" s="136"/>
      <c r="X884" s="136"/>
      <c r="Y884" s="138"/>
    </row>
    <row r="885" spans="1:25" s="2" customFormat="1" x14ac:dyDescent="0.25">
      <c r="A885" s="136"/>
      <c r="B885" s="136"/>
      <c r="C885" s="136"/>
      <c r="D885" s="136"/>
      <c r="E885" s="136"/>
      <c r="F885" s="136"/>
      <c r="G885" s="136"/>
      <c r="H885" s="136"/>
      <c r="I885" s="136"/>
      <c r="J885" s="136"/>
      <c r="K885" s="136"/>
      <c r="L885" s="138"/>
      <c r="M885" s="139"/>
      <c r="N885" s="211"/>
      <c r="O885" s="136"/>
      <c r="P885" s="136"/>
      <c r="Q885" s="136"/>
      <c r="R885" s="136"/>
      <c r="S885" s="136"/>
      <c r="T885" s="136"/>
      <c r="U885" s="136"/>
      <c r="V885" s="136"/>
      <c r="W885" s="136"/>
      <c r="X885" s="136"/>
      <c r="Y885" s="138"/>
    </row>
    <row r="886" spans="1:25" s="2" customFormat="1" x14ac:dyDescent="0.25">
      <c r="A886" s="136"/>
      <c r="B886" s="136"/>
      <c r="C886" s="136"/>
      <c r="D886" s="136"/>
      <c r="E886" s="136"/>
      <c r="F886" s="136"/>
      <c r="G886" s="136"/>
      <c r="H886" s="136"/>
      <c r="I886" s="136"/>
      <c r="J886" s="136"/>
      <c r="K886" s="136"/>
      <c r="L886" s="138"/>
      <c r="M886" s="139"/>
      <c r="N886" s="211"/>
      <c r="O886" s="136"/>
      <c r="P886" s="136"/>
      <c r="Q886" s="136"/>
      <c r="R886" s="136"/>
      <c r="S886" s="136"/>
      <c r="T886" s="136"/>
      <c r="U886" s="136"/>
      <c r="V886" s="136"/>
      <c r="W886" s="136"/>
      <c r="X886" s="136"/>
      <c r="Y886" s="138"/>
    </row>
    <row r="887" spans="1:25" s="2" customFormat="1" x14ac:dyDescent="0.25">
      <c r="A887" s="136"/>
      <c r="B887" s="136"/>
      <c r="C887" s="136"/>
      <c r="D887" s="136"/>
      <c r="E887" s="136"/>
      <c r="F887" s="136"/>
      <c r="G887" s="136"/>
      <c r="H887" s="136"/>
      <c r="I887" s="136"/>
      <c r="J887" s="136"/>
      <c r="K887" s="136"/>
      <c r="L887" s="138"/>
      <c r="M887" s="139"/>
      <c r="N887" s="211"/>
      <c r="O887" s="136"/>
      <c r="P887" s="136"/>
      <c r="Q887" s="136"/>
      <c r="R887" s="136"/>
      <c r="S887" s="136"/>
      <c r="T887" s="136"/>
      <c r="U887" s="136"/>
      <c r="V887" s="136"/>
      <c r="W887" s="136"/>
      <c r="X887" s="136"/>
      <c r="Y887" s="138"/>
    </row>
    <row r="888" spans="1:25" s="2" customFormat="1" x14ac:dyDescent="0.25">
      <c r="A888" s="136"/>
      <c r="B888" s="136"/>
      <c r="C888" s="136"/>
      <c r="D888" s="136"/>
      <c r="E888" s="136"/>
      <c r="F888" s="136"/>
      <c r="G888" s="136"/>
      <c r="H888" s="136"/>
      <c r="I888" s="136"/>
      <c r="J888" s="136"/>
      <c r="K888" s="136"/>
      <c r="L888" s="138"/>
      <c r="M888" s="139"/>
      <c r="N888" s="211"/>
      <c r="O888" s="136"/>
      <c r="P888" s="136"/>
      <c r="Q888" s="136"/>
      <c r="R888" s="136"/>
      <c r="S888" s="136"/>
      <c r="T888" s="136"/>
      <c r="U888" s="136"/>
      <c r="V888" s="136"/>
      <c r="W888" s="136"/>
      <c r="X888" s="136"/>
      <c r="Y888" s="138"/>
    </row>
    <row r="889" spans="1:25" s="2" customFormat="1" x14ac:dyDescent="0.25">
      <c r="A889" s="136"/>
      <c r="B889" s="136"/>
      <c r="C889" s="136"/>
      <c r="D889" s="136"/>
      <c r="E889" s="136"/>
      <c r="F889" s="136"/>
      <c r="G889" s="136"/>
      <c r="H889" s="136"/>
      <c r="I889" s="136"/>
      <c r="J889" s="136"/>
      <c r="K889" s="136"/>
      <c r="L889" s="138"/>
      <c r="M889" s="139"/>
      <c r="N889" s="211"/>
      <c r="O889" s="136"/>
      <c r="P889" s="136"/>
      <c r="Q889" s="136"/>
      <c r="R889" s="136"/>
      <c r="S889" s="136"/>
      <c r="T889" s="136"/>
      <c r="U889" s="136"/>
      <c r="V889" s="136"/>
      <c r="W889" s="136"/>
      <c r="X889" s="136"/>
      <c r="Y889" s="138"/>
    </row>
    <row r="890" spans="1:25" s="2" customFormat="1" x14ac:dyDescent="0.25">
      <c r="A890" s="136"/>
      <c r="B890" s="136"/>
      <c r="C890" s="136"/>
      <c r="D890" s="136"/>
      <c r="E890" s="136"/>
      <c r="F890" s="136"/>
      <c r="G890" s="136"/>
      <c r="H890" s="136"/>
      <c r="I890" s="136"/>
      <c r="J890" s="136"/>
      <c r="K890" s="136"/>
      <c r="L890" s="138"/>
      <c r="M890" s="139"/>
      <c r="N890" s="211"/>
      <c r="O890" s="136"/>
      <c r="P890" s="136"/>
      <c r="Q890" s="136"/>
      <c r="R890" s="136"/>
      <c r="S890" s="136"/>
      <c r="T890" s="136"/>
      <c r="U890" s="136"/>
      <c r="V890" s="136"/>
      <c r="W890" s="136"/>
      <c r="X890" s="136"/>
      <c r="Y890" s="138"/>
    </row>
    <row r="891" spans="1:25" s="2" customFormat="1" x14ac:dyDescent="0.25">
      <c r="A891" s="136"/>
      <c r="B891" s="136"/>
      <c r="C891" s="136"/>
      <c r="D891" s="136"/>
      <c r="E891" s="136"/>
      <c r="F891" s="136"/>
      <c r="G891" s="136"/>
      <c r="H891" s="136"/>
      <c r="I891" s="136"/>
      <c r="J891" s="136"/>
      <c r="K891" s="136"/>
      <c r="L891" s="138"/>
      <c r="M891" s="139"/>
      <c r="N891" s="211"/>
      <c r="O891" s="136"/>
      <c r="P891" s="136"/>
      <c r="Q891" s="136"/>
      <c r="R891" s="136"/>
      <c r="S891" s="136"/>
      <c r="T891" s="136"/>
      <c r="U891" s="136"/>
      <c r="V891" s="136"/>
      <c r="W891" s="136"/>
      <c r="X891" s="136"/>
      <c r="Y891" s="138"/>
    </row>
    <row r="892" spans="1:25" s="2" customFormat="1" x14ac:dyDescent="0.25">
      <c r="A892" s="136"/>
      <c r="B892" s="136"/>
      <c r="C892" s="136"/>
      <c r="D892" s="136"/>
      <c r="E892" s="136"/>
      <c r="F892" s="136"/>
      <c r="G892" s="136"/>
      <c r="H892" s="136"/>
      <c r="I892" s="136"/>
      <c r="J892" s="136"/>
      <c r="K892" s="136"/>
      <c r="L892" s="138"/>
      <c r="M892" s="139"/>
      <c r="N892" s="211"/>
      <c r="O892" s="136"/>
      <c r="P892" s="136"/>
      <c r="Q892" s="136"/>
      <c r="R892" s="136"/>
      <c r="S892" s="136"/>
      <c r="T892" s="136"/>
      <c r="U892" s="136"/>
      <c r="V892" s="136"/>
      <c r="W892" s="136"/>
      <c r="X892" s="136"/>
      <c r="Y892" s="138"/>
    </row>
    <row r="893" spans="1:25" s="2" customFormat="1" x14ac:dyDescent="0.25">
      <c r="A893" s="136"/>
      <c r="B893" s="136"/>
      <c r="C893" s="136"/>
      <c r="D893" s="136"/>
      <c r="E893" s="136"/>
      <c r="F893" s="136"/>
      <c r="G893" s="136"/>
      <c r="H893" s="136"/>
      <c r="I893" s="136"/>
      <c r="J893" s="136"/>
      <c r="K893" s="136"/>
      <c r="L893" s="138"/>
      <c r="M893" s="139"/>
      <c r="N893" s="211"/>
      <c r="O893" s="136"/>
      <c r="P893" s="136"/>
      <c r="Q893" s="136"/>
      <c r="R893" s="136"/>
      <c r="S893" s="136"/>
      <c r="T893" s="136"/>
      <c r="U893" s="136"/>
      <c r="V893" s="136"/>
      <c r="W893" s="136"/>
      <c r="X893" s="136"/>
      <c r="Y893" s="138"/>
    </row>
    <row r="894" spans="1:25" s="2" customFormat="1" x14ac:dyDescent="0.25">
      <c r="A894" s="136"/>
      <c r="B894" s="136"/>
      <c r="C894" s="136"/>
      <c r="D894" s="136"/>
      <c r="E894" s="136"/>
      <c r="F894" s="136"/>
      <c r="G894" s="136"/>
      <c r="H894" s="136"/>
      <c r="I894" s="136"/>
      <c r="J894" s="136"/>
      <c r="K894" s="136"/>
      <c r="L894" s="138"/>
      <c r="M894" s="139"/>
      <c r="N894" s="211"/>
      <c r="O894" s="136"/>
      <c r="P894" s="136"/>
      <c r="Q894" s="136"/>
      <c r="R894" s="136"/>
      <c r="S894" s="136"/>
      <c r="T894" s="136"/>
      <c r="U894" s="136"/>
      <c r="V894" s="136"/>
      <c r="W894" s="136"/>
      <c r="X894" s="136"/>
      <c r="Y894" s="138"/>
    </row>
    <row r="895" spans="1:25" s="2" customFormat="1" x14ac:dyDescent="0.25">
      <c r="A895" s="136"/>
      <c r="B895" s="136"/>
      <c r="C895" s="136"/>
      <c r="D895" s="136"/>
      <c r="E895" s="136"/>
      <c r="F895" s="136"/>
      <c r="G895" s="136"/>
      <c r="H895" s="136"/>
      <c r="I895" s="136"/>
      <c r="J895" s="136"/>
      <c r="K895" s="136"/>
      <c r="L895" s="138"/>
      <c r="M895" s="139"/>
      <c r="N895" s="211"/>
      <c r="O895" s="136"/>
      <c r="P895" s="136"/>
      <c r="Q895" s="136"/>
      <c r="R895" s="136"/>
      <c r="S895" s="136"/>
      <c r="T895" s="136"/>
      <c r="U895" s="136"/>
      <c r="V895" s="136"/>
      <c r="W895" s="136"/>
      <c r="X895" s="136"/>
      <c r="Y895" s="138"/>
    </row>
    <row r="896" spans="1:25" s="2" customFormat="1" x14ac:dyDescent="0.25">
      <c r="A896" s="136"/>
      <c r="B896" s="136"/>
      <c r="C896" s="136"/>
      <c r="D896" s="136"/>
      <c r="E896" s="136"/>
      <c r="F896" s="136"/>
      <c r="G896" s="136"/>
      <c r="H896" s="136"/>
      <c r="I896" s="136"/>
      <c r="J896" s="136"/>
      <c r="K896" s="136"/>
      <c r="L896" s="138"/>
      <c r="M896" s="139"/>
      <c r="N896" s="211"/>
      <c r="O896" s="136"/>
      <c r="P896" s="136"/>
      <c r="Q896" s="136"/>
      <c r="R896" s="136"/>
      <c r="S896" s="136"/>
      <c r="T896" s="136"/>
      <c r="U896" s="136"/>
      <c r="V896" s="136"/>
      <c r="W896" s="136"/>
      <c r="X896" s="136"/>
      <c r="Y896" s="138"/>
    </row>
    <row r="897" spans="1:25" s="2" customFormat="1" x14ac:dyDescent="0.25">
      <c r="A897" s="136"/>
      <c r="B897" s="136"/>
      <c r="C897" s="136"/>
      <c r="D897" s="136"/>
      <c r="E897" s="136"/>
      <c r="F897" s="136"/>
      <c r="G897" s="136"/>
      <c r="H897" s="136"/>
      <c r="I897" s="136"/>
      <c r="J897" s="136"/>
      <c r="K897" s="136"/>
      <c r="L897" s="138"/>
      <c r="M897" s="139"/>
      <c r="N897" s="211"/>
      <c r="O897" s="136"/>
      <c r="P897" s="136"/>
      <c r="Q897" s="136"/>
      <c r="R897" s="136"/>
      <c r="S897" s="136"/>
      <c r="T897" s="136"/>
      <c r="U897" s="136"/>
      <c r="V897" s="136"/>
      <c r="W897" s="136"/>
      <c r="X897" s="136"/>
      <c r="Y897" s="138"/>
    </row>
    <row r="898" spans="1:25" s="2" customFormat="1" x14ac:dyDescent="0.25">
      <c r="A898" s="136"/>
      <c r="B898" s="136"/>
      <c r="C898" s="136"/>
      <c r="D898" s="136"/>
      <c r="E898" s="136"/>
      <c r="F898" s="136"/>
      <c r="G898" s="136"/>
      <c r="H898" s="136"/>
      <c r="I898" s="136"/>
      <c r="J898" s="136"/>
      <c r="K898" s="136"/>
      <c r="L898" s="138"/>
      <c r="M898" s="139"/>
      <c r="N898" s="211"/>
      <c r="O898" s="136"/>
      <c r="P898" s="136"/>
      <c r="Q898" s="136"/>
      <c r="R898" s="136"/>
      <c r="S898" s="136"/>
      <c r="T898" s="136"/>
      <c r="U898" s="136"/>
      <c r="V898" s="136"/>
      <c r="W898" s="136"/>
      <c r="X898" s="136"/>
      <c r="Y898" s="138"/>
    </row>
    <row r="899" spans="1:25" s="2" customFormat="1" x14ac:dyDescent="0.25">
      <c r="A899" s="136"/>
      <c r="B899" s="136"/>
      <c r="C899" s="136"/>
      <c r="D899" s="136"/>
      <c r="E899" s="136"/>
      <c r="F899" s="136"/>
      <c r="G899" s="136"/>
      <c r="H899" s="136"/>
      <c r="I899" s="136"/>
      <c r="J899" s="136"/>
      <c r="K899" s="136"/>
      <c r="L899" s="138"/>
      <c r="M899" s="139"/>
      <c r="N899" s="211"/>
      <c r="O899" s="136"/>
      <c r="P899" s="136"/>
      <c r="Q899" s="136"/>
      <c r="R899" s="136"/>
      <c r="S899" s="136"/>
      <c r="T899" s="136"/>
      <c r="U899" s="136"/>
      <c r="V899" s="136"/>
      <c r="W899" s="136"/>
      <c r="X899" s="136"/>
      <c r="Y899" s="138"/>
    </row>
    <row r="900" spans="1:25" s="2" customFormat="1" x14ac:dyDescent="0.25">
      <c r="A900" s="136"/>
      <c r="B900" s="136"/>
      <c r="C900" s="136"/>
      <c r="D900" s="136"/>
      <c r="E900" s="136"/>
      <c r="F900" s="136"/>
      <c r="G900" s="136"/>
      <c r="H900" s="136"/>
      <c r="I900" s="136"/>
      <c r="J900" s="136"/>
      <c r="K900" s="136"/>
      <c r="L900" s="138"/>
      <c r="M900" s="139"/>
      <c r="N900" s="211"/>
      <c r="O900" s="136"/>
      <c r="P900" s="136"/>
      <c r="Q900" s="136"/>
      <c r="R900" s="136"/>
      <c r="S900" s="136"/>
      <c r="T900" s="136"/>
      <c r="U900" s="136"/>
      <c r="V900" s="136"/>
      <c r="W900" s="136"/>
      <c r="X900" s="136"/>
      <c r="Y900" s="138"/>
    </row>
    <row r="901" spans="1:25" s="2" customFormat="1" x14ac:dyDescent="0.25">
      <c r="A901" s="136"/>
      <c r="B901" s="136"/>
      <c r="C901" s="136"/>
      <c r="D901" s="136"/>
      <c r="E901" s="136"/>
      <c r="F901" s="136"/>
      <c r="G901" s="136"/>
      <c r="H901" s="136"/>
      <c r="I901" s="136"/>
      <c r="J901" s="136"/>
      <c r="K901" s="136"/>
      <c r="L901" s="138"/>
      <c r="M901" s="139"/>
      <c r="N901" s="211"/>
      <c r="O901" s="136"/>
      <c r="P901" s="136"/>
      <c r="Q901" s="136"/>
      <c r="R901" s="136"/>
      <c r="S901" s="136"/>
      <c r="T901" s="136"/>
      <c r="U901" s="136"/>
      <c r="V901" s="136"/>
      <c r="W901" s="136"/>
      <c r="X901" s="136"/>
      <c r="Y901" s="138"/>
    </row>
    <row r="902" spans="1:25" s="2" customFormat="1" x14ac:dyDescent="0.25">
      <c r="A902" s="136"/>
      <c r="B902" s="136"/>
      <c r="C902" s="136"/>
      <c r="D902" s="136"/>
      <c r="E902" s="136"/>
      <c r="F902" s="136"/>
      <c r="G902" s="136"/>
      <c r="H902" s="136"/>
      <c r="I902" s="136"/>
      <c r="J902" s="136"/>
      <c r="K902" s="136"/>
      <c r="L902" s="138"/>
      <c r="M902" s="139"/>
      <c r="N902" s="211"/>
      <c r="O902" s="136"/>
      <c r="P902" s="136"/>
      <c r="Q902" s="136"/>
      <c r="R902" s="136"/>
      <c r="S902" s="136"/>
      <c r="T902" s="136"/>
      <c r="U902" s="136"/>
      <c r="V902" s="136"/>
      <c r="W902" s="136"/>
      <c r="X902" s="136"/>
      <c r="Y902" s="138"/>
    </row>
    <row r="903" spans="1:25" s="2" customFormat="1" x14ac:dyDescent="0.25">
      <c r="A903" s="136"/>
      <c r="B903" s="136"/>
      <c r="C903" s="136"/>
      <c r="D903" s="136"/>
      <c r="E903" s="136"/>
      <c r="F903" s="136"/>
      <c r="G903" s="136"/>
      <c r="H903" s="136"/>
      <c r="I903" s="136"/>
      <c r="J903" s="136"/>
      <c r="K903" s="136"/>
      <c r="L903" s="138"/>
      <c r="M903" s="139"/>
      <c r="N903" s="211"/>
      <c r="O903" s="136"/>
      <c r="P903" s="136"/>
      <c r="Q903" s="136"/>
      <c r="R903" s="136"/>
      <c r="S903" s="136"/>
      <c r="T903" s="136"/>
      <c r="U903" s="136"/>
      <c r="V903" s="136"/>
      <c r="W903" s="136"/>
      <c r="X903" s="136"/>
      <c r="Y903" s="138"/>
    </row>
    <row r="904" spans="1:25" s="2" customFormat="1" x14ac:dyDescent="0.25">
      <c r="A904" s="136"/>
      <c r="B904" s="136"/>
      <c r="C904" s="136"/>
      <c r="D904" s="136"/>
      <c r="E904" s="136"/>
      <c r="F904" s="136"/>
      <c r="G904" s="136"/>
      <c r="H904" s="136"/>
      <c r="I904" s="136"/>
      <c r="J904" s="136"/>
      <c r="K904" s="136"/>
      <c r="L904" s="138"/>
      <c r="M904" s="139"/>
      <c r="N904" s="211"/>
      <c r="O904" s="136"/>
      <c r="P904" s="136"/>
      <c r="Q904" s="136"/>
      <c r="R904" s="136"/>
      <c r="S904" s="136"/>
      <c r="T904" s="136"/>
      <c r="U904" s="136"/>
      <c r="V904" s="136"/>
      <c r="W904" s="136"/>
      <c r="X904" s="136"/>
      <c r="Y904" s="138"/>
    </row>
    <row r="905" spans="1:25" s="2" customFormat="1" x14ac:dyDescent="0.25">
      <c r="A905" s="136"/>
      <c r="B905" s="136"/>
      <c r="C905" s="136"/>
      <c r="D905" s="136"/>
      <c r="E905" s="136"/>
      <c r="F905" s="136"/>
      <c r="G905" s="136"/>
      <c r="H905" s="136"/>
      <c r="I905" s="136"/>
      <c r="J905" s="136"/>
      <c r="K905" s="136"/>
      <c r="L905" s="138"/>
      <c r="M905" s="139"/>
      <c r="N905" s="211"/>
      <c r="O905" s="136"/>
      <c r="P905" s="136"/>
      <c r="Q905" s="136"/>
      <c r="R905" s="136"/>
      <c r="S905" s="136"/>
      <c r="T905" s="136"/>
      <c r="U905" s="136"/>
      <c r="V905" s="136"/>
      <c r="W905" s="136"/>
      <c r="X905" s="136"/>
      <c r="Y905" s="138"/>
    </row>
    <row r="906" spans="1:25" s="2" customFormat="1" x14ac:dyDescent="0.25">
      <c r="A906" s="136"/>
      <c r="B906" s="136"/>
      <c r="C906" s="136"/>
      <c r="D906" s="136"/>
      <c r="E906" s="136"/>
      <c r="F906" s="136"/>
      <c r="G906" s="136"/>
      <c r="H906" s="136"/>
      <c r="I906" s="136"/>
      <c r="J906" s="136"/>
      <c r="K906" s="136"/>
      <c r="L906" s="138"/>
      <c r="M906" s="139"/>
      <c r="N906" s="211"/>
      <c r="O906" s="136"/>
      <c r="P906" s="136"/>
      <c r="Q906" s="136"/>
      <c r="R906" s="136"/>
      <c r="S906" s="136"/>
      <c r="T906" s="136"/>
      <c r="U906" s="136"/>
      <c r="V906" s="136"/>
      <c r="W906" s="136"/>
      <c r="X906" s="136"/>
      <c r="Y906" s="138"/>
    </row>
    <row r="907" spans="1:25" s="2" customFormat="1" x14ac:dyDescent="0.25">
      <c r="A907" s="136"/>
      <c r="B907" s="136"/>
      <c r="C907" s="136"/>
      <c r="D907" s="136"/>
      <c r="E907" s="136"/>
      <c r="F907" s="136"/>
      <c r="G907" s="136"/>
      <c r="H907" s="136"/>
      <c r="I907" s="136"/>
      <c r="J907" s="136"/>
      <c r="K907" s="136"/>
      <c r="L907" s="138"/>
      <c r="M907" s="139"/>
      <c r="N907" s="211"/>
      <c r="O907" s="136"/>
      <c r="P907" s="136"/>
      <c r="Q907" s="136"/>
      <c r="R907" s="136"/>
      <c r="S907" s="136"/>
      <c r="T907" s="136"/>
      <c r="U907" s="136"/>
      <c r="V907" s="136"/>
      <c r="W907" s="136"/>
      <c r="X907" s="136"/>
      <c r="Y907" s="138"/>
    </row>
    <row r="908" spans="1:25" s="2" customFormat="1" x14ac:dyDescent="0.25">
      <c r="A908" s="136"/>
      <c r="B908" s="136"/>
      <c r="C908" s="136"/>
      <c r="D908" s="136"/>
      <c r="E908" s="136"/>
      <c r="F908" s="136"/>
      <c r="G908" s="136"/>
      <c r="H908" s="136"/>
      <c r="I908" s="136"/>
      <c r="J908" s="136"/>
      <c r="K908" s="136"/>
      <c r="L908" s="138"/>
      <c r="M908" s="139"/>
      <c r="N908" s="211"/>
      <c r="O908" s="136"/>
      <c r="P908" s="136"/>
      <c r="Q908" s="136"/>
      <c r="R908" s="136"/>
      <c r="S908" s="136"/>
      <c r="T908" s="136"/>
      <c r="U908" s="136"/>
      <c r="V908" s="136"/>
      <c r="W908" s="136"/>
      <c r="X908" s="136"/>
      <c r="Y908" s="138"/>
    </row>
    <row r="909" spans="1:25" s="2" customFormat="1" x14ac:dyDescent="0.25">
      <c r="A909" s="136"/>
      <c r="B909" s="136"/>
      <c r="C909" s="136"/>
      <c r="D909" s="136"/>
      <c r="E909" s="136"/>
      <c r="F909" s="136"/>
      <c r="G909" s="136"/>
      <c r="H909" s="136"/>
      <c r="I909" s="136"/>
      <c r="J909" s="136"/>
      <c r="K909" s="136"/>
      <c r="L909" s="138"/>
      <c r="M909" s="139"/>
      <c r="N909" s="211"/>
      <c r="O909" s="136"/>
      <c r="P909" s="136"/>
      <c r="Q909" s="136"/>
      <c r="R909" s="136"/>
      <c r="S909" s="136"/>
      <c r="T909" s="136"/>
      <c r="U909" s="136"/>
      <c r="V909" s="136"/>
      <c r="W909" s="136"/>
      <c r="X909" s="136"/>
      <c r="Y909" s="138"/>
    </row>
    <row r="910" spans="1:25" s="2" customFormat="1" x14ac:dyDescent="0.25">
      <c r="A910" s="136"/>
      <c r="B910" s="136"/>
      <c r="C910" s="136"/>
      <c r="D910" s="136"/>
      <c r="E910" s="136"/>
      <c r="F910" s="136"/>
      <c r="G910" s="136"/>
      <c r="H910" s="136"/>
      <c r="I910" s="136"/>
      <c r="J910" s="136"/>
      <c r="K910" s="136"/>
      <c r="L910" s="138"/>
      <c r="M910" s="139"/>
      <c r="N910" s="211"/>
      <c r="O910" s="136"/>
      <c r="P910" s="136"/>
      <c r="Q910" s="136"/>
      <c r="R910" s="136"/>
      <c r="S910" s="136"/>
      <c r="T910" s="136"/>
      <c r="U910" s="136"/>
      <c r="V910" s="136"/>
      <c r="W910" s="136"/>
      <c r="X910" s="136"/>
      <c r="Y910" s="138"/>
    </row>
    <row r="911" spans="1:25" s="2" customFormat="1" x14ac:dyDescent="0.25">
      <c r="A911" s="136"/>
      <c r="B911" s="136"/>
      <c r="C911" s="136"/>
      <c r="D911" s="136"/>
      <c r="E911" s="136"/>
      <c r="F911" s="136"/>
      <c r="G911" s="136"/>
      <c r="H911" s="136"/>
      <c r="I911" s="136"/>
      <c r="J911" s="136"/>
      <c r="K911" s="136"/>
      <c r="L911" s="138"/>
      <c r="M911" s="139"/>
      <c r="N911" s="211"/>
      <c r="O911" s="136"/>
      <c r="P911" s="136"/>
      <c r="Q911" s="136"/>
      <c r="R911" s="136"/>
      <c r="S911" s="136"/>
      <c r="T911" s="136"/>
      <c r="U911" s="136"/>
      <c r="V911" s="136"/>
      <c r="W911" s="136"/>
      <c r="X911" s="136"/>
      <c r="Y911" s="138"/>
    </row>
    <row r="912" spans="1:25" s="2" customFormat="1" x14ac:dyDescent="0.25">
      <c r="A912" s="136"/>
      <c r="B912" s="136"/>
      <c r="C912" s="136"/>
      <c r="D912" s="136"/>
      <c r="E912" s="136"/>
      <c r="F912" s="136"/>
      <c r="G912" s="136"/>
      <c r="H912" s="136"/>
      <c r="I912" s="136"/>
      <c r="J912" s="136"/>
      <c r="K912" s="136"/>
      <c r="L912" s="138"/>
      <c r="M912" s="139"/>
      <c r="N912" s="211"/>
      <c r="O912" s="136"/>
      <c r="P912" s="136"/>
      <c r="Q912" s="136"/>
      <c r="R912" s="136"/>
      <c r="S912" s="136"/>
      <c r="T912" s="136"/>
      <c r="U912" s="136"/>
      <c r="V912" s="136"/>
      <c r="W912" s="136"/>
      <c r="X912" s="136"/>
      <c r="Y912" s="138"/>
    </row>
    <row r="913" spans="1:25" s="2" customFormat="1" x14ac:dyDescent="0.25">
      <c r="A913" s="136"/>
      <c r="B913" s="136"/>
      <c r="C913" s="136"/>
      <c r="D913" s="136"/>
      <c r="E913" s="136"/>
      <c r="F913" s="136"/>
      <c r="G913" s="136"/>
      <c r="H913" s="136"/>
      <c r="I913" s="136"/>
      <c r="J913" s="136"/>
      <c r="K913" s="136"/>
      <c r="L913" s="138"/>
      <c r="M913" s="139"/>
      <c r="N913" s="211"/>
      <c r="O913" s="136"/>
      <c r="P913" s="136"/>
      <c r="Q913" s="136"/>
      <c r="R913" s="136"/>
      <c r="S913" s="136"/>
      <c r="T913" s="136"/>
      <c r="U913" s="136"/>
      <c r="V913" s="136"/>
      <c r="W913" s="136"/>
      <c r="X913" s="136"/>
      <c r="Y913" s="138"/>
    </row>
    <row r="914" spans="1:25" s="2" customFormat="1" x14ac:dyDescent="0.25">
      <c r="A914" s="136"/>
      <c r="B914" s="136"/>
      <c r="C914" s="136"/>
      <c r="D914" s="136"/>
      <c r="E914" s="136"/>
      <c r="F914" s="136"/>
      <c r="G914" s="136"/>
      <c r="H914" s="136"/>
      <c r="I914" s="136"/>
      <c r="J914" s="136"/>
      <c r="K914" s="136"/>
      <c r="L914" s="138"/>
      <c r="M914" s="139"/>
      <c r="N914" s="211"/>
      <c r="O914" s="136"/>
      <c r="P914" s="136"/>
      <c r="Q914" s="136"/>
      <c r="R914" s="136"/>
      <c r="S914" s="136"/>
      <c r="T914" s="136"/>
      <c r="U914" s="136"/>
      <c r="V914" s="136"/>
      <c r="W914" s="136"/>
      <c r="X914" s="136"/>
      <c r="Y914" s="138"/>
    </row>
    <row r="915" spans="1:25" s="2" customFormat="1" x14ac:dyDescent="0.25">
      <c r="A915" s="136"/>
      <c r="B915" s="136"/>
      <c r="C915" s="136"/>
      <c r="D915" s="136"/>
      <c r="E915" s="136"/>
      <c r="F915" s="136"/>
      <c r="G915" s="136"/>
      <c r="H915" s="136"/>
      <c r="I915" s="136"/>
      <c r="J915" s="136"/>
      <c r="K915" s="136"/>
      <c r="L915" s="138"/>
      <c r="M915" s="139"/>
      <c r="N915" s="211"/>
      <c r="O915" s="136"/>
      <c r="P915" s="136"/>
      <c r="Q915" s="136"/>
      <c r="R915" s="136"/>
      <c r="S915" s="136"/>
      <c r="T915" s="136"/>
      <c r="U915" s="136"/>
      <c r="V915" s="136"/>
      <c r="W915" s="136"/>
      <c r="X915" s="136"/>
      <c r="Y915" s="138"/>
    </row>
    <row r="916" spans="1:25" s="2" customFormat="1" x14ac:dyDescent="0.25">
      <c r="A916" s="136"/>
      <c r="B916" s="136"/>
      <c r="C916" s="136"/>
      <c r="D916" s="136"/>
      <c r="E916" s="136"/>
      <c r="F916" s="136"/>
      <c r="G916" s="136"/>
      <c r="H916" s="136"/>
      <c r="I916" s="136"/>
      <c r="J916" s="136"/>
      <c r="K916" s="136"/>
      <c r="L916" s="138"/>
      <c r="M916" s="139"/>
      <c r="N916" s="211"/>
      <c r="O916" s="136"/>
      <c r="P916" s="136"/>
      <c r="Q916" s="136"/>
      <c r="R916" s="136"/>
      <c r="S916" s="136"/>
      <c r="T916" s="136"/>
      <c r="U916" s="136"/>
      <c r="V916" s="136"/>
      <c r="W916" s="136"/>
      <c r="X916" s="136"/>
      <c r="Y916" s="138"/>
    </row>
    <row r="917" spans="1:25" s="2" customFormat="1" x14ac:dyDescent="0.25">
      <c r="A917" s="136"/>
      <c r="B917" s="136"/>
      <c r="C917" s="136"/>
      <c r="D917" s="136"/>
      <c r="E917" s="136"/>
      <c r="F917" s="136"/>
      <c r="G917" s="136"/>
      <c r="H917" s="136"/>
      <c r="I917" s="136"/>
      <c r="J917" s="136"/>
      <c r="K917" s="136"/>
      <c r="L917" s="138"/>
      <c r="M917" s="139"/>
      <c r="N917" s="211"/>
      <c r="O917" s="136"/>
      <c r="P917" s="136"/>
      <c r="Q917" s="136"/>
      <c r="R917" s="136"/>
      <c r="S917" s="136"/>
      <c r="T917" s="136"/>
      <c r="U917" s="136"/>
      <c r="V917" s="136"/>
      <c r="W917" s="136"/>
      <c r="X917" s="136"/>
      <c r="Y917" s="138"/>
    </row>
    <row r="918" spans="1:25" s="2" customFormat="1" x14ac:dyDescent="0.25">
      <c r="A918" s="136"/>
      <c r="B918" s="136"/>
      <c r="C918" s="136"/>
      <c r="D918" s="136"/>
      <c r="E918" s="136"/>
      <c r="F918" s="136"/>
      <c r="G918" s="136"/>
      <c r="H918" s="136"/>
      <c r="I918" s="136"/>
      <c r="J918" s="136"/>
      <c r="K918" s="136"/>
      <c r="L918" s="138"/>
      <c r="M918" s="139"/>
      <c r="N918" s="211"/>
      <c r="O918" s="136"/>
      <c r="P918" s="136"/>
      <c r="Q918" s="136"/>
      <c r="R918" s="136"/>
      <c r="S918" s="136"/>
      <c r="T918" s="136"/>
      <c r="U918" s="136"/>
      <c r="V918" s="136"/>
      <c r="W918" s="136"/>
      <c r="X918" s="136"/>
      <c r="Y918" s="138"/>
    </row>
    <row r="919" spans="1:25" s="2" customFormat="1" x14ac:dyDescent="0.25">
      <c r="A919" s="136"/>
      <c r="B919" s="136"/>
      <c r="C919" s="136"/>
      <c r="D919" s="136"/>
      <c r="E919" s="136"/>
      <c r="F919" s="136"/>
      <c r="G919" s="136"/>
      <c r="H919" s="136"/>
      <c r="I919" s="136"/>
      <c r="J919" s="136"/>
      <c r="K919" s="136"/>
      <c r="L919" s="138"/>
      <c r="M919" s="139"/>
      <c r="N919" s="211"/>
      <c r="O919" s="136"/>
      <c r="P919" s="136"/>
      <c r="Q919" s="136"/>
      <c r="R919" s="136"/>
      <c r="S919" s="136"/>
      <c r="T919" s="136"/>
      <c r="U919" s="136"/>
      <c r="V919" s="136"/>
      <c r="W919" s="136"/>
      <c r="X919" s="136"/>
      <c r="Y919" s="138"/>
    </row>
    <row r="920" spans="1:25" s="2" customFormat="1" x14ac:dyDescent="0.25">
      <c r="A920" s="136"/>
      <c r="B920" s="136"/>
      <c r="C920" s="136"/>
      <c r="D920" s="136"/>
      <c r="E920" s="136"/>
      <c r="F920" s="136"/>
      <c r="G920" s="136"/>
      <c r="H920" s="136"/>
      <c r="I920" s="136"/>
      <c r="J920" s="136"/>
      <c r="K920" s="136"/>
      <c r="L920" s="138"/>
      <c r="M920" s="139"/>
      <c r="N920" s="211"/>
      <c r="O920" s="136"/>
      <c r="P920" s="136"/>
      <c r="Q920" s="136"/>
      <c r="R920" s="136"/>
      <c r="S920" s="136"/>
      <c r="T920" s="136"/>
      <c r="U920" s="136"/>
      <c r="V920" s="136"/>
      <c r="W920" s="136"/>
      <c r="X920" s="136"/>
      <c r="Y920" s="138"/>
    </row>
    <row r="921" spans="1:25" s="2" customFormat="1" x14ac:dyDescent="0.25">
      <c r="A921" s="136"/>
      <c r="B921" s="136"/>
      <c r="C921" s="136"/>
      <c r="D921" s="136"/>
      <c r="E921" s="136"/>
      <c r="F921" s="136"/>
      <c r="G921" s="136"/>
      <c r="H921" s="136"/>
      <c r="I921" s="136"/>
      <c r="J921" s="136"/>
      <c r="K921" s="136"/>
      <c r="L921" s="138"/>
      <c r="M921" s="139"/>
      <c r="N921" s="211"/>
      <c r="O921" s="136"/>
      <c r="P921" s="136"/>
      <c r="Q921" s="136"/>
      <c r="R921" s="136"/>
      <c r="S921" s="136"/>
      <c r="T921" s="136"/>
      <c r="U921" s="136"/>
      <c r="V921" s="136"/>
      <c r="W921" s="136"/>
      <c r="X921" s="136"/>
      <c r="Y921" s="138"/>
    </row>
    <row r="922" spans="1:25" s="2" customFormat="1" x14ac:dyDescent="0.25">
      <c r="A922" s="136"/>
      <c r="B922" s="136"/>
      <c r="C922" s="136"/>
      <c r="D922" s="136"/>
      <c r="E922" s="136"/>
      <c r="F922" s="136"/>
      <c r="G922" s="136"/>
      <c r="H922" s="136"/>
      <c r="I922" s="136"/>
      <c r="J922" s="136"/>
      <c r="K922" s="136"/>
      <c r="L922" s="138"/>
      <c r="M922" s="139"/>
      <c r="N922" s="211"/>
      <c r="O922" s="136"/>
      <c r="P922" s="136"/>
      <c r="Q922" s="136"/>
      <c r="R922" s="136"/>
      <c r="S922" s="136"/>
      <c r="T922" s="136"/>
      <c r="U922" s="136"/>
      <c r="V922" s="136"/>
      <c r="W922" s="136"/>
      <c r="X922" s="136"/>
      <c r="Y922" s="138"/>
    </row>
    <row r="923" spans="1:25" s="2" customFormat="1" x14ac:dyDescent="0.25">
      <c r="A923" s="136"/>
      <c r="B923" s="136"/>
      <c r="C923" s="136"/>
      <c r="D923" s="136"/>
      <c r="E923" s="136"/>
      <c r="F923" s="136"/>
      <c r="G923" s="136"/>
      <c r="H923" s="136"/>
      <c r="I923" s="136"/>
      <c r="J923" s="136"/>
      <c r="K923" s="136"/>
      <c r="L923" s="138"/>
      <c r="M923" s="139"/>
      <c r="N923" s="211"/>
      <c r="O923" s="136"/>
      <c r="P923" s="136"/>
      <c r="Q923" s="136"/>
      <c r="R923" s="136"/>
      <c r="S923" s="136"/>
      <c r="T923" s="136"/>
      <c r="U923" s="136"/>
      <c r="V923" s="136"/>
      <c r="W923" s="136"/>
      <c r="X923" s="136"/>
      <c r="Y923" s="138"/>
    </row>
    <row r="924" spans="1:25" s="2" customFormat="1" x14ac:dyDescent="0.25">
      <c r="A924" s="136"/>
      <c r="B924" s="136"/>
      <c r="C924" s="136"/>
      <c r="D924" s="136"/>
      <c r="E924" s="136"/>
      <c r="F924" s="136"/>
      <c r="G924" s="136"/>
      <c r="H924" s="136"/>
      <c r="I924" s="136"/>
      <c r="J924" s="136"/>
      <c r="K924" s="136"/>
      <c r="L924" s="138"/>
      <c r="M924" s="139"/>
      <c r="N924" s="211"/>
      <c r="O924" s="136"/>
      <c r="P924" s="136"/>
      <c r="Q924" s="136"/>
      <c r="R924" s="136"/>
      <c r="S924" s="136"/>
      <c r="T924" s="136"/>
      <c r="U924" s="136"/>
      <c r="V924" s="136"/>
      <c r="W924" s="136"/>
      <c r="X924" s="136"/>
      <c r="Y924" s="138"/>
    </row>
    <row r="925" spans="1:25" s="2" customFormat="1" x14ac:dyDescent="0.25">
      <c r="A925" s="136"/>
      <c r="B925" s="136"/>
      <c r="C925" s="136"/>
      <c r="D925" s="136"/>
      <c r="E925" s="136"/>
      <c r="F925" s="136"/>
      <c r="G925" s="136"/>
      <c r="H925" s="136"/>
      <c r="I925" s="136"/>
      <c r="J925" s="136"/>
      <c r="K925" s="136"/>
      <c r="L925" s="138"/>
      <c r="M925" s="139"/>
      <c r="N925" s="211"/>
      <c r="O925" s="136"/>
      <c r="P925" s="136"/>
      <c r="Q925" s="136"/>
      <c r="R925" s="136"/>
      <c r="S925" s="136"/>
      <c r="T925" s="136"/>
      <c r="U925" s="136"/>
      <c r="V925" s="136"/>
      <c r="W925" s="136"/>
      <c r="X925" s="136"/>
      <c r="Y925" s="138"/>
    </row>
    <row r="926" spans="1:25" s="2" customFormat="1" x14ac:dyDescent="0.25">
      <c r="A926" s="136"/>
      <c r="B926" s="136"/>
      <c r="C926" s="136"/>
      <c r="D926" s="136"/>
      <c r="E926" s="136"/>
      <c r="F926" s="136"/>
      <c r="G926" s="136"/>
      <c r="H926" s="136"/>
      <c r="I926" s="136"/>
      <c r="J926" s="136"/>
      <c r="K926" s="136"/>
      <c r="L926" s="138"/>
      <c r="M926" s="139"/>
      <c r="N926" s="211"/>
      <c r="O926" s="136"/>
      <c r="P926" s="136"/>
      <c r="Q926" s="136"/>
      <c r="R926" s="136"/>
      <c r="S926" s="136"/>
      <c r="T926" s="136"/>
      <c r="U926" s="136"/>
      <c r="V926" s="136"/>
      <c r="W926" s="136"/>
      <c r="X926" s="136"/>
      <c r="Y926" s="138"/>
    </row>
    <row r="927" spans="1:25" s="2" customFormat="1" x14ac:dyDescent="0.25">
      <c r="A927" s="136"/>
      <c r="B927" s="136"/>
      <c r="C927" s="136"/>
      <c r="D927" s="136"/>
      <c r="E927" s="136"/>
      <c r="F927" s="136"/>
      <c r="G927" s="136"/>
      <c r="H927" s="136"/>
      <c r="I927" s="136"/>
      <c r="J927" s="136"/>
      <c r="K927" s="136"/>
      <c r="L927" s="138"/>
      <c r="M927" s="139"/>
      <c r="N927" s="211"/>
      <c r="O927" s="136"/>
      <c r="P927" s="136"/>
      <c r="Q927" s="136"/>
      <c r="R927" s="136"/>
      <c r="S927" s="136"/>
      <c r="T927" s="136"/>
      <c r="U927" s="136"/>
      <c r="V927" s="136"/>
      <c r="W927" s="136"/>
      <c r="X927" s="136"/>
      <c r="Y927" s="138"/>
    </row>
    <row r="928" spans="1:25" s="2" customFormat="1" x14ac:dyDescent="0.25">
      <c r="A928" s="136"/>
      <c r="B928" s="136"/>
      <c r="C928" s="136"/>
      <c r="D928" s="136"/>
      <c r="E928" s="136"/>
      <c r="F928" s="136"/>
      <c r="G928" s="136"/>
      <c r="H928" s="136"/>
      <c r="I928" s="136"/>
      <c r="J928" s="136"/>
      <c r="K928" s="136"/>
      <c r="L928" s="138"/>
      <c r="M928" s="139"/>
      <c r="N928" s="211"/>
      <c r="O928" s="136"/>
      <c r="P928" s="136"/>
      <c r="Q928" s="136"/>
      <c r="R928" s="136"/>
      <c r="S928" s="136"/>
      <c r="T928" s="136"/>
      <c r="U928" s="136"/>
      <c r="V928" s="136"/>
      <c r="W928" s="136"/>
      <c r="X928" s="136"/>
      <c r="Y928" s="138"/>
    </row>
    <row r="929" spans="1:25" s="2" customFormat="1" x14ac:dyDescent="0.25">
      <c r="A929" s="136"/>
      <c r="B929" s="136"/>
      <c r="C929" s="136"/>
      <c r="D929" s="136"/>
      <c r="E929" s="136"/>
      <c r="F929" s="136"/>
      <c r="G929" s="136"/>
      <c r="H929" s="136"/>
      <c r="I929" s="136"/>
      <c r="J929" s="136"/>
      <c r="K929" s="136"/>
      <c r="L929" s="138"/>
      <c r="M929" s="139"/>
      <c r="N929" s="211"/>
      <c r="O929" s="136"/>
      <c r="P929" s="136"/>
      <c r="Q929" s="136"/>
      <c r="R929" s="136"/>
      <c r="S929" s="136"/>
      <c r="T929" s="136"/>
      <c r="U929" s="136"/>
      <c r="V929" s="136"/>
      <c r="W929" s="136"/>
      <c r="X929" s="136"/>
      <c r="Y929" s="138"/>
    </row>
    <row r="930" spans="1:25" s="2" customFormat="1" x14ac:dyDescent="0.25">
      <c r="A930" s="136"/>
      <c r="B930" s="136"/>
      <c r="C930" s="136"/>
      <c r="D930" s="136"/>
      <c r="E930" s="136"/>
      <c r="F930" s="136"/>
      <c r="G930" s="136"/>
      <c r="H930" s="136"/>
      <c r="I930" s="136"/>
      <c r="J930" s="136"/>
      <c r="K930" s="136"/>
      <c r="L930" s="138"/>
      <c r="M930" s="139"/>
      <c r="N930" s="211"/>
      <c r="O930" s="136"/>
      <c r="P930" s="136"/>
      <c r="Q930" s="136"/>
      <c r="R930" s="136"/>
      <c r="S930" s="136"/>
      <c r="T930" s="136"/>
      <c r="U930" s="136"/>
      <c r="V930" s="136"/>
      <c r="W930" s="136"/>
      <c r="X930" s="136"/>
      <c r="Y930" s="138"/>
    </row>
    <row r="931" spans="1:25" s="2" customFormat="1" x14ac:dyDescent="0.25">
      <c r="A931" s="136"/>
      <c r="B931" s="136"/>
      <c r="C931" s="136"/>
      <c r="D931" s="136"/>
      <c r="E931" s="136"/>
      <c r="F931" s="136"/>
      <c r="G931" s="136"/>
      <c r="H931" s="136"/>
      <c r="I931" s="136"/>
      <c r="J931" s="136"/>
      <c r="K931" s="136"/>
      <c r="L931" s="138"/>
      <c r="M931" s="139"/>
      <c r="N931" s="211"/>
      <c r="O931" s="136"/>
      <c r="P931" s="136"/>
      <c r="Q931" s="136"/>
      <c r="R931" s="136"/>
      <c r="S931" s="136"/>
      <c r="T931" s="136"/>
      <c r="U931" s="136"/>
      <c r="V931" s="136"/>
      <c r="W931" s="136"/>
      <c r="X931" s="136"/>
      <c r="Y931" s="138"/>
    </row>
    <row r="932" spans="1:25" s="2" customFormat="1" x14ac:dyDescent="0.25">
      <c r="A932" s="136"/>
      <c r="B932" s="136"/>
      <c r="C932" s="136"/>
      <c r="D932" s="136"/>
      <c r="E932" s="136"/>
      <c r="F932" s="136"/>
      <c r="G932" s="136"/>
      <c r="H932" s="136"/>
      <c r="I932" s="136"/>
      <c r="J932" s="136"/>
      <c r="K932" s="136"/>
      <c r="L932" s="138"/>
      <c r="M932" s="139"/>
      <c r="N932" s="211"/>
      <c r="O932" s="136"/>
      <c r="P932" s="136"/>
      <c r="Q932" s="136"/>
      <c r="R932" s="136"/>
      <c r="S932" s="136"/>
      <c r="T932" s="136"/>
      <c r="U932" s="136"/>
      <c r="V932" s="136"/>
      <c r="W932" s="136"/>
      <c r="X932" s="136"/>
      <c r="Y932" s="138"/>
    </row>
    <row r="933" spans="1:25" s="2" customFormat="1" x14ac:dyDescent="0.25">
      <c r="A933" s="136"/>
      <c r="B933" s="136"/>
      <c r="C933" s="136"/>
      <c r="D933" s="136"/>
      <c r="E933" s="136"/>
      <c r="F933" s="136"/>
      <c r="G933" s="136"/>
      <c r="H933" s="136"/>
      <c r="I933" s="136"/>
      <c r="J933" s="136"/>
      <c r="K933" s="136"/>
      <c r="L933" s="138"/>
      <c r="M933" s="139"/>
      <c r="N933" s="211"/>
      <c r="O933" s="136"/>
      <c r="P933" s="136"/>
      <c r="Q933" s="136"/>
      <c r="R933" s="136"/>
      <c r="S933" s="136"/>
      <c r="T933" s="136"/>
      <c r="U933" s="136"/>
      <c r="V933" s="136"/>
      <c r="W933" s="136"/>
      <c r="X933" s="136"/>
      <c r="Y933" s="138"/>
    </row>
    <row r="934" spans="1:25" s="2" customFormat="1" x14ac:dyDescent="0.25">
      <c r="A934" s="136"/>
      <c r="B934" s="136"/>
      <c r="C934" s="136"/>
      <c r="D934" s="136"/>
      <c r="E934" s="136"/>
      <c r="F934" s="136"/>
      <c r="G934" s="136"/>
      <c r="H934" s="136"/>
      <c r="I934" s="136"/>
      <c r="J934" s="136"/>
      <c r="K934" s="136"/>
      <c r="L934" s="138"/>
      <c r="M934" s="139"/>
      <c r="N934" s="211"/>
      <c r="O934" s="136"/>
      <c r="P934" s="136"/>
      <c r="Q934" s="136"/>
      <c r="R934" s="136"/>
      <c r="S934" s="136"/>
      <c r="T934" s="136"/>
      <c r="U934" s="136"/>
      <c r="V934" s="136"/>
      <c r="W934" s="136"/>
      <c r="X934" s="136"/>
      <c r="Y934" s="138"/>
    </row>
    <row r="935" spans="1:25" s="2" customFormat="1" x14ac:dyDescent="0.25">
      <c r="A935" s="136"/>
      <c r="B935" s="136"/>
      <c r="C935" s="136"/>
      <c r="D935" s="136"/>
      <c r="E935" s="136"/>
      <c r="F935" s="136"/>
      <c r="G935" s="136"/>
      <c r="H935" s="136"/>
      <c r="I935" s="136"/>
      <c r="J935" s="136"/>
      <c r="K935" s="136"/>
      <c r="L935" s="138"/>
      <c r="M935" s="139"/>
      <c r="N935" s="211"/>
      <c r="O935" s="136"/>
      <c r="P935" s="136"/>
      <c r="Q935" s="136"/>
      <c r="R935" s="136"/>
      <c r="S935" s="136"/>
      <c r="T935" s="136"/>
      <c r="U935" s="136"/>
      <c r="V935" s="136"/>
      <c r="W935" s="136"/>
      <c r="X935" s="136"/>
      <c r="Y935" s="138"/>
    </row>
    <row r="936" spans="1:25" s="2" customFormat="1" x14ac:dyDescent="0.25">
      <c r="A936" s="136"/>
      <c r="B936" s="136"/>
      <c r="C936" s="136"/>
      <c r="D936" s="136"/>
      <c r="E936" s="136"/>
      <c r="F936" s="136"/>
      <c r="G936" s="136"/>
      <c r="H936" s="136"/>
      <c r="I936" s="136"/>
      <c r="J936" s="136"/>
      <c r="K936" s="136"/>
      <c r="L936" s="138"/>
      <c r="M936" s="139"/>
      <c r="N936" s="211"/>
      <c r="O936" s="136"/>
      <c r="P936" s="136"/>
      <c r="Q936" s="136"/>
      <c r="R936" s="136"/>
      <c r="S936" s="136"/>
      <c r="T936" s="136"/>
      <c r="U936" s="136"/>
      <c r="V936" s="136"/>
      <c r="W936" s="136"/>
      <c r="X936" s="136"/>
      <c r="Y936" s="138"/>
    </row>
    <row r="937" spans="1:25" s="2" customFormat="1" x14ac:dyDescent="0.25">
      <c r="A937" s="136"/>
      <c r="B937" s="136"/>
      <c r="C937" s="136"/>
      <c r="D937" s="136"/>
      <c r="E937" s="136"/>
      <c r="F937" s="136"/>
      <c r="G937" s="136"/>
      <c r="H937" s="136"/>
      <c r="I937" s="136"/>
      <c r="J937" s="136"/>
      <c r="K937" s="136"/>
      <c r="L937" s="138"/>
      <c r="M937" s="139"/>
      <c r="N937" s="211"/>
      <c r="O937" s="136"/>
      <c r="P937" s="136"/>
      <c r="Q937" s="136"/>
      <c r="R937" s="136"/>
      <c r="S937" s="136"/>
      <c r="T937" s="136"/>
      <c r="U937" s="136"/>
      <c r="V937" s="136"/>
      <c r="W937" s="136"/>
      <c r="X937" s="136"/>
      <c r="Y937" s="138"/>
    </row>
    <row r="938" spans="1:25" s="2" customFormat="1" x14ac:dyDescent="0.25">
      <c r="A938" s="136"/>
      <c r="B938" s="136"/>
      <c r="C938" s="136"/>
      <c r="D938" s="136"/>
      <c r="E938" s="136"/>
      <c r="F938" s="136"/>
      <c r="G938" s="136"/>
      <c r="H938" s="136"/>
      <c r="I938" s="136"/>
      <c r="J938" s="136"/>
      <c r="K938" s="136"/>
      <c r="L938" s="138"/>
      <c r="M938" s="139"/>
      <c r="N938" s="211"/>
      <c r="O938" s="136"/>
      <c r="P938" s="136"/>
      <c r="Q938" s="136"/>
      <c r="R938" s="136"/>
      <c r="S938" s="136"/>
      <c r="T938" s="136"/>
      <c r="U938" s="136"/>
      <c r="V938" s="136"/>
      <c r="W938" s="136"/>
      <c r="X938" s="136"/>
      <c r="Y938" s="138"/>
    </row>
    <row r="939" spans="1:25" s="2" customFormat="1" x14ac:dyDescent="0.25">
      <c r="A939" s="136"/>
      <c r="B939" s="136"/>
      <c r="C939" s="136"/>
      <c r="D939" s="136"/>
      <c r="E939" s="136"/>
      <c r="F939" s="136"/>
      <c r="G939" s="136"/>
      <c r="H939" s="136"/>
      <c r="I939" s="136"/>
      <c r="J939" s="136"/>
      <c r="K939" s="136"/>
      <c r="L939" s="138"/>
      <c r="M939" s="139"/>
      <c r="N939" s="211"/>
      <c r="O939" s="136"/>
      <c r="P939" s="136"/>
      <c r="Q939" s="136"/>
      <c r="R939" s="136"/>
      <c r="S939" s="136"/>
      <c r="T939" s="136"/>
      <c r="U939" s="136"/>
      <c r="V939" s="136"/>
      <c r="W939" s="136"/>
      <c r="X939" s="136"/>
      <c r="Y939" s="138"/>
    </row>
    <row r="940" spans="1:25" s="2" customFormat="1" x14ac:dyDescent="0.25">
      <c r="A940" s="136"/>
      <c r="B940" s="136"/>
      <c r="C940" s="136"/>
      <c r="D940" s="136"/>
      <c r="E940" s="136"/>
      <c r="F940" s="136"/>
      <c r="G940" s="136"/>
      <c r="H940" s="136"/>
      <c r="I940" s="136"/>
      <c r="J940" s="136"/>
      <c r="K940" s="136"/>
      <c r="L940" s="138"/>
      <c r="M940" s="139"/>
      <c r="N940" s="211"/>
      <c r="O940" s="136"/>
      <c r="P940" s="136"/>
      <c r="Q940" s="136"/>
      <c r="R940" s="136"/>
      <c r="S940" s="136"/>
      <c r="T940" s="136"/>
      <c r="U940" s="136"/>
      <c r="V940" s="136"/>
      <c r="W940" s="136"/>
      <c r="X940" s="136"/>
      <c r="Y940" s="138"/>
    </row>
    <row r="941" spans="1:25" s="2" customFormat="1" x14ac:dyDescent="0.25">
      <c r="A941" s="136"/>
      <c r="B941" s="136"/>
      <c r="C941" s="136"/>
      <c r="D941" s="136"/>
      <c r="E941" s="136"/>
      <c r="F941" s="136"/>
      <c r="G941" s="136"/>
      <c r="H941" s="136"/>
      <c r="I941" s="136"/>
      <c r="J941" s="136"/>
      <c r="K941" s="136"/>
      <c r="L941" s="138"/>
      <c r="M941" s="139"/>
      <c r="N941" s="211"/>
      <c r="O941" s="136"/>
      <c r="P941" s="136"/>
      <c r="Q941" s="136"/>
      <c r="R941" s="136"/>
      <c r="S941" s="136"/>
      <c r="T941" s="136"/>
      <c r="U941" s="136"/>
      <c r="V941" s="136"/>
      <c r="W941" s="136"/>
      <c r="X941" s="136"/>
      <c r="Y941" s="138"/>
    </row>
    <row r="942" spans="1:25" s="2" customFormat="1" x14ac:dyDescent="0.25">
      <c r="A942" s="136"/>
      <c r="B942" s="136"/>
      <c r="C942" s="136"/>
      <c r="D942" s="136"/>
      <c r="E942" s="136"/>
      <c r="F942" s="136"/>
      <c r="G942" s="136"/>
      <c r="H942" s="136"/>
      <c r="I942" s="136"/>
      <c r="J942" s="136"/>
      <c r="K942" s="136"/>
      <c r="L942" s="138"/>
      <c r="M942" s="139"/>
      <c r="N942" s="211"/>
      <c r="O942" s="136"/>
      <c r="P942" s="136"/>
      <c r="Q942" s="136"/>
      <c r="R942" s="136"/>
      <c r="S942" s="136"/>
      <c r="T942" s="136"/>
      <c r="U942" s="136"/>
      <c r="V942" s="136"/>
      <c r="W942" s="136"/>
      <c r="X942" s="136"/>
      <c r="Y942" s="138"/>
    </row>
    <row r="943" spans="1:25" s="2" customFormat="1" x14ac:dyDescent="0.25">
      <c r="A943" s="136"/>
      <c r="B943" s="136"/>
      <c r="C943" s="136"/>
      <c r="D943" s="136"/>
      <c r="E943" s="136"/>
      <c r="F943" s="136"/>
      <c r="G943" s="136"/>
      <c r="H943" s="136"/>
      <c r="I943" s="136"/>
      <c r="J943" s="136"/>
      <c r="K943" s="136"/>
      <c r="L943" s="138"/>
      <c r="M943" s="139"/>
      <c r="N943" s="211"/>
      <c r="O943" s="136"/>
      <c r="P943" s="136"/>
      <c r="Q943" s="136"/>
      <c r="R943" s="136"/>
      <c r="S943" s="136"/>
      <c r="T943" s="136"/>
      <c r="U943" s="136"/>
      <c r="V943" s="136"/>
      <c r="W943" s="136"/>
      <c r="X943" s="136"/>
      <c r="Y943" s="138"/>
    </row>
    <row r="944" spans="1:25" s="2" customFormat="1" x14ac:dyDescent="0.25">
      <c r="A944" s="136"/>
      <c r="B944" s="136"/>
      <c r="C944" s="136"/>
      <c r="D944" s="136"/>
      <c r="E944" s="136"/>
      <c r="F944" s="136"/>
      <c r="G944" s="136"/>
      <c r="H944" s="136"/>
      <c r="I944" s="136"/>
      <c r="J944" s="136"/>
      <c r="K944" s="136"/>
      <c r="L944" s="138"/>
      <c r="M944" s="139"/>
      <c r="N944" s="211"/>
      <c r="O944" s="136"/>
      <c r="P944" s="136"/>
      <c r="Q944" s="136"/>
      <c r="R944" s="136"/>
      <c r="S944" s="136"/>
      <c r="T944" s="136"/>
      <c r="U944" s="136"/>
      <c r="V944" s="136"/>
      <c r="W944" s="136"/>
      <c r="X944" s="136"/>
      <c r="Y944" s="138"/>
    </row>
    <row r="945" spans="1:25" s="2" customFormat="1" x14ac:dyDescent="0.25">
      <c r="A945" s="136"/>
      <c r="B945" s="136"/>
      <c r="C945" s="136"/>
      <c r="D945" s="136"/>
      <c r="E945" s="136"/>
      <c r="F945" s="136"/>
      <c r="G945" s="136"/>
      <c r="H945" s="136"/>
      <c r="I945" s="136"/>
      <c r="J945" s="136"/>
      <c r="K945" s="136"/>
      <c r="L945" s="138"/>
      <c r="M945" s="139"/>
      <c r="N945" s="211"/>
      <c r="O945" s="136"/>
      <c r="P945" s="136"/>
      <c r="Q945" s="136"/>
      <c r="R945" s="136"/>
      <c r="S945" s="136"/>
      <c r="T945" s="136"/>
      <c r="U945" s="136"/>
      <c r="V945" s="136"/>
      <c r="W945" s="136"/>
      <c r="X945" s="136"/>
      <c r="Y945" s="138"/>
    </row>
    <row r="946" spans="1:25" s="2" customFormat="1" x14ac:dyDescent="0.25">
      <c r="A946" s="136"/>
      <c r="B946" s="136"/>
      <c r="C946" s="136"/>
      <c r="D946" s="136"/>
      <c r="E946" s="136"/>
      <c r="F946" s="136"/>
      <c r="G946" s="136"/>
      <c r="H946" s="136"/>
      <c r="I946" s="136"/>
      <c r="J946" s="136"/>
      <c r="K946" s="136"/>
      <c r="L946" s="138"/>
      <c r="M946" s="139"/>
      <c r="N946" s="211"/>
      <c r="O946" s="136"/>
      <c r="P946" s="136"/>
      <c r="Q946" s="136"/>
      <c r="R946" s="136"/>
      <c r="S946" s="136"/>
      <c r="T946" s="136"/>
      <c r="U946" s="136"/>
      <c r="V946" s="136"/>
      <c r="W946" s="136"/>
      <c r="X946" s="136"/>
      <c r="Y946" s="138"/>
    </row>
    <row r="947" spans="1:25" s="2" customFormat="1" x14ac:dyDescent="0.25">
      <c r="A947" s="136"/>
      <c r="B947" s="136"/>
      <c r="C947" s="136"/>
      <c r="D947" s="136"/>
      <c r="E947" s="136"/>
      <c r="F947" s="136"/>
      <c r="G947" s="136"/>
      <c r="H947" s="136"/>
      <c r="I947" s="136"/>
      <c r="J947" s="136"/>
      <c r="K947" s="136"/>
      <c r="L947" s="138"/>
      <c r="M947" s="139"/>
      <c r="N947" s="211"/>
      <c r="O947" s="136"/>
      <c r="P947" s="136"/>
      <c r="Q947" s="136"/>
      <c r="R947" s="136"/>
      <c r="S947" s="136"/>
      <c r="T947" s="136"/>
      <c r="U947" s="136"/>
      <c r="V947" s="136"/>
      <c r="W947" s="136"/>
      <c r="X947" s="136"/>
      <c r="Y947" s="138"/>
    </row>
    <row r="948" spans="1:25" s="2" customFormat="1" x14ac:dyDescent="0.25">
      <c r="A948" s="136"/>
      <c r="B948" s="136"/>
      <c r="C948" s="136"/>
      <c r="D948" s="136"/>
      <c r="E948" s="136"/>
      <c r="F948" s="136"/>
      <c r="G948" s="136"/>
      <c r="H948" s="136"/>
      <c r="I948" s="136"/>
      <c r="J948" s="136"/>
      <c r="K948" s="136"/>
      <c r="L948" s="138"/>
      <c r="M948" s="139"/>
      <c r="N948" s="211"/>
      <c r="O948" s="136"/>
      <c r="P948" s="136"/>
      <c r="Q948" s="136"/>
      <c r="R948" s="136"/>
      <c r="S948" s="136"/>
      <c r="T948" s="136"/>
      <c r="U948" s="136"/>
      <c r="V948" s="136"/>
      <c r="W948" s="136"/>
      <c r="X948" s="136"/>
      <c r="Y948" s="138"/>
    </row>
    <row r="949" spans="1:25" s="2" customFormat="1" x14ac:dyDescent="0.25">
      <c r="A949" s="136"/>
      <c r="B949" s="136"/>
      <c r="C949" s="136"/>
      <c r="D949" s="136"/>
      <c r="E949" s="136"/>
      <c r="F949" s="136"/>
      <c r="G949" s="136"/>
      <c r="H949" s="136"/>
      <c r="I949" s="136"/>
      <c r="J949" s="136"/>
      <c r="K949" s="136"/>
      <c r="L949" s="138"/>
      <c r="M949" s="139"/>
      <c r="N949" s="211"/>
      <c r="O949" s="136"/>
      <c r="P949" s="136"/>
      <c r="Q949" s="136"/>
      <c r="R949" s="136"/>
      <c r="S949" s="136"/>
      <c r="T949" s="136"/>
      <c r="U949" s="136"/>
      <c r="V949" s="136"/>
      <c r="W949" s="136"/>
      <c r="X949" s="136"/>
      <c r="Y949" s="138"/>
    </row>
    <row r="950" spans="1:25" s="2" customFormat="1" x14ac:dyDescent="0.25">
      <c r="A950" s="136"/>
      <c r="B950" s="136"/>
      <c r="C950" s="136"/>
      <c r="D950" s="136"/>
      <c r="E950" s="136"/>
      <c r="F950" s="136"/>
      <c r="G950" s="136"/>
      <c r="H950" s="136"/>
      <c r="I950" s="136"/>
      <c r="J950" s="136"/>
      <c r="K950" s="136"/>
      <c r="L950" s="138"/>
      <c r="M950" s="139"/>
      <c r="N950" s="211"/>
      <c r="O950" s="136"/>
      <c r="P950" s="136"/>
      <c r="Q950" s="136"/>
      <c r="R950" s="136"/>
      <c r="S950" s="136"/>
      <c r="T950" s="136"/>
      <c r="U950" s="136"/>
      <c r="V950" s="136"/>
      <c r="W950" s="136"/>
      <c r="X950" s="136"/>
      <c r="Y950" s="138"/>
    </row>
    <row r="951" spans="1:25" s="2" customFormat="1" x14ac:dyDescent="0.25">
      <c r="A951" s="136"/>
      <c r="B951" s="136"/>
      <c r="C951" s="136"/>
      <c r="D951" s="136"/>
      <c r="E951" s="136"/>
      <c r="F951" s="136"/>
      <c r="G951" s="136"/>
      <c r="H951" s="136"/>
      <c r="I951" s="136"/>
      <c r="J951" s="136"/>
      <c r="K951" s="136"/>
      <c r="L951" s="138"/>
      <c r="M951" s="139"/>
      <c r="N951" s="211"/>
      <c r="O951" s="136"/>
      <c r="P951" s="136"/>
      <c r="Q951" s="136"/>
      <c r="R951" s="136"/>
      <c r="S951" s="136"/>
      <c r="T951" s="136"/>
      <c r="U951" s="136"/>
      <c r="V951" s="136"/>
      <c r="W951" s="136"/>
      <c r="X951" s="136"/>
      <c r="Y951" s="138"/>
    </row>
    <row r="952" spans="1:25" s="2" customFormat="1" x14ac:dyDescent="0.25">
      <c r="A952" s="136"/>
      <c r="B952" s="136"/>
      <c r="C952" s="136"/>
      <c r="D952" s="136"/>
      <c r="E952" s="136"/>
      <c r="F952" s="136"/>
      <c r="G952" s="136"/>
      <c r="H952" s="136"/>
      <c r="I952" s="136"/>
      <c r="J952" s="136"/>
      <c r="K952" s="136"/>
      <c r="L952" s="138"/>
      <c r="M952" s="139"/>
      <c r="N952" s="211"/>
      <c r="O952" s="136"/>
      <c r="P952" s="136"/>
      <c r="Q952" s="136"/>
      <c r="R952" s="136"/>
      <c r="S952" s="136"/>
      <c r="T952" s="136"/>
      <c r="U952" s="136"/>
      <c r="V952" s="136"/>
      <c r="W952" s="136"/>
      <c r="X952" s="136"/>
      <c r="Y952" s="138"/>
    </row>
    <row r="953" spans="1:25" s="2" customFormat="1" x14ac:dyDescent="0.25">
      <c r="A953" s="136"/>
      <c r="B953" s="136"/>
      <c r="C953" s="136"/>
      <c r="D953" s="136"/>
      <c r="E953" s="136"/>
      <c r="F953" s="136"/>
      <c r="G953" s="136"/>
      <c r="H953" s="136"/>
      <c r="I953" s="136"/>
      <c r="J953" s="136"/>
      <c r="K953" s="136"/>
      <c r="L953" s="138"/>
      <c r="M953" s="139"/>
      <c r="N953" s="211"/>
      <c r="O953" s="136"/>
      <c r="P953" s="136"/>
      <c r="Q953" s="136"/>
      <c r="R953" s="136"/>
      <c r="S953" s="136"/>
      <c r="T953" s="136"/>
      <c r="U953" s="136"/>
      <c r="V953" s="136"/>
      <c r="W953" s="136"/>
      <c r="X953" s="136"/>
      <c r="Y953" s="138"/>
    </row>
    <row r="954" spans="1:25" s="2" customFormat="1" x14ac:dyDescent="0.25">
      <c r="A954" s="136"/>
      <c r="B954" s="136"/>
      <c r="C954" s="136"/>
      <c r="D954" s="136"/>
      <c r="E954" s="136"/>
      <c r="F954" s="136"/>
      <c r="G954" s="136"/>
      <c r="H954" s="136"/>
      <c r="I954" s="136"/>
      <c r="J954" s="136"/>
      <c r="K954" s="136"/>
      <c r="L954" s="138"/>
      <c r="M954" s="139"/>
      <c r="N954" s="211"/>
      <c r="O954" s="136"/>
      <c r="P954" s="136"/>
      <c r="Q954" s="136"/>
      <c r="R954" s="136"/>
      <c r="S954" s="136"/>
      <c r="T954" s="136"/>
      <c r="U954" s="136"/>
      <c r="V954" s="136"/>
      <c r="W954" s="136"/>
      <c r="X954" s="136"/>
      <c r="Y954" s="138"/>
    </row>
    <row r="955" spans="1:25" s="2" customFormat="1" x14ac:dyDescent="0.25">
      <c r="A955" s="136"/>
      <c r="B955" s="136"/>
      <c r="C955" s="136"/>
      <c r="D955" s="136"/>
      <c r="E955" s="136"/>
      <c r="F955" s="136"/>
      <c r="G955" s="136"/>
      <c r="H955" s="136"/>
      <c r="I955" s="136"/>
      <c r="J955" s="136"/>
      <c r="K955" s="136"/>
      <c r="L955" s="138"/>
      <c r="M955" s="139"/>
      <c r="N955" s="211"/>
      <c r="O955" s="136"/>
      <c r="P955" s="136"/>
      <c r="Q955" s="136"/>
      <c r="R955" s="136"/>
      <c r="S955" s="136"/>
      <c r="T955" s="136"/>
      <c r="U955" s="136"/>
      <c r="V955" s="136"/>
      <c r="W955" s="136"/>
      <c r="X955" s="136"/>
      <c r="Y955" s="138"/>
    </row>
    <row r="956" spans="1:25" s="2" customFormat="1" x14ac:dyDescent="0.25">
      <c r="A956" s="136"/>
      <c r="B956" s="136"/>
      <c r="C956" s="136"/>
      <c r="D956" s="136"/>
      <c r="E956" s="136"/>
      <c r="F956" s="136"/>
      <c r="G956" s="136"/>
      <c r="H956" s="136"/>
      <c r="I956" s="136"/>
      <c r="J956" s="136"/>
      <c r="K956" s="136"/>
      <c r="L956" s="138"/>
      <c r="M956" s="139"/>
      <c r="N956" s="211"/>
      <c r="O956" s="136"/>
      <c r="P956" s="136"/>
      <c r="Q956" s="136"/>
      <c r="R956" s="136"/>
      <c r="S956" s="136"/>
      <c r="T956" s="136"/>
      <c r="U956" s="136"/>
      <c r="V956" s="136"/>
      <c r="W956" s="136"/>
      <c r="X956" s="136"/>
      <c r="Y956" s="138"/>
    </row>
    <row r="957" spans="1:25" s="2" customFormat="1" x14ac:dyDescent="0.25">
      <c r="A957" s="136"/>
      <c r="B957" s="136"/>
      <c r="C957" s="136"/>
      <c r="D957" s="136"/>
      <c r="E957" s="136"/>
      <c r="F957" s="136"/>
      <c r="G957" s="136"/>
      <c r="H957" s="136"/>
      <c r="I957" s="136"/>
      <c r="J957" s="136"/>
      <c r="K957" s="136"/>
      <c r="L957" s="138"/>
      <c r="M957" s="139"/>
      <c r="N957" s="211"/>
      <c r="O957" s="136"/>
      <c r="P957" s="136"/>
      <c r="Q957" s="136"/>
      <c r="R957" s="136"/>
      <c r="S957" s="136"/>
      <c r="T957" s="136"/>
      <c r="U957" s="136"/>
      <c r="V957" s="136"/>
      <c r="W957" s="136"/>
      <c r="X957" s="136"/>
      <c r="Y957" s="138"/>
    </row>
    <row r="958" spans="1:25" s="2" customFormat="1" x14ac:dyDescent="0.25">
      <c r="A958" s="136"/>
      <c r="B958" s="136"/>
      <c r="C958" s="136"/>
      <c r="D958" s="136"/>
      <c r="E958" s="136"/>
      <c r="F958" s="136"/>
      <c r="G958" s="136"/>
      <c r="H958" s="136"/>
      <c r="I958" s="136"/>
      <c r="J958" s="136"/>
      <c r="K958" s="136"/>
      <c r="L958" s="138"/>
      <c r="M958" s="139"/>
      <c r="N958" s="211"/>
      <c r="O958" s="136"/>
      <c r="P958" s="136"/>
      <c r="Q958" s="136"/>
      <c r="R958" s="136"/>
      <c r="S958" s="136"/>
      <c r="T958" s="136"/>
      <c r="U958" s="136"/>
      <c r="V958" s="136"/>
      <c r="W958" s="136"/>
      <c r="X958" s="136"/>
      <c r="Y958" s="138"/>
    </row>
    <row r="959" spans="1:25" s="2" customFormat="1" x14ac:dyDescent="0.25">
      <c r="A959" s="136"/>
      <c r="B959" s="136"/>
      <c r="C959" s="136"/>
      <c r="D959" s="136"/>
      <c r="E959" s="136"/>
      <c r="F959" s="136"/>
      <c r="G959" s="136"/>
      <c r="H959" s="136"/>
      <c r="I959" s="136"/>
      <c r="J959" s="136"/>
      <c r="K959" s="136"/>
      <c r="L959" s="138"/>
      <c r="M959" s="139"/>
      <c r="N959" s="211"/>
      <c r="O959" s="136"/>
      <c r="P959" s="136"/>
      <c r="Q959" s="136"/>
      <c r="R959" s="136"/>
      <c r="S959" s="136"/>
      <c r="T959" s="136"/>
      <c r="U959" s="136"/>
      <c r="V959" s="136"/>
      <c r="W959" s="136"/>
      <c r="X959" s="136"/>
      <c r="Y959" s="138"/>
    </row>
    <row r="960" spans="1:25" s="2" customFormat="1" x14ac:dyDescent="0.25">
      <c r="A960" s="136"/>
      <c r="B960" s="136"/>
      <c r="C960" s="136"/>
      <c r="D960" s="136"/>
      <c r="E960" s="136"/>
      <c r="F960" s="136"/>
      <c r="G960" s="136"/>
      <c r="H960" s="136"/>
      <c r="I960" s="136"/>
      <c r="J960" s="136"/>
      <c r="K960" s="136"/>
      <c r="L960" s="138"/>
      <c r="M960" s="139"/>
      <c r="N960" s="211"/>
      <c r="O960" s="136"/>
      <c r="P960" s="136"/>
      <c r="Q960" s="136"/>
      <c r="R960" s="136"/>
      <c r="S960" s="136"/>
      <c r="T960" s="136"/>
      <c r="U960" s="136"/>
      <c r="V960" s="136"/>
      <c r="W960" s="136"/>
      <c r="X960" s="136"/>
      <c r="Y960" s="138"/>
    </row>
    <row r="961" spans="1:25" s="2" customFormat="1" x14ac:dyDescent="0.25">
      <c r="A961" s="136"/>
      <c r="B961" s="136"/>
      <c r="C961" s="136"/>
      <c r="D961" s="136"/>
      <c r="E961" s="136"/>
      <c r="F961" s="136"/>
      <c r="G961" s="136"/>
      <c r="H961" s="136"/>
      <c r="I961" s="136"/>
      <c r="J961" s="136"/>
      <c r="K961" s="136"/>
      <c r="L961" s="138"/>
      <c r="M961" s="139"/>
      <c r="N961" s="211"/>
      <c r="O961" s="136"/>
      <c r="P961" s="136"/>
      <c r="Q961" s="136"/>
      <c r="R961" s="136"/>
      <c r="S961" s="136"/>
      <c r="T961" s="136"/>
      <c r="U961" s="136"/>
      <c r="V961" s="136"/>
      <c r="W961" s="136"/>
      <c r="X961" s="136"/>
      <c r="Y961" s="138"/>
    </row>
    <row r="962" spans="1:25" s="2" customFormat="1" x14ac:dyDescent="0.25">
      <c r="A962" s="136"/>
      <c r="B962" s="136"/>
      <c r="C962" s="136"/>
      <c r="D962" s="136"/>
      <c r="E962" s="136"/>
      <c r="F962" s="136"/>
      <c r="G962" s="136"/>
      <c r="H962" s="136"/>
      <c r="I962" s="136"/>
      <c r="J962" s="136"/>
      <c r="K962" s="136"/>
      <c r="L962" s="138"/>
      <c r="M962" s="139"/>
      <c r="N962" s="211"/>
      <c r="O962" s="136"/>
      <c r="P962" s="136"/>
      <c r="Q962" s="136"/>
      <c r="R962" s="136"/>
      <c r="S962" s="136"/>
      <c r="T962" s="136"/>
      <c r="U962" s="136"/>
      <c r="V962" s="136"/>
      <c r="W962" s="136"/>
      <c r="X962" s="136"/>
      <c r="Y962" s="138"/>
    </row>
    <row r="963" spans="1:25" s="2" customFormat="1" x14ac:dyDescent="0.25">
      <c r="A963" s="136"/>
      <c r="B963" s="136"/>
      <c r="C963" s="136"/>
      <c r="D963" s="136"/>
      <c r="E963" s="136"/>
      <c r="F963" s="136"/>
      <c r="G963" s="136"/>
      <c r="H963" s="136"/>
      <c r="I963" s="136"/>
      <c r="J963" s="136"/>
      <c r="K963" s="136"/>
      <c r="L963" s="138"/>
      <c r="M963" s="139"/>
      <c r="N963" s="211"/>
      <c r="O963" s="136"/>
      <c r="P963" s="136"/>
      <c r="Q963" s="136"/>
      <c r="R963" s="136"/>
      <c r="S963" s="136"/>
      <c r="T963" s="136"/>
      <c r="U963" s="136"/>
      <c r="V963" s="136"/>
      <c r="W963" s="136"/>
      <c r="X963" s="136"/>
      <c r="Y963" s="138"/>
    </row>
    <row r="964" spans="1:25" s="2" customFormat="1" x14ac:dyDescent="0.25">
      <c r="A964" s="136"/>
      <c r="B964" s="136"/>
      <c r="C964" s="136"/>
      <c r="D964" s="136"/>
      <c r="E964" s="136"/>
      <c r="F964" s="136"/>
      <c r="G964" s="136"/>
      <c r="H964" s="136"/>
      <c r="I964" s="136"/>
      <c r="J964" s="136"/>
      <c r="K964" s="136"/>
      <c r="L964" s="138"/>
      <c r="M964" s="139"/>
      <c r="N964" s="211"/>
      <c r="O964" s="136"/>
      <c r="P964" s="136"/>
      <c r="Q964" s="136"/>
      <c r="R964" s="136"/>
      <c r="S964" s="136"/>
      <c r="T964" s="136"/>
      <c r="U964" s="136"/>
      <c r="V964" s="136"/>
      <c r="W964" s="136"/>
      <c r="X964" s="136"/>
      <c r="Y964" s="138"/>
    </row>
    <row r="965" spans="1:25" s="2" customFormat="1" x14ac:dyDescent="0.25">
      <c r="A965" s="136"/>
      <c r="B965" s="136"/>
      <c r="C965" s="136"/>
      <c r="D965" s="136"/>
      <c r="E965" s="136"/>
      <c r="F965" s="136"/>
      <c r="G965" s="136"/>
      <c r="H965" s="136"/>
      <c r="I965" s="136"/>
      <c r="J965" s="136"/>
      <c r="K965" s="136"/>
      <c r="L965" s="138"/>
      <c r="M965" s="139"/>
      <c r="N965" s="211"/>
      <c r="O965" s="136"/>
      <c r="P965" s="136"/>
      <c r="Q965" s="136"/>
      <c r="R965" s="136"/>
      <c r="S965" s="136"/>
      <c r="T965" s="136"/>
      <c r="U965" s="136"/>
      <c r="V965" s="136"/>
      <c r="W965" s="136"/>
      <c r="X965" s="136"/>
      <c r="Y965" s="138"/>
    </row>
    <row r="966" spans="1:25" s="2" customFormat="1" x14ac:dyDescent="0.25">
      <c r="A966" s="136"/>
      <c r="B966" s="136"/>
      <c r="C966" s="136"/>
      <c r="D966" s="136"/>
      <c r="E966" s="136"/>
      <c r="F966" s="136"/>
      <c r="G966" s="136"/>
      <c r="H966" s="136"/>
      <c r="I966" s="136"/>
      <c r="J966" s="136"/>
      <c r="K966" s="136"/>
      <c r="L966" s="138"/>
      <c r="M966" s="139"/>
      <c r="N966" s="211"/>
      <c r="O966" s="136"/>
      <c r="P966" s="136"/>
      <c r="Q966" s="136"/>
      <c r="R966" s="136"/>
      <c r="S966" s="136"/>
      <c r="T966" s="136"/>
      <c r="U966" s="136"/>
      <c r="V966" s="136"/>
      <c r="W966" s="136"/>
      <c r="X966" s="136"/>
      <c r="Y966" s="138"/>
    </row>
    <row r="967" spans="1:25" s="2" customFormat="1" x14ac:dyDescent="0.25">
      <c r="A967" s="136"/>
      <c r="B967" s="136"/>
      <c r="C967" s="136"/>
      <c r="D967" s="136"/>
      <c r="E967" s="136"/>
      <c r="F967" s="136"/>
      <c r="G967" s="136"/>
      <c r="H967" s="136"/>
      <c r="I967" s="136"/>
      <c r="J967" s="136"/>
      <c r="K967" s="136"/>
      <c r="L967" s="138"/>
      <c r="M967" s="139"/>
      <c r="N967" s="211"/>
      <c r="O967" s="136"/>
      <c r="P967" s="136"/>
      <c r="Q967" s="136"/>
      <c r="R967" s="136"/>
      <c r="S967" s="136"/>
      <c r="T967" s="136"/>
      <c r="U967" s="136"/>
      <c r="V967" s="136"/>
      <c r="W967" s="136"/>
      <c r="X967" s="136"/>
      <c r="Y967" s="138"/>
    </row>
    <row r="968" spans="1:25" s="2" customFormat="1" x14ac:dyDescent="0.25">
      <c r="A968" s="136"/>
      <c r="B968" s="136"/>
      <c r="C968" s="136"/>
      <c r="D968" s="136"/>
      <c r="E968" s="136"/>
      <c r="F968" s="136"/>
      <c r="G968" s="136"/>
      <c r="H968" s="136"/>
      <c r="I968" s="136"/>
      <c r="J968" s="136"/>
      <c r="K968" s="136"/>
      <c r="L968" s="138"/>
      <c r="M968" s="139"/>
      <c r="N968" s="211"/>
      <c r="O968" s="136"/>
      <c r="P968" s="136"/>
      <c r="Q968" s="136"/>
      <c r="R968" s="136"/>
      <c r="S968" s="136"/>
      <c r="T968" s="136"/>
      <c r="U968" s="136"/>
      <c r="V968" s="136"/>
      <c r="W968" s="136"/>
      <c r="X968" s="136"/>
      <c r="Y968" s="138"/>
    </row>
    <row r="969" spans="1:25" s="2" customFormat="1" x14ac:dyDescent="0.25">
      <c r="A969" s="136"/>
      <c r="B969" s="136"/>
      <c r="C969" s="136"/>
      <c r="D969" s="136"/>
      <c r="E969" s="136"/>
      <c r="F969" s="136"/>
      <c r="G969" s="136"/>
      <c r="H969" s="136"/>
      <c r="I969" s="136"/>
      <c r="J969" s="136"/>
      <c r="K969" s="136"/>
      <c r="L969" s="138"/>
      <c r="M969" s="139"/>
      <c r="N969" s="211"/>
      <c r="O969" s="136"/>
      <c r="P969" s="136"/>
      <c r="Q969" s="136"/>
      <c r="R969" s="136"/>
      <c r="S969" s="136"/>
      <c r="T969" s="136"/>
      <c r="U969" s="136"/>
      <c r="V969" s="136"/>
      <c r="W969" s="136"/>
      <c r="X969" s="136"/>
      <c r="Y969" s="138"/>
    </row>
    <row r="970" spans="1:25" s="2" customFormat="1" x14ac:dyDescent="0.25">
      <c r="A970" s="136"/>
      <c r="B970" s="136"/>
      <c r="C970" s="136"/>
      <c r="D970" s="136"/>
      <c r="E970" s="136"/>
      <c r="F970" s="136"/>
      <c r="G970" s="136"/>
      <c r="H970" s="136"/>
      <c r="I970" s="136"/>
      <c r="J970" s="136"/>
      <c r="K970" s="136"/>
      <c r="L970" s="138"/>
      <c r="M970" s="139"/>
      <c r="N970" s="211"/>
      <c r="O970" s="136"/>
      <c r="P970" s="136"/>
      <c r="Q970" s="136"/>
      <c r="R970" s="136"/>
      <c r="S970" s="136"/>
      <c r="T970" s="136"/>
      <c r="U970" s="136"/>
      <c r="V970" s="136"/>
      <c r="W970" s="136"/>
      <c r="X970" s="136"/>
      <c r="Y970" s="138"/>
    </row>
    <row r="971" spans="1:25" s="2" customFormat="1" x14ac:dyDescent="0.25">
      <c r="A971" s="136"/>
      <c r="B971" s="136"/>
      <c r="C971" s="136"/>
      <c r="D971" s="136"/>
      <c r="E971" s="136"/>
      <c r="F971" s="136"/>
      <c r="G971" s="136"/>
      <c r="H971" s="136"/>
      <c r="I971" s="136"/>
      <c r="J971" s="136"/>
      <c r="K971" s="136"/>
      <c r="L971" s="138"/>
      <c r="M971" s="139"/>
      <c r="N971" s="211"/>
      <c r="O971" s="136"/>
      <c r="P971" s="136"/>
      <c r="Q971" s="136"/>
      <c r="R971" s="136"/>
      <c r="S971" s="136"/>
      <c r="T971" s="136"/>
      <c r="U971" s="136"/>
      <c r="V971" s="136"/>
      <c r="W971" s="136"/>
      <c r="X971" s="136"/>
      <c r="Y971" s="138"/>
    </row>
    <row r="972" spans="1:25" s="2" customFormat="1" x14ac:dyDescent="0.25">
      <c r="A972" s="136"/>
      <c r="B972" s="136"/>
      <c r="C972" s="136"/>
      <c r="D972" s="136"/>
      <c r="E972" s="136"/>
      <c r="F972" s="136"/>
      <c r="G972" s="136"/>
      <c r="H972" s="136"/>
      <c r="I972" s="136"/>
      <c r="J972" s="136"/>
      <c r="K972" s="136"/>
      <c r="L972" s="138"/>
      <c r="M972" s="139"/>
      <c r="N972" s="211"/>
      <c r="O972" s="136"/>
      <c r="P972" s="136"/>
      <c r="Q972" s="136"/>
      <c r="R972" s="136"/>
      <c r="S972" s="136"/>
      <c r="T972" s="136"/>
      <c r="U972" s="136"/>
      <c r="V972" s="136"/>
      <c r="W972" s="136"/>
      <c r="X972" s="136"/>
      <c r="Y972" s="138"/>
    </row>
    <row r="973" spans="1:25" s="2" customFormat="1" x14ac:dyDescent="0.25">
      <c r="A973" s="136"/>
      <c r="B973" s="136"/>
      <c r="C973" s="136"/>
      <c r="D973" s="136"/>
      <c r="E973" s="136"/>
      <c r="F973" s="136"/>
      <c r="G973" s="136"/>
      <c r="H973" s="136"/>
      <c r="I973" s="136"/>
      <c r="J973" s="136"/>
      <c r="K973" s="136"/>
      <c r="L973" s="138"/>
      <c r="M973" s="139"/>
      <c r="N973" s="211"/>
      <c r="O973" s="136"/>
      <c r="P973" s="136"/>
      <c r="Q973" s="136"/>
      <c r="R973" s="136"/>
      <c r="S973" s="136"/>
      <c r="T973" s="136"/>
      <c r="U973" s="136"/>
      <c r="V973" s="136"/>
      <c r="W973" s="136"/>
      <c r="X973" s="136"/>
      <c r="Y973" s="138"/>
    </row>
    <row r="974" spans="1:25" s="2" customFormat="1" x14ac:dyDescent="0.25">
      <c r="A974" s="136"/>
      <c r="B974" s="136"/>
      <c r="C974" s="136"/>
      <c r="D974" s="136"/>
      <c r="E974" s="136"/>
      <c r="F974" s="136"/>
      <c r="G974" s="136"/>
      <c r="H974" s="136"/>
      <c r="I974" s="136"/>
      <c r="J974" s="136"/>
      <c r="K974" s="136"/>
      <c r="L974" s="138"/>
      <c r="M974" s="139"/>
      <c r="N974" s="211"/>
      <c r="O974" s="136"/>
      <c r="P974" s="136"/>
      <c r="Q974" s="136"/>
      <c r="R974" s="136"/>
      <c r="S974" s="136"/>
      <c r="T974" s="136"/>
      <c r="U974" s="136"/>
      <c r="V974" s="136"/>
      <c r="W974" s="136"/>
      <c r="X974" s="136"/>
      <c r="Y974" s="138"/>
    </row>
    <row r="975" spans="1:25" s="2" customFormat="1" x14ac:dyDescent="0.25">
      <c r="A975" s="136"/>
      <c r="B975" s="136"/>
      <c r="C975" s="136"/>
      <c r="D975" s="136"/>
      <c r="E975" s="136"/>
      <c r="F975" s="136"/>
      <c r="G975" s="136"/>
      <c r="H975" s="136"/>
      <c r="I975" s="136"/>
      <c r="J975" s="136"/>
      <c r="K975" s="136"/>
      <c r="L975" s="138"/>
      <c r="M975" s="139"/>
      <c r="N975" s="211"/>
      <c r="O975" s="136"/>
      <c r="P975" s="136"/>
      <c r="Q975" s="136"/>
      <c r="R975" s="136"/>
      <c r="S975" s="136"/>
      <c r="T975" s="136"/>
      <c r="U975" s="136"/>
      <c r="V975" s="136"/>
      <c r="W975" s="136"/>
      <c r="X975" s="136"/>
      <c r="Y975" s="138"/>
    </row>
    <row r="976" spans="1:25" s="2" customFormat="1" x14ac:dyDescent="0.25">
      <c r="A976" s="136"/>
      <c r="B976" s="136"/>
      <c r="C976" s="136"/>
      <c r="D976" s="136"/>
      <c r="E976" s="136"/>
      <c r="F976" s="136"/>
      <c r="G976" s="136"/>
      <c r="H976" s="136"/>
      <c r="I976" s="136"/>
      <c r="J976" s="136"/>
      <c r="K976" s="136"/>
      <c r="L976" s="138"/>
      <c r="M976" s="139"/>
      <c r="N976" s="211"/>
      <c r="O976" s="136"/>
      <c r="P976" s="136"/>
      <c r="Q976" s="136"/>
      <c r="R976" s="136"/>
      <c r="S976" s="136"/>
      <c r="T976" s="136"/>
      <c r="U976" s="136"/>
      <c r="V976" s="136"/>
      <c r="W976" s="136"/>
      <c r="X976" s="136"/>
      <c r="Y976" s="138"/>
    </row>
    <row r="977" spans="1:25" s="2" customFormat="1" x14ac:dyDescent="0.25">
      <c r="A977" s="136"/>
      <c r="B977" s="136"/>
      <c r="C977" s="136"/>
      <c r="D977" s="136"/>
      <c r="E977" s="136"/>
      <c r="F977" s="136"/>
      <c r="G977" s="136"/>
      <c r="H977" s="136"/>
      <c r="I977" s="136"/>
      <c r="J977" s="136"/>
      <c r="K977" s="136"/>
      <c r="L977" s="138"/>
      <c r="M977" s="139"/>
      <c r="N977" s="211"/>
      <c r="O977" s="136"/>
      <c r="P977" s="136"/>
      <c r="Q977" s="136"/>
      <c r="R977" s="136"/>
      <c r="S977" s="136"/>
      <c r="T977" s="136"/>
      <c r="U977" s="136"/>
      <c r="V977" s="136"/>
      <c r="W977" s="136"/>
      <c r="X977" s="136"/>
      <c r="Y977" s="138"/>
    </row>
    <row r="978" spans="1:25" s="2" customFormat="1" x14ac:dyDescent="0.25">
      <c r="A978" s="136"/>
      <c r="B978" s="136"/>
      <c r="C978" s="136"/>
      <c r="D978" s="136"/>
      <c r="E978" s="136"/>
      <c r="F978" s="136"/>
      <c r="G978" s="136"/>
      <c r="H978" s="136"/>
      <c r="I978" s="136"/>
      <c r="J978" s="136"/>
      <c r="K978" s="136"/>
      <c r="L978" s="138"/>
      <c r="M978" s="139"/>
      <c r="N978" s="211"/>
      <c r="O978" s="136"/>
      <c r="P978" s="136"/>
      <c r="Q978" s="136"/>
      <c r="R978" s="136"/>
      <c r="S978" s="136"/>
      <c r="T978" s="136"/>
      <c r="U978" s="136"/>
      <c r="V978" s="136"/>
      <c r="W978" s="136"/>
      <c r="X978" s="136"/>
      <c r="Y978" s="138"/>
    </row>
    <row r="979" spans="1:25" s="2" customFormat="1" x14ac:dyDescent="0.25">
      <c r="A979" s="136"/>
      <c r="B979" s="136"/>
      <c r="C979" s="136"/>
      <c r="D979" s="136"/>
      <c r="E979" s="136"/>
      <c r="F979" s="136"/>
      <c r="G979" s="136"/>
      <c r="H979" s="136"/>
      <c r="I979" s="136"/>
      <c r="J979" s="136"/>
      <c r="K979" s="136"/>
      <c r="L979" s="138"/>
      <c r="M979" s="139"/>
      <c r="N979" s="211"/>
      <c r="O979" s="136"/>
      <c r="P979" s="136"/>
      <c r="Q979" s="136"/>
      <c r="R979" s="136"/>
      <c r="S979" s="136"/>
      <c r="T979" s="136"/>
      <c r="U979" s="136"/>
      <c r="V979" s="136"/>
      <c r="W979" s="136"/>
      <c r="X979" s="136"/>
      <c r="Y979" s="138"/>
    </row>
    <row r="980" spans="1:25" s="2" customFormat="1" x14ac:dyDescent="0.25">
      <c r="A980" s="136"/>
      <c r="B980" s="136"/>
      <c r="C980" s="136"/>
      <c r="D980" s="136"/>
      <c r="E980" s="136"/>
      <c r="F980" s="136"/>
      <c r="G980" s="136"/>
      <c r="H980" s="136"/>
      <c r="I980" s="136"/>
      <c r="J980" s="136"/>
      <c r="K980" s="136"/>
      <c r="L980" s="138"/>
      <c r="M980" s="139"/>
      <c r="N980" s="211"/>
      <c r="O980" s="136"/>
      <c r="P980" s="136"/>
      <c r="Q980" s="136"/>
      <c r="R980" s="136"/>
      <c r="S980" s="136"/>
      <c r="T980" s="136"/>
      <c r="U980" s="136"/>
      <c r="V980" s="136"/>
      <c r="W980" s="136"/>
      <c r="X980" s="136"/>
      <c r="Y980" s="138"/>
    </row>
    <row r="981" spans="1:25" s="2" customFormat="1" x14ac:dyDescent="0.25">
      <c r="A981" s="136"/>
      <c r="B981" s="136"/>
      <c r="C981" s="136"/>
      <c r="D981" s="136"/>
      <c r="E981" s="136"/>
      <c r="F981" s="136"/>
      <c r="G981" s="136"/>
      <c r="H981" s="136"/>
      <c r="I981" s="136"/>
      <c r="J981" s="136"/>
      <c r="K981" s="136"/>
      <c r="L981" s="138"/>
      <c r="M981" s="139"/>
      <c r="N981" s="211"/>
      <c r="O981" s="136"/>
      <c r="P981" s="136"/>
      <c r="Q981" s="136"/>
      <c r="R981" s="136"/>
      <c r="S981" s="136"/>
      <c r="T981" s="136"/>
      <c r="U981" s="136"/>
      <c r="V981" s="136"/>
      <c r="W981" s="136"/>
      <c r="X981" s="136"/>
      <c r="Y981" s="138"/>
    </row>
    <row r="982" spans="1:25" s="2" customFormat="1" x14ac:dyDescent="0.25">
      <c r="A982" s="136"/>
      <c r="B982" s="136"/>
      <c r="C982" s="136"/>
      <c r="D982" s="136"/>
      <c r="E982" s="136"/>
      <c r="F982" s="136"/>
      <c r="G982" s="136"/>
      <c r="H982" s="136"/>
      <c r="I982" s="136"/>
      <c r="J982" s="136"/>
      <c r="K982" s="136"/>
      <c r="L982" s="138"/>
      <c r="M982" s="139"/>
      <c r="N982" s="211"/>
      <c r="O982" s="136"/>
      <c r="P982" s="136"/>
      <c r="Q982" s="136"/>
      <c r="R982" s="136"/>
      <c r="S982" s="136"/>
      <c r="T982" s="136"/>
      <c r="U982" s="136"/>
      <c r="V982" s="136"/>
      <c r="W982" s="136"/>
      <c r="X982" s="136"/>
      <c r="Y982" s="138"/>
    </row>
    <row r="983" spans="1:25" s="2" customFormat="1" x14ac:dyDescent="0.25">
      <c r="A983" s="136"/>
      <c r="B983" s="136"/>
      <c r="C983" s="136"/>
      <c r="D983" s="136"/>
      <c r="E983" s="136"/>
      <c r="F983" s="136"/>
      <c r="G983" s="136"/>
      <c r="H983" s="136"/>
      <c r="I983" s="136"/>
      <c r="J983" s="136"/>
      <c r="K983" s="136"/>
      <c r="L983" s="138"/>
      <c r="M983" s="139"/>
      <c r="N983" s="211"/>
      <c r="O983" s="136"/>
      <c r="P983" s="136"/>
      <c r="Q983" s="136"/>
      <c r="R983" s="136"/>
      <c r="S983" s="136"/>
      <c r="T983" s="136"/>
      <c r="U983" s="136"/>
      <c r="V983" s="136"/>
      <c r="W983" s="136"/>
      <c r="X983" s="136"/>
      <c r="Y983" s="138"/>
    </row>
    <row r="984" spans="1:25" s="2" customFormat="1" x14ac:dyDescent="0.25">
      <c r="A984" s="136"/>
      <c r="B984" s="136"/>
      <c r="C984" s="136"/>
      <c r="D984" s="136"/>
      <c r="E984" s="136"/>
      <c r="F984" s="136"/>
      <c r="G984" s="136"/>
      <c r="H984" s="136"/>
      <c r="I984" s="136"/>
      <c r="J984" s="136"/>
      <c r="K984" s="136"/>
      <c r="L984" s="138"/>
      <c r="M984" s="139"/>
      <c r="N984" s="211"/>
      <c r="O984" s="136"/>
      <c r="P984" s="136"/>
      <c r="Q984" s="136"/>
      <c r="R984" s="136"/>
      <c r="S984" s="136"/>
      <c r="T984" s="136"/>
      <c r="U984" s="136"/>
      <c r="V984" s="136"/>
      <c r="W984" s="136"/>
      <c r="X984" s="136"/>
      <c r="Y984" s="138"/>
    </row>
    <row r="985" spans="1:25" s="2" customFormat="1" x14ac:dyDescent="0.25">
      <c r="A985" s="136"/>
      <c r="B985" s="136"/>
      <c r="C985" s="136"/>
      <c r="D985" s="136"/>
      <c r="E985" s="136"/>
      <c r="F985" s="136"/>
      <c r="G985" s="136"/>
      <c r="H985" s="136"/>
      <c r="I985" s="136"/>
      <c r="J985" s="136"/>
      <c r="K985" s="136"/>
      <c r="L985" s="138"/>
      <c r="M985" s="139"/>
      <c r="N985" s="211"/>
      <c r="O985" s="136"/>
      <c r="P985" s="136"/>
      <c r="Q985" s="136"/>
      <c r="R985" s="136"/>
      <c r="S985" s="136"/>
      <c r="T985" s="136"/>
      <c r="U985" s="136"/>
      <c r="V985" s="136"/>
      <c r="W985" s="136"/>
      <c r="X985" s="136"/>
      <c r="Y985" s="138"/>
    </row>
    <row r="986" spans="1:25" s="2" customFormat="1" x14ac:dyDescent="0.25">
      <c r="A986" s="136"/>
      <c r="B986" s="136"/>
      <c r="C986" s="136"/>
      <c r="D986" s="136"/>
      <c r="E986" s="136"/>
      <c r="F986" s="136"/>
      <c r="G986" s="136"/>
      <c r="H986" s="136"/>
      <c r="I986" s="136"/>
      <c r="J986" s="136"/>
      <c r="K986" s="136"/>
      <c r="L986" s="138"/>
      <c r="M986" s="139"/>
      <c r="N986" s="211"/>
      <c r="O986" s="136"/>
      <c r="P986" s="136"/>
      <c r="Q986" s="136"/>
      <c r="R986" s="136"/>
      <c r="S986" s="136"/>
      <c r="T986" s="136"/>
      <c r="U986" s="136"/>
      <c r="V986" s="136"/>
      <c r="W986" s="136"/>
      <c r="X986" s="136"/>
      <c r="Y986" s="138"/>
    </row>
    <row r="987" spans="1:25" s="2" customFormat="1" x14ac:dyDescent="0.25">
      <c r="A987" s="136"/>
      <c r="B987" s="136"/>
      <c r="C987" s="136"/>
      <c r="D987" s="136"/>
      <c r="E987" s="136"/>
      <c r="F987" s="136"/>
      <c r="G987" s="136"/>
      <c r="H987" s="136"/>
      <c r="I987" s="136"/>
      <c r="J987" s="136"/>
      <c r="K987" s="136"/>
      <c r="L987" s="138"/>
      <c r="M987" s="139"/>
      <c r="N987" s="211"/>
      <c r="O987" s="136"/>
      <c r="P987" s="136"/>
      <c r="Q987" s="136"/>
      <c r="R987" s="136"/>
      <c r="S987" s="136"/>
      <c r="T987" s="136"/>
      <c r="U987" s="136"/>
      <c r="V987" s="136"/>
      <c r="W987" s="136"/>
      <c r="X987" s="136"/>
      <c r="Y987" s="138"/>
    </row>
    <row r="988" spans="1:25" s="2" customFormat="1" x14ac:dyDescent="0.25">
      <c r="A988" s="136"/>
      <c r="B988" s="136"/>
      <c r="C988" s="136"/>
      <c r="D988" s="136"/>
      <c r="E988" s="136"/>
      <c r="F988" s="136"/>
      <c r="G988" s="136"/>
      <c r="H988" s="136"/>
      <c r="I988" s="136"/>
      <c r="J988" s="136"/>
      <c r="K988" s="136"/>
      <c r="L988" s="138"/>
      <c r="M988" s="139"/>
      <c r="N988" s="211"/>
      <c r="O988" s="136"/>
      <c r="P988" s="136"/>
      <c r="Q988" s="136"/>
      <c r="R988" s="136"/>
      <c r="S988" s="136"/>
      <c r="T988" s="136"/>
      <c r="U988" s="136"/>
      <c r="V988" s="136"/>
      <c r="W988" s="136"/>
      <c r="X988" s="136"/>
      <c r="Y988" s="138"/>
    </row>
    <row r="989" spans="1:25" s="2" customFormat="1" x14ac:dyDescent="0.25">
      <c r="A989" s="136"/>
      <c r="B989" s="136"/>
      <c r="C989" s="136"/>
      <c r="D989" s="136"/>
      <c r="E989" s="136"/>
      <c r="F989" s="136"/>
      <c r="G989" s="136"/>
      <c r="H989" s="136"/>
      <c r="I989" s="136"/>
      <c r="J989" s="136"/>
      <c r="K989" s="136"/>
      <c r="L989" s="138"/>
      <c r="M989" s="139"/>
      <c r="N989" s="211"/>
      <c r="O989" s="136"/>
      <c r="P989" s="136"/>
      <c r="Q989" s="136"/>
      <c r="R989" s="136"/>
      <c r="S989" s="136"/>
      <c r="T989" s="136"/>
      <c r="U989" s="136"/>
      <c r="V989" s="136"/>
      <c r="W989" s="136"/>
      <c r="X989" s="136"/>
      <c r="Y989" s="138"/>
    </row>
    <row r="990" spans="1:25" s="2" customFormat="1" x14ac:dyDescent="0.25">
      <c r="A990" s="136"/>
      <c r="B990" s="136"/>
      <c r="C990" s="136"/>
      <c r="D990" s="136"/>
      <c r="E990" s="136"/>
      <c r="F990" s="136"/>
      <c r="G990" s="136"/>
      <c r="H990" s="136"/>
      <c r="I990" s="136"/>
      <c r="J990" s="136"/>
      <c r="K990" s="136"/>
      <c r="L990" s="138"/>
      <c r="M990" s="139"/>
      <c r="N990" s="211"/>
      <c r="O990" s="136"/>
      <c r="P990" s="136"/>
      <c r="Q990" s="136"/>
      <c r="R990" s="136"/>
      <c r="S990" s="136"/>
      <c r="T990" s="136"/>
      <c r="U990" s="136"/>
      <c r="V990" s="136"/>
      <c r="W990" s="136"/>
      <c r="X990" s="136"/>
      <c r="Y990" s="138"/>
    </row>
    <row r="991" spans="1:25" s="2" customFormat="1" x14ac:dyDescent="0.25">
      <c r="A991" s="136"/>
      <c r="B991" s="136"/>
      <c r="C991" s="136"/>
      <c r="D991" s="136"/>
      <c r="E991" s="136"/>
      <c r="F991" s="136"/>
      <c r="G991" s="136"/>
      <c r="H991" s="136"/>
      <c r="I991" s="136"/>
      <c r="J991" s="136"/>
      <c r="K991" s="136"/>
      <c r="L991" s="138"/>
      <c r="M991" s="139"/>
      <c r="N991" s="211"/>
      <c r="O991" s="136"/>
      <c r="P991" s="136"/>
      <c r="Q991" s="136"/>
      <c r="R991" s="136"/>
      <c r="S991" s="136"/>
      <c r="T991" s="136"/>
      <c r="U991" s="136"/>
      <c r="V991" s="136"/>
      <c r="W991" s="136"/>
      <c r="X991" s="136"/>
      <c r="Y991" s="138"/>
    </row>
    <row r="992" spans="1:25" s="2" customFormat="1" x14ac:dyDescent="0.25">
      <c r="A992" s="136"/>
      <c r="B992" s="136"/>
      <c r="C992" s="136"/>
      <c r="D992" s="136"/>
      <c r="E992" s="136"/>
      <c r="F992" s="136"/>
      <c r="G992" s="136"/>
      <c r="H992" s="136"/>
      <c r="I992" s="136"/>
      <c r="J992" s="136"/>
      <c r="K992" s="136"/>
      <c r="L992" s="138"/>
      <c r="M992" s="139"/>
      <c r="N992" s="211"/>
      <c r="O992" s="136"/>
      <c r="P992" s="136"/>
      <c r="Q992" s="136"/>
      <c r="R992" s="136"/>
      <c r="S992" s="136"/>
      <c r="T992" s="136"/>
      <c r="U992" s="136"/>
      <c r="V992" s="136"/>
      <c r="W992" s="136"/>
      <c r="X992" s="136"/>
      <c r="Y992" s="138"/>
    </row>
    <row r="993" spans="1:25" s="2" customFormat="1" x14ac:dyDescent="0.25">
      <c r="A993" s="136"/>
      <c r="B993" s="136"/>
      <c r="C993" s="136"/>
      <c r="D993" s="136"/>
      <c r="E993" s="136"/>
      <c r="F993" s="136"/>
      <c r="G993" s="136"/>
      <c r="H993" s="136"/>
      <c r="I993" s="136"/>
      <c r="J993" s="136"/>
      <c r="K993" s="136"/>
      <c r="L993" s="138"/>
      <c r="M993" s="139"/>
      <c r="N993" s="211"/>
      <c r="O993" s="136"/>
      <c r="P993" s="136"/>
      <c r="Q993" s="136"/>
      <c r="R993" s="136"/>
      <c r="S993" s="136"/>
      <c r="T993" s="136"/>
      <c r="U993" s="136"/>
      <c r="V993" s="136"/>
      <c r="W993" s="136"/>
      <c r="X993" s="136"/>
      <c r="Y993" s="138"/>
    </row>
    <row r="994" spans="1:25" s="2" customFormat="1" x14ac:dyDescent="0.25">
      <c r="A994" s="136"/>
      <c r="B994" s="136"/>
      <c r="C994" s="136"/>
      <c r="D994" s="136"/>
      <c r="E994" s="136"/>
      <c r="F994" s="136"/>
      <c r="G994" s="136"/>
      <c r="H994" s="136"/>
      <c r="I994" s="136"/>
      <c r="J994" s="136"/>
      <c r="K994" s="136"/>
      <c r="L994" s="138"/>
      <c r="M994" s="139"/>
      <c r="N994" s="211"/>
      <c r="O994" s="136"/>
      <c r="P994" s="136"/>
      <c r="Q994" s="136"/>
      <c r="R994" s="136"/>
      <c r="S994" s="136"/>
      <c r="T994" s="136"/>
      <c r="U994" s="136"/>
      <c r="V994" s="136"/>
      <c r="W994" s="136"/>
      <c r="X994" s="136"/>
      <c r="Y994" s="138"/>
    </row>
    <row r="995" spans="1:25" s="2" customFormat="1" x14ac:dyDescent="0.25">
      <c r="A995" s="136"/>
      <c r="B995" s="136"/>
      <c r="C995" s="136"/>
      <c r="D995" s="136"/>
      <c r="E995" s="136"/>
      <c r="F995" s="136"/>
      <c r="G995" s="136"/>
      <c r="H995" s="136"/>
      <c r="I995" s="136"/>
      <c r="J995" s="136"/>
      <c r="K995" s="136"/>
      <c r="L995" s="138"/>
      <c r="M995" s="139"/>
      <c r="N995" s="211"/>
      <c r="O995" s="136"/>
      <c r="P995" s="136"/>
      <c r="Q995" s="136"/>
      <c r="R995" s="136"/>
      <c r="S995" s="136"/>
      <c r="T995" s="136"/>
      <c r="U995" s="136"/>
      <c r="V995" s="136"/>
      <c r="W995" s="136"/>
      <c r="X995" s="136"/>
      <c r="Y995" s="138"/>
    </row>
    <row r="996" spans="1:25" s="2" customFormat="1" x14ac:dyDescent="0.25">
      <c r="A996" s="136"/>
      <c r="B996" s="136"/>
      <c r="C996" s="136"/>
      <c r="D996" s="136"/>
      <c r="E996" s="136"/>
      <c r="F996" s="136"/>
      <c r="G996" s="136"/>
      <c r="H996" s="136"/>
      <c r="I996" s="136"/>
      <c r="J996" s="136"/>
      <c r="K996" s="136"/>
      <c r="L996" s="138"/>
      <c r="M996" s="139"/>
      <c r="N996" s="211"/>
      <c r="O996" s="136"/>
      <c r="P996" s="136"/>
      <c r="Q996" s="136"/>
      <c r="R996" s="136"/>
      <c r="S996" s="136"/>
      <c r="T996" s="136"/>
      <c r="U996" s="136"/>
      <c r="V996" s="136"/>
      <c r="W996" s="136"/>
      <c r="X996" s="136"/>
      <c r="Y996" s="138"/>
    </row>
    <row r="997" spans="1:25" s="2" customFormat="1" x14ac:dyDescent="0.25">
      <c r="A997" s="136"/>
      <c r="B997" s="136"/>
      <c r="C997" s="136"/>
      <c r="D997" s="136"/>
      <c r="E997" s="136"/>
      <c r="F997" s="136"/>
      <c r="G997" s="136"/>
      <c r="H997" s="136"/>
      <c r="I997" s="136"/>
      <c r="J997" s="136"/>
      <c r="K997" s="136"/>
      <c r="L997" s="138"/>
      <c r="M997" s="139"/>
      <c r="N997" s="211"/>
      <c r="O997" s="136"/>
      <c r="P997" s="136"/>
      <c r="Q997" s="136"/>
      <c r="R997" s="136"/>
      <c r="S997" s="136"/>
      <c r="T997" s="136"/>
      <c r="U997" s="136"/>
      <c r="V997" s="136"/>
      <c r="W997" s="136"/>
      <c r="X997" s="136"/>
      <c r="Y997" s="138"/>
    </row>
    <row r="998" spans="1:25" s="2" customFormat="1" x14ac:dyDescent="0.25">
      <c r="A998" s="136"/>
      <c r="B998" s="136"/>
      <c r="C998" s="136"/>
      <c r="D998" s="136"/>
      <c r="E998" s="136"/>
      <c r="F998" s="136"/>
      <c r="G998" s="136"/>
      <c r="H998" s="136"/>
      <c r="I998" s="136"/>
      <c r="J998" s="136"/>
      <c r="K998" s="136"/>
      <c r="L998" s="138"/>
      <c r="M998" s="139"/>
      <c r="N998" s="211"/>
      <c r="O998" s="136"/>
      <c r="P998" s="136"/>
      <c r="Q998" s="136"/>
      <c r="R998" s="136"/>
      <c r="S998" s="136"/>
      <c r="T998" s="136"/>
      <c r="U998" s="136"/>
      <c r="V998" s="136"/>
      <c r="W998" s="136"/>
      <c r="X998" s="136"/>
      <c r="Y998" s="138"/>
    </row>
    <row r="999" spans="1:25" s="2" customFormat="1" x14ac:dyDescent="0.25">
      <c r="A999" s="136"/>
      <c r="B999" s="136"/>
      <c r="C999" s="136"/>
      <c r="D999" s="136"/>
      <c r="E999" s="136"/>
      <c r="F999" s="136"/>
      <c r="G999" s="136"/>
      <c r="H999" s="136"/>
      <c r="I999" s="136"/>
      <c r="J999" s="136"/>
      <c r="K999" s="136"/>
      <c r="L999" s="138"/>
      <c r="M999" s="139"/>
      <c r="N999" s="211"/>
      <c r="O999" s="136"/>
      <c r="P999" s="136"/>
      <c r="Q999" s="136"/>
      <c r="R999" s="136"/>
      <c r="S999" s="136"/>
      <c r="T999" s="136"/>
      <c r="U999" s="136"/>
      <c r="V999" s="136"/>
      <c r="W999" s="136"/>
      <c r="X999" s="136"/>
      <c r="Y999" s="138"/>
    </row>
    <row r="1000" spans="1:25" s="2" customFormat="1" x14ac:dyDescent="0.25">
      <c r="A1000" s="136"/>
      <c r="B1000" s="136"/>
      <c r="C1000" s="136"/>
      <c r="D1000" s="136"/>
      <c r="E1000" s="136"/>
      <c r="F1000" s="136"/>
      <c r="G1000" s="136"/>
      <c r="H1000" s="136"/>
      <c r="I1000" s="136"/>
      <c r="J1000" s="136"/>
      <c r="K1000" s="136"/>
      <c r="L1000" s="138"/>
      <c r="M1000" s="139"/>
      <c r="N1000" s="211"/>
      <c r="O1000" s="136"/>
      <c r="P1000" s="136"/>
      <c r="Q1000" s="136"/>
      <c r="R1000" s="136"/>
      <c r="S1000" s="136"/>
      <c r="T1000" s="136"/>
      <c r="U1000" s="136"/>
      <c r="V1000" s="136"/>
      <c r="W1000" s="136"/>
      <c r="X1000" s="136"/>
      <c r="Y1000" s="138"/>
    </row>
    <row r="1001" spans="1:25" s="2" customFormat="1" x14ac:dyDescent="0.25">
      <c r="A1001" s="136"/>
      <c r="B1001" s="136"/>
      <c r="C1001" s="136"/>
      <c r="D1001" s="136"/>
      <c r="E1001" s="136"/>
      <c r="F1001" s="136"/>
      <c r="G1001" s="136"/>
      <c r="H1001" s="136"/>
      <c r="I1001" s="136"/>
      <c r="J1001" s="136"/>
      <c r="K1001" s="136"/>
      <c r="L1001" s="138"/>
      <c r="M1001" s="139"/>
      <c r="N1001" s="211"/>
      <c r="O1001" s="136"/>
      <c r="P1001" s="136"/>
      <c r="Q1001" s="136"/>
      <c r="R1001" s="136"/>
      <c r="S1001" s="136"/>
      <c r="T1001" s="136"/>
      <c r="U1001" s="136"/>
      <c r="V1001" s="136"/>
      <c r="W1001" s="136"/>
      <c r="X1001" s="136"/>
      <c r="Y1001" s="138"/>
    </row>
    <row r="1002" spans="1:25" s="2" customFormat="1" x14ac:dyDescent="0.25">
      <c r="A1002" s="136"/>
      <c r="B1002" s="136"/>
      <c r="C1002" s="136"/>
      <c r="D1002" s="136"/>
      <c r="E1002" s="136"/>
      <c r="F1002" s="136"/>
      <c r="G1002" s="136"/>
      <c r="H1002" s="136"/>
      <c r="I1002" s="136"/>
      <c r="J1002" s="136"/>
      <c r="K1002" s="136"/>
      <c r="L1002" s="138"/>
      <c r="M1002" s="139"/>
      <c r="N1002" s="211"/>
      <c r="O1002" s="136"/>
      <c r="P1002" s="136"/>
      <c r="Q1002" s="136"/>
      <c r="R1002" s="136"/>
      <c r="S1002" s="136"/>
      <c r="T1002" s="136"/>
      <c r="U1002" s="136"/>
      <c r="V1002" s="136"/>
      <c r="W1002" s="136"/>
      <c r="X1002" s="136"/>
      <c r="Y1002" s="138"/>
    </row>
    <row r="1003" spans="1:25" s="2" customFormat="1" x14ac:dyDescent="0.25">
      <c r="A1003" s="136"/>
      <c r="B1003" s="136"/>
      <c r="C1003" s="136"/>
      <c r="D1003" s="136"/>
      <c r="E1003" s="136"/>
      <c r="F1003" s="136"/>
      <c r="G1003" s="136"/>
      <c r="H1003" s="136"/>
      <c r="I1003" s="136"/>
      <c r="J1003" s="136"/>
      <c r="K1003" s="136"/>
      <c r="L1003" s="138"/>
      <c r="M1003" s="139"/>
      <c r="N1003" s="211"/>
      <c r="O1003" s="136"/>
      <c r="P1003" s="136"/>
      <c r="Q1003" s="136"/>
      <c r="R1003" s="136"/>
      <c r="S1003" s="136"/>
      <c r="T1003" s="136"/>
      <c r="U1003" s="136"/>
      <c r="V1003" s="136"/>
      <c r="W1003" s="136"/>
      <c r="X1003" s="136"/>
      <c r="Y1003" s="138"/>
    </row>
    <row r="1004" spans="1:25" s="2" customFormat="1" x14ac:dyDescent="0.25">
      <c r="A1004" s="136"/>
      <c r="B1004" s="136"/>
      <c r="C1004" s="136"/>
      <c r="D1004" s="136"/>
      <c r="E1004" s="136"/>
      <c r="F1004" s="136"/>
      <c r="G1004" s="136"/>
      <c r="H1004" s="136"/>
      <c r="I1004" s="136"/>
      <c r="J1004" s="136"/>
      <c r="K1004" s="136"/>
      <c r="L1004" s="138"/>
      <c r="M1004" s="139"/>
      <c r="N1004" s="211"/>
      <c r="O1004" s="136"/>
      <c r="P1004" s="136"/>
      <c r="Q1004" s="136"/>
      <c r="R1004" s="136"/>
      <c r="S1004" s="136"/>
      <c r="T1004" s="136"/>
      <c r="U1004" s="136"/>
      <c r="V1004" s="136"/>
      <c r="W1004" s="136"/>
      <c r="X1004" s="136"/>
      <c r="Y1004" s="138"/>
    </row>
    <row r="1005" spans="1:25" s="2" customFormat="1" x14ac:dyDescent="0.25">
      <c r="A1005" s="136"/>
      <c r="B1005" s="136"/>
      <c r="C1005" s="136"/>
      <c r="D1005" s="136"/>
      <c r="E1005" s="136"/>
      <c r="F1005" s="136"/>
      <c r="G1005" s="136"/>
      <c r="H1005" s="136"/>
      <c r="I1005" s="136"/>
      <c r="J1005" s="136"/>
      <c r="K1005" s="136"/>
      <c r="L1005" s="138"/>
      <c r="M1005" s="139"/>
      <c r="N1005" s="211"/>
      <c r="O1005" s="136"/>
      <c r="P1005" s="136"/>
      <c r="Q1005" s="136"/>
      <c r="R1005" s="136"/>
      <c r="S1005" s="136"/>
      <c r="T1005" s="136"/>
      <c r="U1005" s="136"/>
      <c r="V1005" s="136"/>
      <c r="W1005" s="136"/>
      <c r="X1005" s="136"/>
      <c r="Y1005" s="138"/>
    </row>
    <row r="1006" spans="1:25" s="2" customFormat="1" x14ac:dyDescent="0.25">
      <c r="A1006" s="136"/>
      <c r="B1006" s="136"/>
      <c r="C1006" s="136"/>
      <c r="D1006" s="136"/>
      <c r="E1006" s="136"/>
      <c r="F1006" s="136"/>
      <c r="G1006" s="136"/>
      <c r="H1006" s="136"/>
      <c r="I1006" s="136"/>
      <c r="J1006" s="136"/>
      <c r="K1006" s="136"/>
      <c r="L1006" s="138"/>
      <c r="M1006" s="139"/>
      <c r="N1006" s="211"/>
      <c r="O1006" s="136"/>
      <c r="P1006" s="136"/>
      <c r="Q1006" s="136"/>
      <c r="R1006" s="136"/>
      <c r="S1006" s="136"/>
      <c r="T1006" s="136"/>
      <c r="U1006" s="136"/>
      <c r="V1006" s="136"/>
      <c r="W1006" s="136"/>
      <c r="X1006" s="136"/>
      <c r="Y1006" s="138"/>
    </row>
    <row r="1007" spans="1:25" s="2" customFormat="1" x14ac:dyDescent="0.25">
      <c r="A1007" s="136"/>
      <c r="B1007" s="136"/>
      <c r="C1007" s="136"/>
      <c r="D1007" s="136"/>
      <c r="E1007" s="136"/>
      <c r="F1007" s="136"/>
      <c r="G1007" s="136"/>
      <c r="H1007" s="136"/>
      <c r="I1007" s="136"/>
      <c r="J1007" s="136"/>
      <c r="K1007" s="136"/>
      <c r="L1007" s="138"/>
      <c r="M1007" s="139"/>
      <c r="N1007" s="211"/>
      <c r="O1007" s="136"/>
      <c r="P1007" s="136"/>
      <c r="Q1007" s="136"/>
      <c r="R1007" s="136"/>
      <c r="S1007" s="136"/>
      <c r="T1007" s="136"/>
      <c r="U1007" s="136"/>
      <c r="V1007" s="136"/>
      <c r="W1007" s="136"/>
      <c r="X1007" s="136"/>
      <c r="Y1007" s="138"/>
    </row>
    <row r="1008" spans="1:25" s="2" customFormat="1" x14ac:dyDescent="0.25">
      <c r="A1008" s="136"/>
      <c r="B1008" s="136"/>
      <c r="C1008" s="136"/>
      <c r="D1008" s="136"/>
      <c r="E1008" s="136"/>
      <c r="F1008" s="136"/>
      <c r="G1008" s="136"/>
      <c r="H1008" s="136"/>
      <c r="I1008" s="136"/>
      <c r="J1008" s="136"/>
      <c r="K1008" s="136"/>
      <c r="L1008" s="138"/>
      <c r="M1008" s="139"/>
      <c r="N1008" s="211"/>
      <c r="O1008" s="136"/>
      <c r="P1008" s="136"/>
      <c r="Q1008" s="136"/>
      <c r="R1008" s="136"/>
      <c r="S1008" s="136"/>
      <c r="T1008" s="136"/>
      <c r="U1008" s="136"/>
      <c r="V1008" s="136"/>
      <c r="W1008" s="136"/>
      <c r="X1008" s="136"/>
      <c r="Y1008" s="138"/>
    </row>
    <row r="1009" spans="1:25" s="2" customFormat="1" x14ac:dyDescent="0.25">
      <c r="A1009" s="136"/>
      <c r="B1009" s="136"/>
      <c r="C1009" s="136"/>
      <c r="D1009" s="136"/>
      <c r="E1009" s="136"/>
      <c r="F1009" s="136"/>
      <c r="G1009" s="136"/>
      <c r="H1009" s="136"/>
      <c r="I1009" s="136"/>
      <c r="J1009" s="136"/>
      <c r="K1009" s="136"/>
      <c r="L1009" s="138"/>
      <c r="M1009" s="139"/>
      <c r="N1009" s="211"/>
      <c r="O1009" s="136"/>
      <c r="P1009" s="136"/>
      <c r="Q1009" s="136"/>
      <c r="R1009" s="136"/>
      <c r="S1009" s="136"/>
      <c r="T1009" s="136"/>
      <c r="U1009" s="136"/>
      <c r="V1009" s="136"/>
      <c r="W1009" s="136"/>
      <c r="X1009" s="136"/>
      <c r="Y1009" s="138"/>
    </row>
    <row r="1010" spans="1:25" s="2" customFormat="1" x14ac:dyDescent="0.25">
      <c r="A1010" s="136"/>
      <c r="B1010" s="136"/>
      <c r="C1010" s="136"/>
      <c r="D1010" s="136"/>
      <c r="E1010" s="136"/>
      <c r="F1010" s="136"/>
      <c r="G1010" s="136"/>
      <c r="H1010" s="136"/>
      <c r="I1010" s="136"/>
      <c r="J1010" s="136"/>
      <c r="K1010" s="136"/>
      <c r="L1010" s="138"/>
      <c r="M1010" s="139"/>
      <c r="N1010" s="211"/>
      <c r="O1010" s="136"/>
      <c r="P1010" s="136"/>
      <c r="Q1010" s="136"/>
      <c r="R1010" s="136"/>
      <c r="S1010" s="136"/>
      <c r="T1010" s="136"/>
      <c r="U1010" s="136"/>
      <c r="V1010" s="136"/>
      <c r="W1010" s="136"/>
      <c r="X1010" s="136"/>
      <c r="Y1010" s="138"/>
    </row>
    <row r="1011" spans="1:25" s="2" customFormat="1" x14ac:dyDescent="0.25">
      <c r="A1011" s="136"/>
      <c r="B1011" s="136"/>
      <c r="C1011" s="136"/>
      <c r="D1011" s="136"/>
      <c r="E1011" s="136"/>
      <c r="F1011" s="136"/>
      <c r="G1011" s="136"/>
      <c r="H1011" s="136"/>
      <c r="I1011" s="136"/>
      <c r="J1011" s="136"/>
      <c r="K1011" s="136"/>
      <c r="L1011" s="138"/>
      <c r="M1011" s="139"/>
      <c r="N1011" s="211"/>
      <c r="O1011" s="136"/>
      <c r="P1011" s="136"/>
      <c r="Q1011" s="136"/>
      <c r="R1011" s="136"/>
      <c r="S1011" s="136"/>
      <c r="T1011" s="136"/>
      <c r="U1011" s="136"/>
      <c r="V1011" s="136"/>
      <c r="W1011" s="136"/>
      <c r="X1011" s="136"/>
      <c r="Y1011" s="138"/>
    </row>
    <row r="1012" spans="1:25" s="2" customFormat="1" x14ac:dyDescent="0.25">
      <c r="A1012" s="136"/>
      <c r="B1012" s="136"/>
      <c r="C1012" s="136"/>
      <c r="D1012" s="136"/>
      <c r="E1012" s="136"/>
      <c r="F1012" s="136"/>
      <c r="G1012" s="136"/>
      <c r="H1012" s="136"/>
      <c r="I1012" s="136"/>
      <c r="J1012" s="136"/>
      <c r="K1012" s="136"/>
      <c r="L1012" s="138"/>
      <c r="M1012" s="139"/>
      <c r="N1012" s="211"/>
      <c r="O1012" s="136"/>
      <c r="P1012" s="136"/>
      <c r="Q1012" s="136"/>
      <c r="R1012" s="136"/>
      <c r="S1012" s="136"/>
      <c r="T1012" s="136"/>
      <c r="U1012" s="136"/>
      <c r="V1012" s="136"/>
      <c r="W1012" s="136"/>
      <c r="X1012" s="136"/>
      <c r="Y1012" s="138"/>
    </row>
    <row r="1013" spans="1:25" s="2" customFormat="1" x14ac:dyDescent="0.25">
      <c r="A1013" s="136"/>
      <c r="B1013" s="136"/>
      <c r="C1013" s="136"/>
      <c r="D1013" s="136"/>
      <c r="E1013" s="136"/>
      <c r="F1013" s="136"/>
      <c r="G1013" s="136"/>
      <c r="H1013" s="136"/>
      <c r="I1013" s="136"/>
      <c r="J1013" s="136"/>
      <c r="K1013" s="136"/>
      <c r="L1013" s="138"/>
      <c r="M1013" s="139"/>
      <c r="N1013" s="211"/>
      <c r="O1013" s="136"/>
      <c r="P1013" s="136"/>
      <c r="Q1013" s="136"/>
      <c r="R1013" s="136"/>
      <c r="S1013" s="136"/>
      <c r="T1013" s="136"/>
      <c r="U1013" s="136"/>
      <c r="V1013" s="136"/>
      <c r="W1013" s="136"/>
      <c r="X1013" s="136"/>
      <c r="Y1013" s="138"/>
    </row>
    <row r="1014" spans="1:25" s="2" customFormat="1" x14ac:dyDescent="0.25">
      <c r="A1014" s="136"/>
      <c r="B1014" s="136"/>
      <c r="C1014" s="136"/>
      <c r="D1014" s="136"/>
      <c r="E1014" s="136"/>
      <c r="F1014" s="136"/>
      <c r="G1014" s="136"/>
      <c r="H1014" s="136"/>
      <c r="I1014" s="136"/>
      <c r="J1014" s="136"/>
      <c r="K1014" s="136"/>
      <c r="L1014" s="138"/>
      <c r="M1014" s="139"/>
      <c r="N1014" s="211"/>
      <c r="O1014" s="136"/>
      <c r="P1014" s="136"/>
      <c r="Q1014" s="136"/>
      <c r="R1014" s="136"/>
      <c r="S1014" s="136"/>
      <c r="T1014" s="136"/>
      <c r="U1014" s="136"/>
      <c r="V1014" s="136"/>
      <c r="W1014" s="136"/>
      <c r="X1014" s="136"/>
      <c r="Y1014" s="138"/>
    </row>
    <row r="1015" spans="1:25" s="2" customFormat="1" x14ac:dyDescent="0.25">
      <c r="A1015" s="136"/>
      <c r="B1015" s="136"/>
      <c r="C1015" s="136"/>
      <c r="D1015" s="136"/>
      <c r="E1015" s="136"/>
      <c r="F1015" s="136"/>
      <c r="G1015" s="136"/>
      <c r="H1015" s="136"/>
      <c r="I1015" s="136"/>
      <c r="J1015" s="136"/>
      <c r="K1015" s="136"/>
      <c r="L1015" s="138"/>
      <c r="M1015" s="139"/>
      <c r="N1015" s="211"/>
      <c r="O1015" s="136"/>
      <c r="P1015" s="136"/>
      <c r="Q1015" s="136"/>
      <c r="R1015" s="136"/>
      <c r="S1015" s="136"/>
      <c r="T1015" s="136"/>
      <c r="U1015" s="136"/>
      <c r="V1015" s="136"/>
      <c r="W1015" s="136"/>
      <c r="X1015" s="136"/>
      <c r="Y1015" s="138"/>
    </row>
    <row r="1016" spans="1:25" s="2" customFormat="1" x14ac:dyDescent="0.25">
      <c r="A1016" s="136"/>
      <c r="B1016" s="136"/>
      <c r="C1016" s="136"/>
      <c r="D1016" s="136"/>
      <c r="E1016" s="136"/>
      <c r="F1016" s="136"/>
      <c r="G1016" s="136"/>
      <c r="H1016" s="136"/>
      <c r="I1016" s="136"/>
      <c r="J1016" s="136"/>
      <c r="K1016" s="136"/>
      <c r="L1016" s="138"/>
      <c r="M1016" s="139"/>
      <c r="N1016" s="211"/>
      <c r="O1016" s="136"/>
      <c r="P1016" s="136"/>
      <c r="Q1016" s="136"/>
      <c r="R1016" s="136"/>
      <c r="S1016" s="136"/>
      <c r="T1016" s="136"/>
      <c r="U1016" s="136"/>
      <c r="V1016" s="136"/>
      <c r="W1016" s="136"/>
      <c r="X1016" s="136"/>
      <c r="Y1016" s="138"/>
    </row>
    <row r="1017" spans="1:25" s="2" customFormat="1" x14ac:dyDescent="0.25">
      <c r="A1017" s="136"/>
      <c r="B1017" s="136"/>
      <c r="C1017" s="136"/>
      <c r="D1017" s="136"/>
      <c r="E1017" s="136"/>
      <c r="F1017" s="136"/>
      <c r="G1017" s="136"/>
      <c r="H1017" s="136"/>
      <c r="I1017" s="136"/>
      <c r="J1017" s="136"/>
      <c r="K1017" s="136"/>
      <c r="L1017" s="138"/>
      <c r="M1017" s="139"/>
      <c r="N1017" s="211"/>
      <c r="O1017" s="136"/>
      <c r="P1017" s="136"/>
      <c r="Q1017" s="136"/>
      <c r="R1017" s="136"/>
      <c r="S1017" s="136"/>
      <c r="T1017" s="136"/>
      <c r="U1017" s="136"/>
      <c r="V1017" s="136"/>
      <c r="W1017" s="136"/>
      <c r="X1017" s="136"/>
      <c r="Y1017" s="138"/>
    </row>
    <row r="1018" spans="1:25" s="2" customFormat="1" x14ac:dyDescent="0.25">
      <c r="A1018" s="136"/>
      <c r="B1018" s="136"/>
      <c r="C1018" s="136"/>
      <c r="D1018" s="136"/>
      <c r="E1018" s="136"/>
      <c r="F1018" s="136"/>
      <c r="G1018" s="136"/>
      <c r="H1018" s="136"/>
      <c r="I1018" s="136"/>
      <c r="J1018" s="136"/>
      <c r="K1018" s="136"/>
      <c r="L1018" s="138"/>
      <c r="M1018" s="139"/>
      <c r="N1018" s="211"/>
      <c r="O1018" s="136"/>
      <c r="P1018" s="136"/>
      <c r="Q1018" s="136"/>
      <c r="R1018" s="136"/>
      <c r="S1018" s="136"/>
      <c r="T1018" s="136"/>
      <c r="U1018" s="136"/>
      <c r="V1018" s="136"/>
      <c r="W1018" s="136"/>
      <c r="X1018" s="136"/>
      <c r="Y1018" s="138"/>
    </row>
    <row r="1019" spans="1:25" s="2" customFormat="1" x14ac:dyDescent="0.25">
      <c r="A1019" s="136"/>
      <c r="B1019" s="136"/>
      <c r="C1019" s="136"/>
      <c r="D1019" s="136"/>
      <c r="E1019" s="136"/>
      <c r="F1019" s="136"/>
      <c r="G1019" s="136"/>
      <c r="H1019" s="136"/>
      <c r="I1019" s="136"/>
      <c r="J1019" s="136"/>
      <c r="K1019" s="136"/>
      <c r="L1019" s="138"/>
      <c r="M1019" s="139"/>
      <c r="N1019" s="211"/>
      <c r="O1019" s="136"/>
      <c r="P1019" s="136"/>
      <c r="Q1019" s="136"/>
      <c r="R1019" s="136"/>
      <c r="S1019" s="136"/>
      <c r="T1019" s="136"/>
      <c r="U1019" s="136"/>
      <c r="V1019" s="136"/>
      <c r="W1019" s="136"/>
      <c r="X1019" s="136"/>
      <c r="Y1019" s="138"/>
    </row>
    <row r="1020" spans="1:25" s="2" customFormat="1" x14ac:dyDescent="0.25">
      <c r="A1020" s="136"/>
      <c r="B1020" s="136"/>
      <c r="C1020" s="136"/>
      <c r="D1020" s="136"/>
      <c r="E1020" s="136"/>
      <c r="F1020" s="136"/>
      <c r="G1020" s="136"/>
      <c r="H1020" s="136"/>
      <c r="I1020" s="136"/>
      <c r="J1020" s="136"/>
      <c r="K1020" s="136"/>
      <c r="L1020" s="138"/>
      <c r="M1020" s="139"/>
      <c r="N1020" s="211"/>
      <c r="O1020" s="136"/>
      <c r="P1020" s="136"/>
      <c r="Q1020" s="136"/>
      <c r="R1020" s="136"/>
      <c r="S1020" s="136"/>
      <c r="T1020" s="136"/>
      <c r="U1020" s="136"/>
      <c r="V1020" s="136"/>
      <c r="W1020" s="136"/>
      <c r="X1020" s="136"/>
      <c r="Y1020" s="138"/>
    </row>
    <row r="1021" spans="1:25" s="2" customFormat="1" x14ac:dyDescent="0.25">
      <c r="A1021" s="136"/>
      <c r="B1021" s="136"/>
      <c r="C1021" s="136"/>
      <c r="D1021" s="136"/>
      <c r="E1021" s="136"/>
      <c r="F1021" s="136"/>
      <c r="G1021" s="136"/>
      <c r="H1021" s="136"/>
      <c r="I1021" s="136"/>
      <c r="J1021" s="136"/>
      <c r="K1021" s="136"/>
      <c r="L1021" s="138"/>
      <c r="M1021" s="139"/>
      <c r="N1021" s="211"/>
      <c r="O1021" s="136"/>
      <c r="P1021" s="136"/>
      <c r="Q1021" s="136"/>
      <c r="R1021" s="136"/>
      <c r="S1021" s="136"/>
      <c r="T1021" s="136"/>
      <c r="U1021" s="136"/>
      <c r="V1021" s="136"/>
      <c r="W1021" s="136"/>
      <c r="X1021" s="136"/>
      <c r="Y1021" s="138"/>
    </row>
    <row r="1022" spans="1:25" s="2" customFormat="1" x14ac:dyDescent="0.25">
      <c r="A1022" s="136"/>
      <c r="B1022" s="136"/>
      <c r="C1022" s="136"/>
      <c r="D1022" s="136"/>
      <c r="E1022" s="136"/>
      <c r="F1022" s="136"/>
      <c r="G1022" s="136"/>
      <c r="H1022" s="136"/>
      <c r="I1022" s="136"/>
      <c r="J1022" s="136"/>
      <c r="K1022" s="136"/>
      <c r="L1022" s="138"/>
      <c r="M1022" s="139"/>
      <c r="N1022" s="211"/>
      <c r="O1022" s="136"/>
      <c r="P1022" s="136"/>
      <c r="Q1022" s="136"/>
      <c r="R1022" s="136"/>
      <c r="S1022" s="136"/>
      <c r="T1022" s="136"/>
      <c r="U1022" s="136"/>
      <c r="V1022" s="136"/>
      <c r="W1022" s="136"/>
      <c r="X1022" s="136"/>
      <c r="Y1022" s="138"/>
    </row>
    <row r="1023" spans="1:25" s="2" customFormat="1" x14ac:dyDescent="0.25">
      <c r="A1023" s="136"/>
      <c r="B1023" s="136"/>
      <c r="C1023" s="136"/>
      <c r="D1023" s="136"/>
      <c r="E1023" s="136"/>
      <c r="F1023" s="136"/>
      <c r="G1023" s="136"/>
      <c r="H1023" s="136"/>
      <c r="I1023" s="136"/>
      <c r="J1023" s="136"/>
      <c r="K1023" s="136"/>
      <c r="L1023" s="138"/>
      <c r="M1023" s="139"/>
      <c r="N1023" s="211"/>
      <c r="O1023" s="136"/>
      <c r="P1023" s="136"/>
      <c r="Q1023" s="136"/>
      <c r="R1023" s="136"/>
      <c r="S1023" s="136"/>
      <c r="T1023" s="136"/>
      <c r="U1023" s="136"/>
      <c r="V1023" s="136"/>
      <c r="W1023" s="136"/>
      <c r="X1023" s="136"/>
      <c r="Y1023" s="138"/>
    </row>
    <row r="1024" spans="1:25" s="2" customFormat="1" x14ac:dyDescent="0.25">
      <c r="A1024" s="136"/>
      <c r="B1024" s="136"/>
      <c r="C1024" s="136"/>
      <c r="D1024" s="136"/>
      <c r="E1024" s="136"/>
      <c r="F1024" s="136"/>
      <c r="G1024" s="136"/>
      <c r="H1024" s="136"/>
      <c r="I1024" s="136"/>
      <c r="J1024" s="136"/>
      <c r="K1024" s="136"/>
      <c r="L1024" s="138"/>
      <c r="M1024" s="139"/>
      <c r="N1024" s="211"/>
      <c r="O1024" s="136"/>
      <c r="P1024" s="136"/>
      <c r="Q1024" s="136"/>
      <c r="R1024" s="136"/>
      <c r="S1024" s="136"/>
      <c r="T1024" s="136"/>
      <c r="U1024" s="136"/>
      <c r="V1024" s="136"/>
      <c r="W1024" s="136"/>
      <c r="X1024" s="136"/>
      <c r="Y1024" s="138"/>
    </row>
    <row r="1025" spans="1:25" s="2" customFormat="1" x14ac:dyDescent="0.25">
      <c r="A1025" s="136"/>
      <c r="B1025" s="136"/>
      <c r="C1025" s="136"/>
      <c r="D1025" s="136"/>
      <c r="E1025" s="136"/>
      <c r="F1025" s="136"/>
      <c r="G1025" s="136"/>
      <c r="H1025" s="136"/>
      <c r="I1025" s="136"/>
      <c r="J1025" s="136"/>
      <c r="K1025" s="136"/>
      <c r="L1025" s="138"/>
      <c r="M1025" s="139"/>
      <c r="N1025" s="211"/>
      <c r="O1025" s="136"/>
      <c r="P1025" s="136"/>
      <c r="Q1025" s="136"/>
      <c r="R1025" s="136"/>
      <c r="S1025" s="136"/>
      <c r="T1025" s="136"/>
      <c r="U1025" s="136"/>
      <c r="V1025" s="136"/>
      <c r="W1025" s="136"/>
      <c r="X1025" s="136"/>
      <c r="Y1025" s="138"/>
    </row>
    <row r="1026" spans="1:25" s="2" customFormat="1" x14ac:dyDescent="0.25">
      <c r="A1026" s="136"/>
      <c r="B1026" s="136"/>
      <c r="C1026" s="136"/>
      <c r="D1026" s="136"/>
      <c r="E1026" s="136"/>
      <c r="F1026" s="136"/>
      <c r="G1026" s="136"/>
      <c r="H1026" s="136"/>
      <c r="I1026" s="136"/>
      <c r="J1026" s="136"/>
      <c r="K1026" s="136"/>
      <c r="L1026" s="138"/>
      <c r="M1026" s="139"/>
      <c r="N1026" s="211"/>
      <c r="O1026" s="136"/>
      <c r="P1026" s="136"/>
      <c r="Q1026" s="136"/>
      <c r="R1026" s="136"/>
      <c r="S1026" s="136"/>
      <c r="T1026" s="136"/>
      <c r="U1026" s="136"/>
      <c r="V1026" s="136"/>
      <c r="W1026" s="136"/>
      <c r="X1026" s="136"/>
      <c r="Y1026" s="138"/>
    </row>
    <row r="1027" spans="1:25" s="2" customFormat="1" x14ac:dyDescent="0.25">
      <c r="A1027" s="136"/>
      <c r="B1027" s="136"/>
      <c r="C1027" s="136"/>
      <c r="D1027" s="136"/>
      <c r="E1027" s="136"/>
      <c r="F1027" s="136"/>
      <c r="G1027" s="136"/>
      <c r="H1027" s="136"/>
      <c r="I1027" s="136"/>
      <c r="J1027" s="136"/>
      <c r="K1027" s="136"/>
      <c r="L1027" s="138"/>
      <c r="M1027" s="139"/>
      <c r="N1027" s="211"/>
      <c r="O1027" s="136"/>
      <c r="P1027" s="136"/>
      <c r="Q1027" s="136"/>
      <c r="R1027" s="136"/>
      <c r="S1027" s="136"/>
      <c r="T1027" s="136"/>
      <c r="U1027" s="136"/>
      <c r="V1027" s="136"/>
      <c r="W1027" s="136"/>
      <c r="X1027" s="136"/>
      <c r="Y1027" s="138"/>
    </row>
    <row r="1028" spans="1:25" s="2" customFormat="1" x14ac:dyDescent="0.25">
      <c r="A1028" s="136"/>
      <c r="B1028" s="136"/>
      <c r="C1028" s="136"/>
      <c r="D1028" s="136"/>
      <c r="E1028" s="136"/>
      <c r="F1028" s="136"/>
      <c r="G1028" s="136"/>
      <c r="H1028" s="136"/>
      <c r="I1028" s="136"/>
      <c r="J1028" s="136"/>
      <c r="K1028" s="136"/>
      <c r="L1028" s="138"/>
      <c r="M1028" s="139"/>
      <c r="N1028" s="211"/>
      <c r="O1028" s="136"/>
      <c r="P1028" s="136"/>
      <c r="Q1028" s="136"/>
      <c r="R1028" s="136"/>
      <c r="S1028" s="136"/>
      <c r="T1028" s="136"/>
      <c r="U1028" s="136"/>
      <c r="V1028" s="136"/>
      <c r="W1028" s="136"/>
      <c r="X1028" s="136"/>
      <c r="Y1028" s="138"/>
    </row>
    <row r="1029" spans="1:25" s="2" customFormat="1" x14ac:dyDescent="0.25">
      <c r="A1029" s="136"/>
      <c r="B1029" s="136"/>
      <c r="C1029" s="136"/>
      <c r="D1029" s="136"/>
      <c r="E1029" s="136"/>
      <c r="F1029" s="136"/>
      <c r="G1029" s="136"/>
      <c r="H1029" s="136"/>
      <c r="I1029" s="136"/>
      <c r="J1029" s="136"/>
      <c r="K1029" s="136"/>
      <c r="L1029" s="138"/>
      <c r="M1029" s="139"/>
      <c r="N1029" s="211"/>
      <c r="O1029" s="136"/>
      <c r="P1029" s="136"/>
      <c r="Q1029" s="136"/>
      <c r="R1029" s="136"/>
      <c r="S1029" s="136"/>
      <c r="T1029" s="136"/>
      <c r="U1029" s="136"/>
      <c r="V1029" s="136"/>
      <c r="W1029" s="136"/>
      <c r="X1029" s="136"/>
      <c r="Y1029" s="138"/>
    </row>
    <row r="1030" spans="1:25" s="2" customFormat="1" x14ac:dyDescent="0.25">
      <c r="A1030" s="136"/>
      <c r="B1030" s="136"/>
      <c r="C1030" s="136"/>
      <c r="D1030" s="136"/>
      <c r="E1030" s="136"/>
      <c r="F1030" s="136"/>
      <c r="G1030" s="136"/>
      <c r="H1030" s="136"/>
      <c r="I1030" s="136"/>
      <c r="J1030" s="136"/>
      <c r="K1030" s="136"/>
      <c r="L1030" s="138"/>
      <c r="M1030" s="139"/>
      <c r="N1030" s="211"/>
      <c r="O1030" s="136"/>
      <c r="P1030" s="136"/>
      <c r="Q1030" s="136"/>
      <c r="R1030" s="136"/>
      <c r="S1030" s="136"/>
      <c r="T1030" s="136"/>
      <c r="U1030" s="136"/>
      <c r="V1030" s="136"/>
      <c r="W1030" s="136"/>
      <c r="X1030" s="136"/>
      <c r="Y1030" s="138"/>
    </row>
    <row r="1031" spans="1:25" s="2" customFormat="1" x14ac:dyDescent="0.25">
      <c r="A1031" s="136"/>
      <c r="B1031" s="136"/>
      <c r="C1031" s="136"/>
      <c r="D1031" s="136"/>
      <c r="E1031" s="136"/>
      <c r="F1031" s="136"/>
      <c r="G1031" s="136"/>
      <c r="H1031" s="136"/>
      <c r="I1031" s="136"/>
      <c r="J1031" s="136"/>
      <c r="K1031" s="136"/>
      <c r="L1031" s="138"/>
      <c r="M1031" s="139"/>
      <c r="N1031" s="211"/>
      <c r="O1031" s="136"/>
      <c r="P1031" s="136"/>
      <c r="Q1031" s="136"/>
      <c r="R1031" s="136"/>
      <c r="S1031" s="136"/>
      <c r="T1031" s="136"/>
      <c r="U1031" s="136"/>
      <c r="V1031" s="136"/>
      <c r="W1031" s="136"/>
      <c r="X1031" s="136"/>
      <c r="Y1031" s="138"/>
    </row>
    <row r="1032" spans="1:25" s="2" customFormat="1" x14ac:dyDescent="0.25">
      <c r="A1032" s="136"/>
      <c r="B1032" s="136"/>
      <c r="C1032" s="136"/>
      <c r="D1032" s="136"/>
      <c r="E1032" s="136"/>
      <c r="F1032" s="136"/>
      <c r="G1032" s="136"/>
      <c r="H1032" s="136"/>
      <c r="I1032" s="136"/>
      <c r="J1032" s="136"/>
      <c r="K1032" s="136"/>
      <c r="L1032" s="138"/>
      <c r="M1032" s="139"/>
      <c r="N1032" s="211"/>
      <c r="O1032" s="136"/>
      <c r="P1032" s="136"/>
      <c r="Q1032" s="136"/>
      <c r="R1032" s="136"/>
      <c r="S1032" s="136"/>
      <c r="T1032" s="136"/>
      <c r="U1032" s="136"/>
      <c r="V1032" s="136"/>
      <c r="W1032" s="136"/>
      <c r="X1032" s="136"/>
      <c r="Y1032" s="138"/>
    </row>
    <row r="1033" spans="1:25" s="2" customFormat="1" x14ac:dyDescent="0.25">
      <c r="A1033" s="136"/>
      <c r="B1033" s="136"/>
      <c r="C1033" s="136"/>
      <c r="D1033" s="136"/>
      <c r="E1033" s="136"/>
      <c r="F1033" s="136"/>
      <c r="G1033" s="136"/>
      <c r="H1033" s="136"/>
      <c r="I1033" s="136"/>
      <c r="J1033" s="136"/>
      <c r="K1033" s="136"/>
      <c r="L1033" s="138"/>
      <c r="M1033" s="139"/>
      <c r="N1033" s="211"/>
      <c r="O1033" s="136"/>
      <c r="P1033" s="136"/>
      <c r="Q1033" s="136"/>
      <c r="R1033" s="136"/>
      <c r="S1033" s="136"/>
      <c r="T1033" s="136"/>
      <c r="U1033" s="136"/>
      <c r="V1033" s="136"/>
      <c r="W1033" s="136"/>
      <c r="X1033" s="136"/>
      <c r="Y1033" s="138"/>
    </row>
    <row r="1034" spans="1:25" s="2" customFormat="1" x14ac:dyDescent="0.25">
      <c r="A1034" s="136"/>
      <c r="B1034" s="136"/>
      <c r="C1034" s="136"/>
      <c r="D1034" s="136"/>
      <c r="E1034" s="136"/>
      <c r="F1034" s="136"/>
      <c r="G1034" s="136"/>
      <c r="H1034" s="136"/>
      <c r="I1034" s="136"/>
      <c r="J1034" s="136"/>
      <c r="K1034" s="136"/>
      <c r="L1034" s="138"/>
      <c r="M1034" s="139"/>
      <c r="N1034" s="211"/>
      <c r="O1034" s="136"/>
      <c r="P1034" s="136"/>
      <c r="Q1034" s="136"/>
      <c r="R1034" s="136"/>
      <c r="S1034" s="136"/>
      <c r="T1034" s="136"/>
      <c r="U1034" s="136"/>
      <c r="V1034" s="136"/>
      <c r="W1034" s="136"/>
      <c r="X1034" s="136"/>
      <c r="Y1034" s="138"/>
    </row>
    <row r="1035" spans="1:25" s="2" customFormat="1" x14ac:dyDescent="0.25">
      <c r="A1035" s="136"/>
      <c r="B1035" s="136"/>
      <c r="C1035" s="136"/>
      <c r="D1035" s="136"/>
      <c r="E1035" s="136"/>
      <c r="F1035" s="136"/>
      <c r="G1035" s="136"/>
      <c r="H1035" s="136"/>
      <c r="I1035" s="136"/>
      <c r="J1035" s="136"/>
      <c r="K1035" s="136"/>
      <c r="L1035" s="138"/>
      <c r="M1035" s="139"/>
      <c r="N1035" s="211"/>
      <c r="O1035" s="136"/>
      <c r="P1035" s="136"/>
      <c r="Q1035" s="136"/>
      <c r="R1035" s="136"/>
      <c r="S1035" s="136"/>
      <c r="T1035" s="136"/>
      <c r="U1035" s="136"/>
      <c r="V1035" s="136"/>
      <c r="W1035" s="136"/>
      <c r="X1035" s="136"/>
      <c r="Y1035" s="138"/>
    </row>
    <row r="1036" spans="1:25" s="2" customFormat="1" x14ac:dyDescent="0.25">
      <c r="A1036" s="136"/>
      <c r="B1036" s="136"/>
      <c r="C1036" s="136"/>
      <c r="D1036" s="136"/>
      <c r="E1036" s="136"/>
      <c r="F1036" s="136"/>
      <c r="G1036" s="136"/>
      <c r="H1036" s="136"/>
      <c r="I1036" s="136"/>
      <c r="J1036" s="136"/>
      <c r="K1036" s="136"/>
      <c r="L1036" s="138"/>
      <c r="M1036" s="139"/>
      <c r="N1036" s="211"/>
      <c r="O1036" s="136"/>
      <c r="P1036" s="136"/>
      <c r="Q1036" s="136"/>
      <c r="R1036" s="136"/>
      <c r="S1036" s="136"/>
      <c r="T1036" s="136"/>
      <c r="U1036" s="136"/>
      <c r="V1036" s="136"/>
      <c r="W1036" s="136"/>
      <c r="X1036" s="136"/>
      <c r="Y1036" s="138"/>
    </row>
    <row r="1037" spans="1:25" s="2" customFormat="1" x14ac:dyDescent="0.25">
      <c r="A1037" s="136"/>
      <c r="B1037" s="136"/>
      <c r="C1037" s="136"/>
      <c r="D1037" s="136"/>
      <c r="E1037" s="136"/>
      <c r="F1037" s="136"/>
      <c r="G1037" s="136"/>
      <c r="H1037" s="136"/>
      <c r="I1037" s="136"/>
      <c r="J1037" s="136"/>
      <c r="K1037" s="136"/>
      <c r="L1037" s="138"/>
      <c r="M1037" s="139"/>
      <c r="N1037" s="211"/>
      <c r="O1037" s="136"/>
      <c r="P1037" s="136"/>
      <c r="Q1037" s="136"/>
      <c r="R1037" s="136"/>
      <c r="S1037" s="136"/>
      <c r="T1037" s="136"/>
      <c r="U1037" s="136"/>
      <c r="V1037" s="136"/>
      <c r="W1037" s="136"/>
      <c r="X1037" s="136"/>
      <c r="Y1037" s="138"/>
    </row>
    <row r="1038" spans="1:25" s="2" customFormat="1" x14ac:dyDescent="0.25">
      <c r="A1038" s="136"/>
      <c r="B1038" s="136"/>
      <c r="C1038" s="136"/>
      <c r="D1038" s="136"/>
      <c r="E1038" s="136"/>
      <c r="F1038" s="136"/>
      <c r="G1038" s="136"/>
      <c r="H1038" s="136"/>
      <c r="I1038" s="136"/>
      <c r="J1038" s="136"/>
      <c r="K1038" s="136"/>
      <c r="L1038" s="138"/>
      <c r="M1038" s="139"/>
      <c r="N1038" s="211"/>
      <c r="O1038" s="136"/>
      <c r="P1038" s="136"/>
      <c r="Q1038" s="136"/>
      <c r="R1038" s="136"/>
      <c r="S1038" s="136"/>
      <c r="T1038" s="136"/>
      <c r="U1038" s="136"/>
      <c r="V1038" s="136"/>
      <c r="W1038" s="136"/>
      <c r="X1038" s="136"/>
      <c r="Y1038" s="138"/>
    </row>
    <row r="1039" spans="1:25" s="2" customFormat="1" x14ac:dyDescent="0.25">
      <c r="A1039" s="136"/>
      <c r="B1039" s="136"/>
      <c r="C1039" s="136"/>
      <c r="D1039" s="136"/>
      <c r="E1039" s="136"/>
      <c r="F1039" s="136"/>
      <c r="G1039" s="136"/>
      <c r="H1039" s="136"/>
      <c r="I1039" s="136"/>
      <c r="J1039" s="136"/>
      <c r="K1039" s="136"/>
      <c r="L1039" s="138"/>
      <c r="M1039" s="139"/>
      <c r="N1039" s="211"/>
      <c r="O1039" s="136"/>
      <c r="P1039" s="136"/>
      <c r="Q1039" s="136"/>
      <c r="R1039" s="136"/>
      <c r="S1039" s="136"/>
      <c r="T1039" s="136"/>
      <c r="U1039" s="136"/>
      <c r="V1039" s="136"/>
      <c r="W1039" s="136"/>
      <c r="X1039" s="136"/>
      <c r="Y1039" s="138"/>
    </row>
    <row r="1040" spans="1:25" s="2" customFormat="1" x14ac:dyDescent="0.25">
      <c r="A1040" s="136"/>
      <c r="B1040" s="136"/>
      <c r="C1040" s="136"/>
      <c r="D1040" s="136"/>
      <c r="E1040" s="136"/>
      <c r="F1040" s="136"/>
      <c r="G1040" s="136"/>
      <c r="H1040" s="136"/>
      <c r="I1040" s="136"/>
      <c r="J1040" s="136"/>
      <c r="K1040" s="136"/>
      <c r="L1040" s="138"/>
      <c r="M1040" s="139"/>
      <c r="N1040" s="211"/>
      <c r="O1040" s="136"/>
      <c r="P1040" s="136"/>
      <c r="Q1040" s="136"/>
      <c r="R1040" s="136"/>
      <c r="S1040" s="136"/>
      <c r="T1040" s="136"/>
      <c r="U1040" s="136"/>
      <c r="V1040" s="136"/>
      <c r="W1040" s="136"/>
      <c r="X1040" s="136"/>
      <c r="Y1040" s="138"/>
    </row>
    <row r="1041" spans="1:25" s="2" customFormat="1" x14ac:dyDescent="0.25">
      <c r="A1041" s="136"/>
      <c r="B1041" s="136"/>
      <c r="C1041" s="136"/>
      <c r="D1041" s="136"/>
      <c r="E1041" s="136"/>
      <c r="F1041" s="136"/>
      <c r="G1041" s="136"/>
      <c r="H1041" s="136"/>
      <c r="I1041" s="136"/>
      <c r="J1041" s="136"/>
      <c r="K1041" s="136"/>
      <c r="L1041" s="138"/>
      <c r="M1041" s="139"/>
      <c r="N1041" s="211"/>
      <c r="O1041" s="136"/>
      <c r="P1041" s="136"/>
      <c r="Q1041" s="136"/>
      <c r="R1041" s="136"/>
      <c r="S1041" s="136"/>
      <c r="T1041" s="136"/>
      <c r="U1041" s="136"/>
      <c r="V1041" s="136"/>
      <c r="W1041" s="136"/>
      <c r="X1041" s="136"/>
      <c r="Y1041" s="138"/>
    </row>
    <row r="1042" spans="1:25" s="2" customFormat="1" x14ac:dyDescent="0.25">
      <c r="A1042" s="136"/>
      <c r="B1042" s="136"/>
      <c r="C1042" s="136"/>
      <c r="D1042" s="136"/>
      <c r="E1042" s="136"/>
      <c r="F1042" s="136"/>
      <c r="G1042" s="136"/>
      <c r="H1042" s="136"/>
      <c r="I1042" s="136"/>
      <c r="J1042" s="136"/>
      <c r="K1042" s="136"/>
      <c r="L1042" s="138"/>
      <c r="M1042" s="139"/>
      <c r="N1042" s="211"/>
      <c r="O1042" s="136"/>
      <c r="P1042" s="136"/>
      <c r="Q1042" s="136"/>
      <c r="R1042" s="136"/>
      <c r="S1042" s="136"/>
      <c r="T1042" s="136"/>
      <c r="U1042" s="136"/>
      <c r="V1042" s="136"/>
      <c r="W1042" s="136"/>
      <c r="X1042" s="136"/>
      <c r="Y1042" s="138"/>
    </row>
    <row r="1043" spans="1:25" s="2" customFormat="1" x14ac:dyDescent="0.25">
      <c r="A1043" s="136"/>
      <c r="B1043" s="136"/>
      <c r="C1043" s="136"/>
      <c r="D1043" s="136"/>
      <c r="E1043" s="136"/>
      <c r="F1043" s="136"/>
      <c r="G1043" s="136"/>
      <c r="H1043" s="136"/>
      <c r="I1043" s="136"/>
      <c r="J1043" s="136"/>
      <c r="K1043" s="136"/>
      <c r="L1043" s="138"/>
      <c r="M1043" s="139"/>
      <c r="N1043" s="211"/>
      <c r="O1043" s="136"/>
      <c r="P1043" s="136"/>
      <c r="Q1043" s="136"/>
      <c r="R1043" s="136"/>
      <c r="S1043" s="136"/>
      <c r="T1043" s="136"/>
      <c r="U1043" s="136"/>
      <c r="V1043" s="136"/>
      <c r="W1043" s="136"/>
      <c r="X1043" s="136"/>
      <c r="Y1043" s="138"/>
    </row>
    <row r="1044" spans="1:25" s="2" customFormat="1" x14ac:dyDescent="0.25">
      <c r="A1044" s="136"/>
      <c r="B1044" s="136"/>
      <c r="C1044" s="136"/>
      <c r="D1044" s="136"/>
      <c r="E1044" s="136"/>
      <c r="F1044" s="136"/>
      <c r="G1044" s="136"/>
      <c r="H1044" s="136"/>
      <c r="I1044" s="136"/>
      <c r="J1044" s="136"/>
      <c r="K1044" s="136"/>
      <c r="L1044" s="138"/>
      <c r="M1044" s="139"/>
      <c r="N1044" s="211"/>
      <c r="O1044" s="136"/>
      <c r="P1044" s="136"/>
      <c r="Q1044" s="136"/>
      <c r="R1044" s="136"/>
      <c r="S1044" s="136"/>
      <c r="T1044" s="136"/>
      <c r="U1044" s="136"/>
      <c r="V1044" s="136"/>
      <c r="W1044" s="136"/>
      <c r="X1044" s="136"/>
      <c r="Y1044" s="138"/>
    </row>
    <row r="1045" spans="1:25" s="2" customFormat="1" x14ac:dyDescent="0.25">
      <c r="A1045" s="136"/>
      <c r="B1045" s="136"/>
      <c r="C1045" s="136"/>
      <c r="D1045" s="136"/>
      <c r="E1045" s="136"/>
      <c r="F1045" s="136"/>
      <c r="G1045" s="136"/>
      <c r="H1045" s="136"/>
      <c r="I1045" s="136"/>
      <c r="J1045" s="136"/>
      <c r="K1045" s="136"/>
      <c r="L1045" s="138"/>
      <c r="M1045" s="139"/>
      <c r="N1045" s="211"/>
      <c r="O1045" s="136"/>
      <c r="P1045" s="136"/>
      <c r="Q1045" s="136"/>
      <c r="R1045" s="136"/>
      <c r="S1045" s="136"/>
      <c r="T1045" s="136"/>
      <c r="U1045" s="136"/>
      <c r="V1045" s="136"/>
      <c r="W1045" s="136"/>
      <c r="X1045" s="136"/>
      <c r="Y1045" s="138"/>
    </row>
    <row r="1046" spans="1:25" s="2" customFormat="1" x14ac:dyDescent="0.25">
      <c r="A1046" s="136"/>
      <c r="B1046" s="136"/>
      <c r="C1046" s="136"/>
      <c r="D1046" s="136"/>
      <c r="E1046" s="136"/>
      <c r="F1046" s="136"/>
      <c r="G1046" s="136"/>
      <c r="H1046" s="136"/>
      <c r="I1046" s="136"/>
      <c r="J1046" s="136"/>
      <c r="K1046" s="136"/>
      <c r="L1046" s="138"/>
      <c r="M1046" s="139"/>
      <c r="N1046" s="211"/>
      <c r="O1046" s="136"/>
      <c r="P1046" s="136"/>
      <c r="Q1046" s="136"/>
      <c r="R1046" s="136"/>
      <c r="S1046" s="136"/>
      <c r="T1046" s="136"/>
      <c r="U1046" s="136"/>
      <c r="V1046" s="136"/>
      <c r="W1046" s="136"/>
      <c r="X1046" s="136"/>
      <c r="Y1046" s="138"/>
    </row>
    <row r="1047" spans="1:25" s="2" customFormat="1" x14ac:dyDescent="0.25">
      <c r="A1047" s="136"/>
      <c r="B1047" s="136"/>
      <c r="C1047" s="136"/>
      <c r="D1047" s="136"/>
      <c r="E1047" s="136"/>
      <c r="F1047" s="136"/>
      <c r="G1047" s="136"/>
      <c r="H1047" s="136"/>
      <c r="I1047" s="136"/>
      <c r="J1047" s="136"/>
      <c r="K1047" s="136"/>
      <c r="L1047" s="138"/>
      <c r="M1047" s="139"/>
      <c r="N1047" s="211"/>
      <c r="O1047" s="136"/>
      <c r="P1047" s="136"/>
      <c r="Q1047" s="136"/>
      <c r="R1047" s="136"/>
      <c r="S1047" s="136"/>
      <c r="T1047" s="136"/>
      <c r="U1047" s="136"/>
      <c r="V1047" s="136"/>
      <c r="W1047" s="136"/>
      <c r="X1047" s="136"/>
      <c r="Y1047" s="138"/>
    </row>
    <row r="1048" spans="1:25" s="2" customFormat="1" x14ac:dyDescent="0.25">
      <c r="A1048" s="136"/>
      <c r="B1048" s="136"/>
      <c r="C1048" s="136"/>
      <c r="D1048" s="136"/>
      <c r="E1048" s="136"/>
      <c r="F1048" s="136"/>
      <c r="G1048" s="136"/>
      <c r="H1048" s="136"/>
      <c r="I1048" s="136"/>
      <c r="J1048" s="136"/>
      <c r="K1048" s="136"/>
      <c r="L1048" s="138"/>
      <c r="M1048" s="139"/>
      <c r="N1048" s="211"/>
      <c r="O1048" s="136"/>
      <c r="P1048" s="136"/>
      <c r="Q1048" s="136"/>
      <c r="R1048" s="136"/>
      <c r="S1048" s="136"/>
      <c r="T1048" s="136"/>
      <c r="U1048" s="136"/>
      <c r="V1048" s="136"/>
      <c r="W1048" s="136"/>
      <c r="X1048" s="136"/>
      <c r="Y1048" s="138"/>
    </row>
    <row r="1049" spans="1:25" s="2" customFormat="1" x14ac:dyDescent="0.25">
      <c r="A1049" s="136"/>
      <c r="B1049" s="136"/>
      <c r="C1049" s="136"/>
      <c r="D1049" s="136"/>
      <c r="E1049" s="136"/>
      <c r="F1049" s="136"/>
      <c r="G1049" s="136"/>
      <c r="H1049" s="136"/>
      <c r="I1049" s="136"/>
      <c r="J1049" s="136"/>
      <c r="K1049" s="136"/>
      <c r="L1049" s="138"/>
      <c r="M1049" s="139"/>
      <c r="N1049" s="211"/>
      <c r="O1049" s="136"/>
      <c r="P1049" s="136"/>
      <c r="Q1049" s="136"/>
      <c r="R1049" s="136"/>
      <c r="S1049" s="136"/>
      <c r="T1049" s="136"/>
      <c r="U1049" s="136"/>
      <c r="V1049" s="136"/>
      <c r="W1049" s="136"/>
      <c r="X1049" s="136"/>
      <c r="Y1049" s="138"/>
    </row>
    <row r="1050" spans="1:25" s="2" customFormat="1" x14ac:dyDescent="0.25">
      <c r="A1050" s="136"/>
      <c r="B1050" s="136"/>
      <c r="C1050" s="136"/>
      <c r="D1050" s="136"/>
      <c r="E1050" s="136"/>
      <c r="F1050" s="136"/>
      <c r="G1050" s="136"/>
      <c r="H1050" s="136"/>
      <c r="I1050" s="136"/>
      <c r="J1050" s="136"/>
      <c r="K1050" s="136"/>
      <c r="L1050" s="138"/>
      <c r="M1050" s="139"/>
      <c r="N1050" s="211"/>
      <c r="O1050" s="136"/>
      <c r="P1050" s="136"/>
      <c r="Q1050" s="136"/>
      <c r="R1050" s="136"/>
      <c r="S1050" s="136"/>
      <c r="T1050" s="136"/>
      <c r="U1050" s="136"/>
      <c r="V1050" s="136"/>
      <c r="W1050" s="136"/>
      <c r="X1050" s="136"/>
      <c r="Y1050" s="138"/>
    </row>
    <row r="1051" spans="1:25" s="2" customFormat="1" x14ac:dyDescent="0.25">
      <c r="A1051" s="136"/>
      <c r="B1051" s="136"/>
      <c r="C1051" s="136"/>
      <c r="D1051" s="136"/>
      <c r="E1051" s="136"/>
      <c r="F1051" s="136"/>
      <c r="G1051" s="136"/>
      <c r="H1051" s="136"/>
      <c r="I1051" s="136"/>
      <c r="J1051" s="136"/>
      <c r="K1051" s="136"/>
      <c r="L1051" s="138"/>
      <c r="M1051" s="139"/>
      <c r="N1051" s="211"/>
      <c r="O1051" s="136"/>
      <c r="P1051" s="136"/>
      <c r="Q1051" s="136"/>
      <c r="R1051" s="136"/>
      <c r="S1051" s="136"/>
      <c r="T1051" s="136"/>
      <c r="U1051" s="136"/>
      <c r="V1051" s="136"/>
      <c r="W1051" s="136"/>
      <c r="X1051" s="136"/>
      <c r="Y1051" s="138"/>
    </row>
    <row r="1052" spans="1:25" s="2" customFormat="1" x14ac:dyDescent="0.25">
      <c r="A1052" s="136"/>
      <c r="B1052" s="136"/>
      <c r="C1052" s="136"/>
      <c r="D1052" s="136"/>
      <c r="E1052" s="136"/>
      <c r="F1052" s="136"/>
      <c r="G1052" s="136"/>
      <c r="H1052" s="136"/>
      <c r="I1052" s="136"/>
      <c r="J1052" s="136"/>
      <c r="K1052" s="136"/>
      <c r="L1052" s="138"/>
      <c r="M1052" s="139"/>
      <c r="N1052" s="211"/>
      <c r="O1052" s="136"/>
      <c r="P1052" s="136"/>
      <c r="Q1052" s="136"/>
      <c r="R1052" s="136"/>
      <c r="S1052" s="136"/>
      <c r="T1052" s="136"/>
      <c r="U1052" s="136"/>
      <c r="V1052" s="136"/>
      <c r="W1052" s="136"/>
      <c r="X1052" s="136"/>
      <c r="Y1052" s="138"/>
    </row>
    <row r="1053" spans="1:25" s="2" customFormat="1" x14ac:dyDescent="0.25">
      <c r="A1053" s="136"/>
      <c r="B1053" s="136"/>
      <c r="C1053" s="136"/>
      <c r="D1053" s="136"/>
      <c r="E1053" s="136"/>
      <c r="F1053" s="136"/>
      <c r="G1053" s="136"/>
      <c r="H1053" s="136"/>
      <c r="I1053" s="136"/>
      <c r="J1053" s="136"/>
      <c r="K1053" s="136"/>
      <c r="L1053" s="138"/>
      <c r="M1053" s="139"/>
      <c r="N1053" s="211"/>
      <c r="O1053" s="136"/>
      <c r="P1053" s="136"/>
      <c r="Q1053" s="136"/>
      <c r="R1053" s="136"/>
      <c r="S1053" s="136"/>
      <c r="T1053" s="136"/>
      <c r="U1053" s="136"/>
      <c r="V1053" s="136"/>
      <c r="W1053" s="136"/>
      <c r="X1053" s="136"/>
      <c r="Y1053" s="138"/>
    </row>
    <row r="1054" spans="1:25" s="2" customFormat="1" x14ac:dyDescent="0.25">
      <c r="A1054" s="136"/>
      <c r="B1054" s="136"/>
      <c r="C1054" s="136"/>
      <c r="D1054" s="136"/>
      <c r="E1054" s="136"/>
      <c r="F1054" s="136"/>
      <c r="G1054" s="136"/>
      <c r="H1054" s="136"/>
      <c r="I1054" s="136"/>
      <c r="J1054" s="136"/>
      <c r="K1054" s="136"/>
      <c r="L1054" s="138"/>
      <c r="M1054" s="139"/>
      <c r="N1054" s="211"/>
      <c r="O1054" s="136"/>
      <c r="P1054" s="136"/>
      <c r="Q1054" s="136"/>
      <c r="R1054" s="136"/>
      <c r="S1054" s="136"/>
      <c r="T1054" s="136"/>
      <c r="U1054" s="136"/>
      <c r="V1054" s="136"/>
      <c r="W1054" s="136"/>
      <c r="X1054" s="136"/>
      <c r="Y1054" s="138"/>
    </row>
    <row r="1055" spans="1:25" s="2" customFormat="1" x14ac:dyDescent="0.25">
      <c r="A1055" s="136"/>
      <c r="B1055" s="136"/>
      <c r="C1055" s="136"/>
      <c r="D1055" s="136"/>
      <c r="E1055" s="136"/>
      <c r="F1055" s="136"/>
      <c r="G1055" s="136"/>
      <c r="H1055" s="136"/>
      <c r="I1055" s="136"/>
      <c r="J1055" s="136"/>
      <c r="K1055" s="136"/>
      <c r="L1055" s="138"/>
      <c r="M1055" s="139"/>
      <c r="N1055" s="211"/>
      <c r="O1055" s="136"/>
      <c r="P1055" s="136"/>
      <c r="Q1055" s="136"/>
      <c r="R1055" s="136"/>
      <c r="S1055" s="136"/>
      <c r="T1055" s="136"/>
      <c r="U1055" s="136"/>
      <c r="V1055" s="136"/>
      <c r="W1055" s="136"/>
      <c r="X1055" s="136"/>
      <c r="Y1055" s="138"/>
    </row>
    <row r="1056" spans="1:25" s="2" customFormat="1" x14ac:dyDescent="0.25">
      <c r="A1056" s="136"/>
      <c r="B1056" s="136"/>
      <c r="C1056" s="136"/>
      <c r="D1056" s="136"/>
      <c r="E1056" s="136"/>
      <c r="F1056" s="136"/>
      <c r="G1056" s="136"/>
      <c r="H1056" s="136"/>
      <c r="I1056" s="136"/>
      <c r="J1056" s="136"/>
      <c r="K1056" s="136"/>
      <c r="L1056" s="138"/>
      <c r="M1056" s="139"/>
      <c r="N1056" s="211"/>
      <c r="O1056" s="136"/>
      <c r="P1056" s="136"/>
      <c r="Q1056" s="136"/>
      <c r="R1056" s="136"/>
      <c r="S1056" s="136"/>
      <c r="T1056" s="136"/>
      <c r="U1056" s="136"/>
      <c r="V1056" s="136"/>
      <c r="W1056" s="136"/>
      <c r="X1056" s="136"/>
      <c r="Y1056" s="138"/>
    </row>
    <row r="1057" spans="1:25" s="2" customFormat="1" x14ac:dyDescent="0.25">
      <c r="A1057" s="136"/>
      <c r="B1057" s="136"/>
      <c r="C1057" s="136"/>
      <c r="D1057" s="136"/>
      <c r="E1057" s="136"/>
      <c r="F1057" s="136"/>
      <c r="G1057" s="136"/>
      <c r="H1057" s="136"/>
      <c r="I1057" s="136"/>
      <c r="J1057" s="136"/>
      <c r="K1057" s="136"/>
      <c r="L1057" s="138"/>
      <c r="M1057" s="139"/>
      <c r="N1057" s="211"/>
      <c r="O1057" s="136"/>
      <c r="P1057" s="136"/>
      <c r="Q1057" s="136"/>
      <c r="R1057" s="136"/>
      <c r="S1057" s="136"/>
      <c r="T1057" s="136"/>
      <c r="U1057" s="136"/>
      <c r="V1057" s="136"/>
      <c r="W1057" s="136"/>
      <c r="X1057" s="136"/>
      <c r="Y1057" s="138"/>
    </row>
    <row r="1058" spans="1:25" s="2" customFormat="1" x14ac:dyDescent="0.25">
      <c r="A1058" s="136"/>
      <c r="B1058" s="136"/>
      <c r="C1058" s="136"/>
      <c r="D1058" s="136"/>
      <c r="E1058" s="136"/>
      <c r="F1058" s="136"/>
      <c r="G1058" s="136"/>
      <c r="H1058" s="136"/>
      <c r="I1058" s="136"/>
      <c r="J1058" s="136"/>
      <c r="K1058" s="136"/>
      <c r="L1058" s="138"/>
      <c r="M1058" s="139"/>
      <c r="N1058" s="211"/>
      <c r="O1058" s="136"/>
      <c r="P1058" s="136"/>
      <c r="Q1058" s="136"/>
      <c r="R1058" s="136"/>
      <c r="S1058" s="136"/>
      <c r="T1058" s="136"/>
      <c r="U1058" s="136"/>
      <c r="V1058" s="136"/>
      <c r="W1058" s="136"/>
      <c r="X1058" s="136"/>
      <c r="Y1058" s="138"/>
    </row>
    <row r="1059" spans="1:25" s="2" customFormat="1" x14ac:dyDescent="0.25">
      <c r="A1059" s="136"/>
      <c r="B1059" s="136"/>
      <c r="C1059" s="136"/>
      <c r="D1059" s="136"/>
      <c r="E1059" s="136"/>
      <c r="F1059" s="136"/>
      <c r="G1059" s="136"/>
      <c r="H1059" s="136"/>
      <c r="I1059" s="136"/>
      <c r="J1059" s="136"/>
      <c r="K1059" s="136"/>
      <c r="L1059" s="138"/>
      <c r="M1059" s="139"/>
      <c r="N1059" s="211"/>
      <c r="O1059" s="136"/>
      <c r="P1059" s="136"/>
      <c r="Q1059" s="136"/>
      <c r="R1059" s="136"/>
      <c r="S1059" s="136"/>
      <c r="T1059" s="136"/>
      <c r="U1059" s="136"/>
      <c r="V1059" s="136"/>
      <c r="W1059" s="136"/>
      <c r="X1059" s="136"/>
      <c r="Y1059" s="138"/>
    </row>
    <row r="1060" spans="1:25" s="2" customFormat="1" x14ac:dyDescent="0.25">
      <c r="A1060" s="136"/>
      <c r="B1060" s="136"/>
      <c r="C1060" s="136"/>
      <c r="D1060" s="136"/>
      <c r="E1060" s="136"/>
      <c r="F1060" s="136"/>
      <c r="G1060" s="136"/>
      <c r="H1060" s="136"/>
      <c r="I1060" s="136"/>
      <c r="J1060" s="136"/>
      <c r="K1060" s="136"/>
      <c r="L1060" s="138"/>
      <c r="M1060" s="139"/>
      <c r="N1060" s="211"/>
      <c r="O1060" s="136"/>
      <c r="P1060" s="136"/>
      <c r="Q1060" s="136"/>
      <c r="R1060" s="136"/>
      <c r="S1060" s="136"/>
      <c r="T1060" s="136"/>
      <c r="U1060" s="136"/>
      <c r="V1060" s="136"/>
      <c r="W1060" s="136"/>
      <c r="X1060" s="136"/>
      <c r="Y1060" s="138"/>
    </row>
    <row r="1061" spans="1:25" s="2" customFormat="1" x14ac:dyDescent="0.25">
      <c r="A1061" s="136"/>
      <c r="B1061" s="136"/>
      <c r="C1061" s="136"/>
      <c r="D1061" s="136"/>
      <c r="E1061" s="136"/>
      <c r="F1061" s="136"/>
      <c r="G1061" s="136"/>
      <c r="H1061" s="136"/>
      <c r="I1061" s="136"/>
      <c r="J1061" s="136"/>
      <c r="K1061" s="136"/>
      <c r="L1061" s="138"/>
      <c r="M1061" s="139"/>
      <c r="N1061" s="211"/>
      <c r="O1061" s="136"/>
      <c r="P1061" s="136"/>
      <c r="Q1061" s="136"/>
      <c r="R1061" s="136"/>
      <c r="S1061" s="136"/>
      <c r="T1061" s="136"/>
      <c r="U1061" s="136"/>
      <c r="V1061" s="136"/>
      <c r="W1061" s="136"/>
      <c r="X1061" s="136"/>
      <c r="Y1061" s="138"/>
    </row>
    <row r="1062" spans="1:25" s="2" customFormat="1" x14ac:dyDescent="0.25">
      <c r="A1062" s="136"/>
      <c r="B1062" s="136"/>
      <c r="C1062" s="136"/>
      <c r="D1062" s="136"/>
      <c r="E1062" s="136"/>
      <c r="F1062" s="136"/>
      <c r="G1062" s="136"/>
      <c r="H1062" s="136"/>
      <c r="I1062" s="136"/>
      <c r="J1062" s="136"/>
      <c r="K1062" s="136"/>
      <c r="L1062" s="138"/>
      <c r="M1062" s="139"/>
      <c r="N1062" s="211"/>
      <c r="O1062" s="136"/>
      <c r="P1062" s="136"/>
      <c r="Q1062" s="136"/>
      <c r="R1062" s="136"/>
      <c r="S1062" s="136"/>
      <c r="T1062" s="136"/>
      <c r="U1062" s="136"/>
      <c r="V1062" s="136"/>
      <c r="W1062" s="136"/>
      <c r="X1062" s="136"/>
      <c r="Y1062" s="138"/>
    </row>
    <row r="1063" spans="1:25" s="2" customFormat="1" x14ac:dyDescent="0.25">
      <c r="A1063" s="136"/>
      <c r="B1063" s="136"/>
      <c r="C1063" s="136"/>
      <c r="D1063" s="136"/>
      <c r="E1063" s="136"/>
      <c r="F1063" s="136"/>
      <c r="G1063" s="136"/>
      <c r="H1063" s="136"/>
      <c r="I1063" s="136"/>
      <c r="J1063" s="136"/>
      <c r="K1063" s="136"/>
      <c r="L1063" s="138"/>
      <c r="M1063" s="139"/>
      <c r="N1063" s="211"/>
      <c r="O1063" s="136"/>
      <c r="P1063" s="136"/>
      <c r="Q1063" s="136"/>
      <c r="R1063" s="136"/>
      <c r="S1063" s="136"/>
      <c r="T1063" s="136"/>
      <c r="U1063" s="136"/>
      <c r="V1063" s="136"/>
      <c r="W1063" s="136"/>
      <c r="X1063" s="136"/>
      <c r="Y1063" s="138"/>
    </row>
    <row r="1064" spans="1:25" s="2" customFormat="1" x14ac:dyDescent="0.25">
      <c r="A1064" s="136"/>
      <c r="B1064" s="136"/>
      <c r="C1064" s="136"/>
      <c r="D1064" s="136"/>
      <c r="E1064" s="136"/>
      <c r="F1064" s="136"/>
      <c r="G1064" s="136"/>
      <c r="H1064" s="136"/>
      <c r="I1064" s="136"/>
      <c r="J1064" s="136"/>
      <c r="K1064" s="136"/>
      <c r="L1064" s="138"/>
      <c r="M1064" s="139"/>
      <c r="N1064" s="211"/>
      <c r="O1064" s="136"/>
      <c r="P1064" s="136"/>
      <c r="Q1064" s="136"/>
      <c r="R1064" s="136"/>
      <c r="S1064" s="136"/>
      <c r="T1064" s="136"/>
      <c r="U1064" s="136"/>
      <c r="V1064" s="136"/>
      <c r="W1064" s="136"/>
      <c r="X1064" s="136"/>
      <c r="Y1064" s="138"/>
    </row>
    <row r="1065" spans="1:25" s="2" customFormat="1" x14ac:dyDescent="0.25">
      <c r="A1065" s="136"/>
      <c r="B1065" s="136"/>
      <c r="C1065" s="136"/>
      <c r="D1065" s="136"/>
      <c r="E1065" s="136"/>
      <c r="F1065" s="136"/>
      <c r="G1065" s="136"/>
      <c r="H1065" s="136"/>
      <c r="I1065" s="136"/>
      <c r="J1065" s="136"/>
      <c r="K1065" s="136"/>
      <c r="L1065" s="138"/>
      <c r="M1065" s="139"/>
      <c r="N1065" s="211"/>
      <c r="O1065" s="136"/>
      <c r="P1065" s="136"/>
      <c r="Q1065" s="136"/>
      <c r="R1065" s="136"/>
      <c r="S1065" s="136"/>
      <c r="T1065" s="136"/>
      <c r="U1065" s="136"/>
      <c r="V1065" s="136"/>
      <c r="W1065" s="136"/>
      <c r="X1065" s="136"/>
      <c r="Y1065" s="138"/>
    </row>
    <row r="1066" spans="1:25" s="2" customFormat="1" x14ac:dyDescent="0.25">
      <c r="A1066" s="136"/>
      <c r="B1066" s="136"/>
      <c r="C1066" s="136"/>
      <c r="D1066" s="136"/>
      <c r="E1066" s="136"/>
      <c r="F1066" s="136"/>
      <c r="G1066" s="136"/>
      <c r="H1066" s="136"/>
      <c r="I1066" s="136"/>
      <c r="J1066" s="136"/>
      <c r="K1066" s="136"/>
      <c r="L1066" s="138"/>
      <c r="M1066" s="139"/>
      <c r="N1066" s="211"/>
      <c r="O1066" s="136"/>
      <c r="P1066" s="136"/>
      <c r="Q1066" s="136"/>
      <c r="R1066" s="136"/>
      <c r="S1066" s="136"/>
      <c r="T1066" s="136"/>
      <c r="U1066" s="136"/>
      <c r="V1066" s="136"/>
      <c r="W1066" s="136"/>
      <c r="X1066" s="136"/>
      <c r="Y1066" s="138"/>
    </row>
    <row r="1067" spans="1:25" s="2" customFormat="1" x14ac:dyDescent="0.25">
      <c r="A1067" s="136"/>
      <c r="B1067" s="136"/>
      <c r="C1067" s="136"/>
      <c r="D1067" s="136"/>
      <c r="E1067" s="136"/>
      <c r="F1067" s="136"/>
      <c r="G1067" s="136"/>
      <c r="H1067" s="136"/>
      <c r="I1067" s="136"/>
      <c r="J1067" s="136"/>
      <c r="K1067" s="136"/>
      <c r="L1067" s="138"/>
      <c r="M1067" s="139"/>
      <c r="N1067" s="211"/>
      <c r="O1067" s="136"/>
      <c r="P1067" s="136"/>
      <c r="Q1067" s="136"/>
      <c r="R1067" s="136"/>
      <c r="S1067" s="136"/>
      <c r="T1067" s="136"/>
      <c r="U1067" s="136"/>
      <c r="V1067" s="136"/>
      <c r="W1067" s="136"/>
      <c r="X1067" s="136"/>
      <c r="Y1067" s="138"/>
    </row>
    <row r="1068" spans="1:25" s="2" customFormat="1" x14ac:dyDescent="0.25">
      <c r="A1068" s="136"/>
      <c r="B1068" s="136"/>
      <c r="C1068" s="136"/>
      <c r="D1068" s="136"/>
      <c r="E1068" s="136"/>
      <c r="F1068" s="136"/>
      <c r="G1068" s="136"/>
      <c r="H1068" s="136"/>
      <c r="I1068" s="136"/>
      <c r="J1068" s="136"/>
      <c r="K1068" s="136"/>
      <c r="L1068" s="138"/>
      <c r="M1068" s="139"/>
      <c r="N1068" s="211"/>
      <c r="O1068" s="136"/>
      <c r="P1068" s="136"/>
      <c r="Q1068" s="136"/>
      <c r="R1068" s="136"/>
      <c r="S1068" s="136"/>
      <c r="T1068" s="136"/>
      <c r="U1068" s="136"/>
      <c r="V1068" s="136"/>
      <c r="W1068" s="136"/>
      <c r="X1068" s="136"/>
      <c r="Y1068" s="138"/>
    </row>
    <row r="1069" spans="1:25" s="2" customFormat="1" x14ac:dyDescent="0.25">
      <c r="A1069" s="136"/>
      <c r="B1069" s="136"/>
      <c r="C1069" s="136"/>
      <c r="D1069" s="136"/>
      <c r="E1069" s="136"/>
      <c r="F1069" s="136"/>
      <c r="G1069" s="136"/>
      <c r="H1069" s="136"/>
      <c r="I1069" s="136"/>
      <c r="J1069" s="136"/>
      <c r="K1069" s="136"/>
      <c r="L1069" s="138"/>
      <c r="M1069" s="139"/>
      <c r="N1069" s="211"/>
      <c r="O1069" s="136"/>
      <c r="P1069" s="136"/>
      <c r="Q1069" s="136"/>
      <c r="R1069" s="136"/>
      <c r="S1069" s="136"/>
      <c r="T1069" s="136"/>
      <c r="U1069" s="136"/>
      <c r="V1069" s="136"/>
      <c r="W1069" s="136"/>
      <c r="X1069" s="136"/>
      <c r="Y1069" s="138"/>
    </row>
    <row r="1070" spans="1:25" s="2" customFormat="1" x14ac:dyDescent="0.25">
      <c r="A1070" s="136"/>
      <c r="B1070" s="136"/>
      <c r="C1070" s="136"/>
      <c r="D1070" s="136"/>
      <c r="E1070" s="136"/>
      <c r="F1070" s="136"/>
      <c r="G1070" s="136"/>
      <c r="H1070" s="136"/>
      <c r="I1070" s="136"/>
      <c r="J1070" s="136"/>
      <c r="K1070" s="136"/>
      <c r="L1070" s="138"/>
      <c r="M1070" s="139"/>
      <c r="N1070" s="211"/>
      <c r="O1070" s="136"/>
      <c r="P1070" s="136"/>
      <c r="Q1070" s="136"/>
      <c r="R1070" s="136"/>
      <c r="S1070" s="136"/>
      <c r="T1070" s="136"/>
      <c r="U1070" s="136"/>
      <c r="V1070" s="136"/>
      <c r="W1070" s="136"/>
      <c r="X1070" s="136"/>
      <c r="Y1070" s="138"/>
    </row>
    <row r="1071" spans="1:25" s="2" customFormat="1" x14ac:dyDescent="0.25">
      <c r="A1071" s="136"/>
      <c r="B1071" s="136"/>
      <c r="C1071" s="136"/>
      <c r="D1071" s="136"/>
      <c r="E1071" s="136"/>
      <c r="F1071" s="136"/>
      <c r="G1071" s="136"/>
      <c r="H1071" s="136"/>
      <c r="I1071" s="136"/>
      <c r="J1071" s="136"/>
      <c r="K1071" s="136"/>
      <c r="L1071" s="138"/>
      <c r="M1071" s="139"/>
      <c r="N1071" s="211"/>
      <c r="O1071" s="136"/>
      <c r="P1071" s="136"/>
      <c r="Q1071" s="136"/>
      <c r="R1071" s="136"/>
      <c r="S1071" s="136"/>
      <c r="T1071" s="136"/>
      <c r="U1071" s="136"/>
      <c r="V1071" s="136"/>
      <c r="W1071" s="136"/>
      <c r="X1071" s="136"/>
      <c r="Y1071" s="138"/>
    </row>
    <row r="1072" spans="1:25" s="2" customFormat="1" x14ac:dyDescent="0.25">
      <c r="A1072" s="136"/>
      <c r="B1072" s="136"/>
      <c r="C1072" s="136"/>
      <c r="D1072" s="136"/>
      <c r="E1072" s="136"/>
      <c r="F1072" s="136"/>
      <c r="G1072" s="136"/>
      <c r="H1072" s="136"/>
      <c r="I1072" s="136"/>
      <c r="J1072" s="136"/>
      <c r="K1072" s="136"/>
      <c r="L1072" s="138"/>
      <c r="M1072" s="139"/>
      <c r="N1072" s="211"/>
      <c r="O1072" s="136"/>
      <c r="P1072" s="136"/>
      <c r="Q1072" s="136"/>
      <c r="R1072" s="136"/>
      <c r="S1072" s="136"/>
      <c r="T1072" s="136"/>
      <c r="U1072" s="136"/>
      <c r="V1072" s="136"/>
      <c r="W1072" s="136"/>
      <c r="X1072" s="136"/>
      <c r="Y1072" s="138"/>
    </row>
    <row r="1073" spans="1:25" s="2" customFormat="1" x14ac:dyDescent="0.25">
      <c r="A1073" s="136"/>
      <c r="B1073" s="136"/>
      <c r="C1073" s="136"/>
      <c r="D1073" s="136"/>
      <c r="E1073" s="136"/>
      <c r="F1073" s="136"/>
      <c r="G1073" s="136"/>
      <c r="H1073" s="136"/>
      <c r="I1073" s="136"/>
      <c r="J1073" s="136"/>
      <c r="K1073" s="136"/>
      <c r="L1073" s="138"/>
      <c r="M1073" s="139"/>
      <c r="N1073" s="211"/>
      <c r="O1073" s="136"/>
      <c r="P1073" s="136"/>
      <c r="Q1073" s="136"/>
      <c r="R1073" s="136"/>
      <c r="S1073" s="136"/>
      <c r="T1073" s="136"/>
      <c r="U1073" s="136"/>
      <c r="V1073" s="136"/>
      <c r="W1073" s="136"/>
      <c r="X1073" s="136"/>
      <c r="Y1073" s="138"/>
    </row>
    <row r="1074" spans="1:25" s="2" customFormat="1" x14ac:dyDescent="0.25">
      <c r="A1074" s="136"/>
      <c r="B1074" s="136"/>
      <c r="C1074" s="136"/>
      <c r="D1074" s="136"/>
      <c r="E1074" s="136"/>
      <c r="F1074" s="136"/>
      <c r="G1074" s="136"/>
      <c r="H1074" s="136"/>
      <c r="I1074" s="136"/>
      <c r="J1074" s="136"/>
      <c r="K1074" s="136"/>
      <c r="L1074" s="138"/>
      <c r="M1074" s="139"/>
      <c r="N1074" s="211"/>
      <c r="O1074" s="136"/>
      <c r="P1074" s="136"/>
      <c r="Q1074" s="136"/>
      <c r="R1074" s="136"/>
      <c r="S1074" s="136"/>
      <c r="T1074" s="136"/>
      <c r="U1074" s="136"/>
      <c r="V1074" s="136"/>
      <c r="W1074" s="136"/>
      <c r="X1074" s="136"/>
      <c r="Y1074" s="138"/>
    </row>
    <row r="1075" spans="1:25" s="2" customFormat="1" x14ac:dyDescent="0.25">
      <c r="A1075" s="136"/>
      <c r="B1075" s="136"/>
      <c r="C1075" s="136"/>
      <c r="D1075" s="136"/>
      <c r="E1075" s="136"/>
      <c r="F1075" s="136"/>
      <c r="G1075" s="136"/>
      <c r="H1075" s="136"/>
      <c r="I1075" s="136"/>
      <c r="J1075" s="136"/>
      <c r="K1075" s="136"/>
      <c r="L1075" s="138"/>
      <c r="M1075" s="139"/>
      <c r="N1075" s="211"/>
      <c r="O1075" s="136"/>
      <c r="P1075" s="136"/>
      <c r="Q1075" s="136"/>
      <c r="R1075" s="136"/>
      <c r="S1075" s="136"/>
      <c r="T1075" s="136"/>
      <c r="U1075" s="136"/>
      <c r="V1075" s="136"/>
      <c r="W1075" s="136"/>
      <c r="X1075" s="136"/>
      <c r="Y1075" s="138"/>
    </row>
    <row r="1076" spans="1:25" s="2" customFormat="1" x14ac:dyDescent="0.25">
      <c r="A1076" s="136"/>
      <c r="B1076" s="136"/>
      <c r="C1076" s="136"/>
      <c r="D1076" s="136"/>
      <c r="E1076" s="136"/>
      <c r="F1076" s="136"/>
      <c r="G1076" s="136"/>
      <c r="H1076" s="136"/>
      <c r="I1076" s="136"/>
      <c r="J1076" s="136"/>
      <c r="K1076" s="136"/>
      <c r="L1076" s="138"/>
      <c r="M1076" s="139"/>
      <c r="N1076" s="211"/>
      <c r="O1076" s="136"/>
      <c r="P1076" s="136"/>
      <c r="Q1076" s="136"/>
      <c r="R1076" s="136"/>
      <c r="S1076" s="136"/>
      <c r="T1076" s="136"/>
      <c r="U1076" s="136"/>
      <c r="V1076" s="136"/>
      <c r="W1076" s="136"/>
      <c r="X1076" s="136"/>
      <c r="Y1076" s="138"/>
    </row>
    <row r="1077" spans="1:25" s="2" customFormat="1" x14ac:dyDescent="0.25">
      <c r="A1077" s="136"/>
      <c r="B1077" s="136"/>
      <c r="C1077" s="136"/>
      <c r="D1077" s="136"/>
      <c r="E1077" s="136"/>
      <c r="F1077" s="136"/>
      <c r="G1077" s="136"/>
      <c r="H1077" s="136"/>
      <c r="I1077" s="136"/>
      <c r="J1077" s="136"/>
      <c r="K1077" s="136"/>
      <c r="L1077" s="138"/>
      <c r="M1077" s="139"/>
      <c r="N1077" s="211"/>
      <c r="O1077" s="136"/>
      <c r="P1077" s="136"/>
      <c r="Q1077" s="136"/>
      <c r="R1077" s="136"/>
      <c r="S1077" s="136"/>
      <c r="T1077" s="136"/>
      <c r="U1077" s="136"/>
      <c r="V1077" s="136"/>
      <c r="W1077" s="136"/>
      <c r="X1077" s="136"/>
      <c r="Y1077" s="138"/>
    </row>
    <row r="1078" spans="1:25" s="2" customFormat="1" x14ac:dyDescent="0.25">
      <c r="A1078" s="136"/>
      <c r="B1078" s="136"/>
      <c r="C1078" s="136"/>
      <c r="D1078" s="136"/>
      <c r="E1078" s="136"/>
      <c r="F1078" s="136"/>
      <c r="G1078" s="136"/>
      <c r="H1078" s="136"/>
      <c r="I1078" s="136"/>
      <c r="J1078" s="136"/>
      <c r="K1078" s="136"/>
      <c r="L1078" s="138"/>
      <c r="M1078" s="139"/>
      <c r="N1078" s="211"/>
      <c r="O1078" s="136"/>
      <c r="P1078" s="136"/>
      <c r="Q1078" s="136"/>
      <c r="R1078" s="136"/>
      <c r="S1078" s="136"/>
      <c r="T1078" s="136"/>
      <c r="U1078" s="136"/>
      <c r="V1078" s="136"/>
      <c r="W1078" s="136"/>
      <c r="X1078" s="136"/>
      <c r="Y1078" s="138"/>
    </row>
    <row r="1079" spans="1:25" s="2" customFormat="1" x14ac:dyDescent="0.25">
      <c r="A1079" s="136"/>
      <c r="B1079" s="136"/>
      <c r="C1079" s="136"/>
      <c r="D1079" s="136"/>
      <c r="E1079" s="136"/>
      <c r="F1079" s="136"/>
      <c r="G1079" s="136"/>
      <c r="H1079" s="136"/>
      <c r="I1079" s="136"/>
      <c r="J1079" s="136"/>
      <c r="K1079" s="136"/>
      <c r="L1079" s="138"/>
      <c r="M1079" s="139"/>
      <c r="N1079" s="211"/>
      <c r="O1079" s="136"/>
      <c r="P1079" s="136"/>
      <c r="Q1079" s="136"/>
      <c r="R1079" s="136"/>
      <c r="S1079" s="136"/>
      <c r="T1079" s="136"/>
      <c r="U1079" s="136"/>
      <c r="V1079" s="136"/>
      <c r="W1079" s="136"/>
      <c r="X1079" s="136"/>
      <c r="Y1079" s="138"/>
    </row>
    <row r="1080" spans="1:25" s="2" customFormat="1" x14ac:dyDescent="0.25">
      <c r="A1080" s="136"/>
      <c r="B1080" s="136"/>
      <c r="C1080" s="136"/>
      <c r="D1080" s="136"/>
      <c r="E1080" s="136"/>
      <c r="F1080" s="136"/>
      <c r="G1080" s="136"/>
      <c r="H1080" s="136"/>
      <c r="I1080" s="136"/>
      <c r="J1080" s="136"/>
      <c r="K1080" s="136"/>
      <c r="L1080" s="138"/>
      <c r="M1080" s="139"/>
      <c r="N1080" s="211"/>
      <c r="O1080" s="136"/>
      <c r="P1080" s="136"/>
      <c r="Q1080" s="136"/>
      <c r="R1080" s="136"/>
      <c r="S1080" s="136"/>
      <c r="T1080" s="136"/>
      <c r="U1080" s="136"/>
      <c r="V1080" s="136"/>
      <c r="W1080" s="136"/>
      <c r="X1080" s="136"/>
      <c r="Y1080" s="138"/>
    </row>
    <row r="1081" spans="1:25" s="2" customFormat="1" x14ac:dyDescent="0.25">
      <c r="A1081" s="136"/>
      <c r="B1081" s="136"/>
      <c r="C1081" s="136"/>
      <c r="D1081" s="136"/>
      <c r="E1081" s="136"/>
      <c r="F1081" s="136"/>
      <c r="G1081" s="136"/>
      <c r="H1081" s="136"/>
      <c r="I1081" s="136"/>
      <c r="J1081" s="136"/>
      <c r="K1081" s="136"/>
      <c r="L1081" s="138"/>
      <c r="M1081" s="139"/>
      <c r="N1081" s="211"/>
      <c r="O1081" s="136"/>
      <c r="P1081" s="136"/>
      <c r="Q1081" s="136"/>
      <c r="R1081" s="136"/>
      <c r="S1081" s="136"/>
      <c r="T1081" s="136"/>
      <c r="U1081" s="136"/>
      <c r="V1081" s="136"/>
      <c r="W1081" s="136"/>
      <c r="X1081" s="136"/>
      <c r="Y1081" s="138"/>
    </row>
    <row r="1082" spans="1:25" s="2" customFormat="1" x14ac:dyDescent="0.25">
      <c r="A1082" s="136"/>
      <c r="B1082" s="136"/>
      <c r="C1082" s="136"/>
      <c r="D1082" s="136"/>
      <c r="E1082" s="136"/>
      <c r="F1082" s="136"/>
      <c r="G1082" s="136"/>
      <c r="H1082" s="136"/>
      <c r="I1082" s="136"/>
      <c r="J1082" s="136"/>
      <c r="K1082" s="136"/>
      <c r="L1082" s="138"/>
      <c r="M1082" s="139"/>
      <c r="N1082" s="211"/>
      <c r="O1082" s="136"/>
      <c r="P1082" s="136"/>
      <c r="Q1082" s="136"/>
      <c r="R1082" s="136"/>
      <c r="S1082" s="136"/>
      <c r="T1082" s="136"/>
      <c r="U1082" s="136"/>
      <c r="V1082" s="136"/>
      <c r="W1082" s="136"/>
      <c r="X1082" s="136"/>
      <c r="Y1082" s="138"/>
    </row>
    <row r="1083" spans="1:25" s="2" customFormat="1" x14ac:dyDescent="0.25">
      <c r="A1083" s="136"/>
      <c r="B1083" s="136"/>
      <c r="C1083" s="136"/>
      <c r="D1083" s="136"/>
      <c r="E1083" s="136"/>
      <c r="F1083" s="136"/>
      <c r="G1083" s="136"/>
      <c r="H1083" s="136"/>
      <c r="I1083" s="136"/>
      <c r="J1083" s="136"/>
      <c r="K1083" s="136"/>
      <c r="L1083" s="138"/>
      <c r="M1083" s="139"/>
      <c r="N1083" s="211"/>
      <c r="O1083" s="136"/>
      <c r="P1083" s="136"/>
      <c r="Q1083" s="136"/>
      <c r="R1083" s="136"/>
      <c r="S1083" s="136"/>
      <c r="T1083" s="136"/>
      <c r="U1083" s="136"/>
      <c r="V1083" s="136"/>
      <c r="W1083" s="136"/>
      <c r="X1083" s="136"/>
      <c r="Y1083" s="138"/>
    </row>
    <row r="1084" spans="1:25" s="2" customFormat="1" x14ac:dyDescent="0.25">
      <c r="A1084" s="136"/>
      <c r="B1084" s="136"/>
      <c r="C1084" s="136"/>
      <c r="D1084" s="136"/>
      <c r="E1084" s="136"/>
      <c r="F1084" s="136"/>
      <c r="G1084" s="136"/>
      <c r="H1084" s="136"/>
      <c r="I1084" s="136"/>
      <c r="J1084" s="136"/>
      <c r="K1084" s="136"/>
      <c r="L1084" s="138"/>
      <c r="M1084" s="139"/>
      <c r="N1084" s="211"/>
      <c r="O1084" s="136"/>
      <c r="P1084" s="136"/>
      <c r="Q1084" s="136"/>
      <c r="R1084" s="136"/>
      <c r="S1084" s="136"/>
      <c r="T1084" s="136"/>
      <c r="U1084" s="136"/>
      <c r="V1084" s="136"/>
      <c r="W1084" s="136"/>
      <c r="X1084" s="136"/>
      <c r="Y1084" s="138"/>
    </row>
    <row r="1085" spans="1:25" s="2" customFormat="1" x14ac:dyDescent="0.25">
      <c r="A1085" s="136"/>
      <c r="B1085" s="136"/>
      <c r="C1085" s="136"/>
      <c r="D1085" s="136"/>
      <c r="E1085" s="136"/>
      <c r="F1085" s="136"/>
      <c r="G1085" s="136"/>
      <c r="H1085" s="136"/>
      <c r="I1085" s="136"/>
      <c r="J1085" s="136"/>
      <c r="K1085" s="136"/>
      <c r="L1085" s="138"/>
      <c r="M1085" s="139"/>
      <c r="N1085" s="211"/>
      <c r="O1085" s="136"/>
      <c r="P1085" s="136"/>
      <c r="Q1085" s="136"/>
      <c r="R1085" s="136"/>
      <c r="S1085" s="136"/>
      <c r="T1085" s="136"/>
      <c r="U1085" s="136"/>
      <c r="V1085" s="136"/>
      <c r="W1085" s="136"/>
      <c r="X1085" s="136"/>
      <c r="Y1085" s="138"/>
    </row>
    <row r="1086" spans="1:25" s="2" customFormat="1" x14ac:dyDescent="0.25">
      <c r="A1086" s="136"/>
      <c r="B1086" s="136"/>
      <c r="C1086" s="136"/>
      <c r="D1086" s="136"/>
      <c r="E1086" s="136"/>
      <c r="F1086" s="136"/>
      <c r="G1086" s="136"/>
      <c r="H1086" s="136"/>
      <c r="I1086" s="136"/>
      <c r="J1086" s="136"/>
      <c r="K1086" s="136"/>
      <c r="L1086" s="138"/>
      <c r="M1086" s="139"/>
      <c r="N1086" s="211"/>
      <c r="O1086" s="136"/>
      <c r="P1086" s="136"/>
      <c r="Q1086" s="136"/>
      <c r="R1086" s="136"/>
      <c r="S1086" s="136"/>
      <c r="T1086" s="136"/>
      <c r="U1086" s="136"/>
      <c r="V1086" s="136"/>
      <c r="W1086" s="136"/>
      <c r="X1086" s="136"/>
      <c r="Y1086" s="138"/>
    </row>
    <row r="1087" spans="1:25" s="2" customFormat="1" x14ac:dyDescent="0.25">
      <c r="A1087" s="136"/>
      <c r="B1087" s="136"/>
      <c r="C1087" s="136"/>
      <c r="D1087" s="136"/>
      <c r="E1087" s="136"/>
      <c r="F1087" s="136"/>
      <c r="G1087" s="136"/>
      <c r="H1087" s="136"/>
      <c r="I1087" s="136"/>
      <c r="J1087" s="136"/>
      <c r="K1087" s="136"/>
      <c r="L1087" s="138"/>
      <c r="M1087" s="139"/>
      <c r="N1087" s="211"/>
      <c r="O1087" s="136"/>
      <c r="P1087" s="136"/>
      <c r="Q1087" s="136"/>
      <c r="R1087" s="136"/>
      <c r="S1087" s="136"/>
      <c r="T1087" s="136"/>
      <c r="U1087" s="136"/>
      <c r="V1087" s="136"/>
      <c r="W1087" s="136"/>
      <c r="X1087" s="136"/>
      <c r="Y1087" s="138"/>
    </row>
    <row r="1088" spans="1:25" s="2" customFormat="1" x14ac:dyDescent="0.25">
      <c r="A1088" s="136"/>
      <c r="B1088" s="136"/>
      <c r="C1088" s="136"/>
      <c r="D1088" s="136"/>
      <c r="E1088" s="136"/>
      <c r="F1088" s="136"/>
      <c r="G1088" s="136"/>
      <c r="H1088" s="136"/>
      <c r="I1088" s="136"/>
      <c r="J1088" s="136"/>
      <c r="K1088" s="136"/>
      <c r="L1088" s="138"/>
      <c r="M1088" s="139"/>
      <c r="N1088" s="211"/>
      <c r="O1088" s="136"/>
      <c r="P1088" s="136"/>
      <c r="Q1088" s="136"/>
      <c r="R1088" s="136"/>
      <c r="S1088" s="136"/>
      <c r="T1088" s="136"/>
      <c r="U1088" s="136"/>
      <c r="V1088" s="136"/>
      <c r="W1088" s="136"/>
      <c r="X1088" s="136"/>
      <c r="Y1088" s="138"/>
    </row>
    <row r="1089" spans="1:25" s="2" customFormat="1" x14ac:dyDescent="0.25">
      <c r="A1089" s="136"/>
      <c r="B1089" s="136"/>
      <c r="C1089" s="136"/>
      <c r="D1089" s="136"/>
      <c r="E1089" s="136"/>
      <c r="F1089" s="136"/>
      <c r="G1089" s="136"/>
      <c r="H1089" s="136"/>
      <c r="I1089" s="136"/>
      <c r="J1089" s="136"/>
      <c r="K1089" s="136"/>
      <c r="L1089" s="138"/>
      <c r="M1089" s="139"/>
      <c r="N1089" s="211"/>
      <c r="O1089" s="136"/>
      <c r="P1089" s="136"/>
      <c r="Q1089" s="136"/>
      <c r="R1089" s="136"/>
      <c r="S1089" s="136"/>
      <c r="T1089" s="136"/>
      <c r="U1089" s="136"/>
      <c r="V1089" s="136"/>
      <c r="W1089" s="136"/>
      <c r="X1089" s="136"/>
      <c r="Y1089" s="138"/>
    </row>
    <row r="1090" spans="1:25" s="2" customFormat="1" x14ac:dyDescent="0.25">
      <c r="A1090" s="136"/>
      <c r="B1090" s="136"/>
      <c r="C1090" s="136"/>
      <c r="D1090" s="136"/>
      <c r="E1090" s="136"/>
      <c r="F1090" s="136"/>
      <c r="G1090" s="136"/>
      <c r="H1090" s="136"/>
      <c r="I1090" s="136"/>
      <c r="J1090" s="136"/>
      <c r="K1090" s="136"/>
      <c r="L1090" s="138"/>
      <c r="M1090" s="139"/>
      <c r="N1090" s="211"/>
      <c r="O1090" s="136"/>
      <c r="P1090" s="136"/>
      <c r="Q1090" s="136"/>
      <c r="R1090" s="136"/>
      <c r="S1090" s="136"/>
      <c r="T1090" s="136"/>
      <c r="U1090" s="136"/>
      <c r="V1090" s="136"/>
      <c r="W1090" s="136"/>
      <c r="X1090" s="136"/>
      <c r="Y1090" s="138"/>
    </row>
    <row r="1091" spans="1:25" s="2" customFormat="1" x14ac:dyDescent="0.25">
      <c r="A1091" s="136"/>
      <c r="B1091" s="136"/>
      <c r="C1091" s="136"/>
      <c r="D1091" s="136"/>
      <c r="E1091" s="136"/>
      <c r="F1091" s="136"/>
      <c r="G1091" s="136"/>
      <c r="H1091" s="136"/>
      <c r="I1091" s="136"/>
      <c r="J1091" s="136"/>
      <c r="K1091" s="136"/>
      <c r="L1091" s="138"/>
      <c r="M1091" s="139"/>
      <c r="N1091" s="211"/>
      <c r="O1091" s="136"/>
      <c r="P1091" s="136"/>
      <c r="Q1091" s="136"/>
      <c r="R1091" s="136"/>
      <c r="S1091" s="136"/>
      <c r="T1091" s="136"/>
      <c r="U1091" s="136"/>
      <c r="V1091" s="136"/>
      <c r="W1091" s="136"/>
      <c r="X1091" s="136"/>
      <c r="Y1091" s="138"/>
    </row>
    <row r="1092" spans="1:25" s="2" customFormat="1" x14ac:dyDescent="0.25">
      <c r="A1092" s="136"/>
      <c r="B1092" s="136"/>
      <c r="C1092" s="136"/>
      <c r="D1092" s="136"/>
      <c r="E1092" s="136"/>
      <c r="F1092" s="136"/>
      <c r="G1092" s="136"/>
      <c r="H1092" s="136"/>
      <c r="I1092" s="136"/>
      <c r="J1092" s="136"/>
      <c r="K1092" s="136"/>
      <c r="L1092" s="138"/>
      <c r="M1092" s="139"/>
      <c r="N1092" s="211"/>
      <c r="O1092" s="136"/>
      <c r="P1092" s="136"/>
      <c r="Q1092" s="136"/>
      <c r="R1092" s="136"/>
      <c r="S1092" s="136"/>
      <c r="T1092" s="136"/>
      <c r="U1092" s="136"/>
      <c r="V1092" s="136"/>
      <c r="W1092" s="136"/>
      <c r="X1092" s="136"/>
      <c r="Y1092" s="138"/>
    </row>
    <row r="1093" spans="1:25" s="2" customFormat="1" x14ac:dyDescent="0.25">
      <c r="A1093" s="136"/>
      <c r="B1093" s="136"/>
      <c r="C1093" s="136"/>
      <c r="D1093" s="136"/>
      <c r="E1093" s="136"/>
      <c r="F1093" s="136"/>
      <c r="G1093" s="136"/>
      <c r="H1093" s="136"/>
      <c r="I1093" s="136"/>
      <c r="J1093" s="136"/>
      <c r="K1093" s="136"/>
      <c r="L1093" s="138"/>
      <c r="M1093" s="139"/>
      <c r="N1093" s="211"/>
      <c r="O1093" s="136"/>
      <c r="P1093" s="136"/>
      <c r="Q1093" s="136"/>
      <c r="R1093" s="136"/>
      <c r="S1093" s="136"/>
      <c r="T1093" s="136"/>
      <c r="U1093" s="136"/>
      <c r="V1093" s="136"/>
      <c r="W1093" s="136"/>
      <c r="X1093" s="136"/>
      <c r="Y1093" s="138"/>
    </row>
    <row r="1094" spans="1:25" s="2" customFormat="1" x14ac:dyDescent="0.25">
      <c r="A1094" s="136"/>
      <c r="B1094" s="136"/>
      <c r="C1094" s="136"/>
      <c r="D1094" s="136"/>
      <c r="E1094" s="136"/>
      <c r="F1094" s="136"/>
      <c r="G1094" s="136"/>
      <c r="H1094" s="136"/>
      <c r="I1094" s="136"/>
      <c r="J1094" s="136"/>
      <c r="K1094" s="136"/>
      <c r="L1094" s="138"/>
      <c r="M1094" s="139"/>
      <c r="N1094" s="211"/>
      <c r="O1094" s="136"/>
      <c r="P1094" s="136"/>
      <c r="Q1094" s="136"/>
      <c r="R1094" s="136"/>
      <c r="S1094" s="136"/>
      <c r="T1094" s="136"/>
      <c r="U1094" s="136"/>
      <c r="V1094" s="136"/>
      <c r="W1094" s="136"/>
      <c r="X1094" s="136"/>
      <c r="Y1094" s="138"/>
    </row>
    <row r="1095" spans="1:25" s="2" customFormat="1" x14ac:dyDescent="0.25">
      <c r="A1095" s="136"/>
      <c r="B1095" s="136"/>
      <c r="C1095" s="136"/>
      <c r="D1095" s="136"/>
      <c r="E1095" s="136"/>
      <c r="F1095" s="136"/>
      <c r="G1095" s="136"/>
      <c r="H1095" s="136"/>
      <c r="I1095" s="136"/>
      <c r="J1095" s="136"/>
      <c r="K1095" s="136"/>
      <c r="L1095" s="138"/>
      <c r="M1095" s="139"/>
      <c r="N1095" s="211"/>
      <c r="O1095" s="136"/>
      <c r="P1095" s="136"/>
      <c r="Q1095" s="136"/>
      <c r="R1095" s="136"/>
      <c r="S1095" s="136"/>
      <c r="T1095" s="136"/>
      <c r="U1095" s="136"/>
      <c r="V1095" s="136"/>
      <c r="W1095" s="136"/>
      <c r="X1095" s="136"/>
      <c r="Y1095" s="138"/>
    </row>
    <row r="1096" spans="1:25" s="2" customFormat="1" x14ac:dyDescent="0.25">
      <c r="A1096" s="136"/>
      <c r="B1096" s="136"/>
      <c r="C1096" s="136"/>
      <c r="D1096" s="136"/>
      <c r="E1096" s="136"/>
      <c r="F1096" s="136"/>
      <c r="G1096" s="136"/>
      <c r="H1096" s="136"/>
      <c r="I1096" s="136"/>
      <c r="J1096" s="136"/>
      <c r="K1096" s="136"/>
      <c r="L1096" s="138"/>
      <c r="M1096" s="139"/>
      <c r="N1096" s="211"/>
      <c r="O1096" s="136"/>
      <c r="P1096" s="136"/>
      <c r="Q1096" s="136"/>
      <c r="R1096" s="136"/>
      <c r="S1096" s="136"/>
      <c r="T1096" s="136"/>
      <c r="U1096" s="136"/>
      <c r="V1096" s="136"/>
      <c r="W1096" s="136"/>
      <c r="X1096" s="136"/>
      <c r="Y1096" s="138"/>
    </row>
    <row r="1097" spans="1:25" s="2" customFormat="1" x14ac:dyDescent="0.25">
      <c r="A1097" s="136"/>
      <c r="B1097" s="136"/>
      <c r="C1097" s="136"/>
      <c r="D1097" s="136"/>
      <c r="E1097" s="136"/>
      <c r="F1097" s="136"/>
      <c r="G1097" s="136"/>
      <c r="H1097" s="136"/>
      <c r="I1097" s="136"/>
      <c r="J1097" s="136"/>
      <c r="K1097" s="136"/>
      <c r="L1097" s="138"/>
      <c r="M1097" s="139"/>
      <c r="N1097" s="211"/>
      <c r="O1097" s="136"/>
      <c r="P1097" s="136"/>
      <c r="Q1097" s="136"/>
      <c r="R1097" s="136"/>
      <c r="S1097" s="136"/>
      <c r="T1097" s="136"/>
      <c r="U1097" s="136"/>
      <c r="V1097" s="136"/>
      <c r="W1097" s="136"/>
      <c r="X1097" s="136"/>
      <c r="Y1097" s="138"/>
    </row>
    <row r="1098" spans="1:25" s="2" customFormat="1" x14ac:dyDescent="0.25">
      <c r="A1098" s="136"/>
      <c r="B1098" s="136"/>
      <c r="C1098" s="136"/>
      <c r="D1098" s="136"/>
      <c r="E1098" s="136"/>
      <c r="F1098" s="136"/>
      <c r="G1098" s="136"/>
      <c r="H1098" s="136"/>
      <c r="I1098" s="136"/>
      <c r="J1098" s="136"/>
      <c r="K1098" s="136"/>
      <c r="L1098" s="138"/>
      <c r="M1098" s="139"/>
      <c r="N1098" s="211"/>
      <c r="O1098" s="136"/>
      <c r="P1098" s="136"/>
      <c r="Q1098" s="136"/>
      <c r="R1098" s="136"/>
      <c r="S1098" s="136"/>
      <c r="T1098" s="136"/>
      <c r="U1098" s="136"/>
      <c r="V1098" s="136"/>
      <c r="W1098" s="136"/>
      <c r="X1098" s="136"/>
      <c r="Y1098" s="138"/>
    </row>
    <row r="1099" spans="1:25" s="2" customFormat="1" x14ac:dyDescent="0.25">
      <c r="A1099" s="136"/>
      <c r="B1099" s="136"/>
      <c r="C1099" s="136"/>
      <c r="D1099" s="136"/>
      <c r="E1099" s="136"/>
      <c r="F1099" s="136"/>
      <c r="G1099" s="136"/>
      <c r="H1099" s="136"/>
      <c r="I1099" s="136"/>
      <c r="J1099" s="136"/>
      <c r="K1099" s="136"/>
      <c r="L1099" s="138"/>
      <c r="M1099" s="139"/>
      <c r="N1099" s="211"/>
      <c r="O1099" s="136"/>
      <c r="P1099" s="136"/>
      <c r="Q1099" s="136"/>
      <c r="R1099" s="136"/>
      <c r="S1099" s="136"/>
      <c r="T1099" s="136"/>
      <c r="U1099" s="136"/>
      <c r="V1099" s="136"/>
      <c r="W1099" s="136"/>
      <c r="X1099" s="136"/>
      <c r="Y1099" s="138"/>
    </row>
    <row r="1100" spans="1:25" s="2" customFormat="1" x14ac:dyDescent="0.25">
      <c r="A1100" s="136"/>
      <c r="B1100" s="136"/>
      <c r="C1100" s="136"/>
      <c r="D1100" s="136"/>
      <c r="E1100" s="136"/>
      <c r="F1100" s="136"/>
      <c r="G1100" s="136"/>
      <c r="H1100" s="136"/>
      <c r="I1100" s="136"/>
      <c r="J1100" s="136"/>
      <c r="K1100" s="136"/>
      <c r="L1100" s="138"/>
      <c r="M1100" s="139"/>
      <c r="N1100" s="211"/>
      <c r="O1100" s="136"/>
      <c r="P1100" s="136"/>
      <c r="Q1100" s="136"/>
      <c r="R1100" s="136"/>
      <c r="S1100" s="136"/>
      <c r="T1100" s="136"/>
      <c r="U1100" s="136"/>
      <c r="V1100" s="136"/>
      <c r="W1100" s="136"/>
      <c r="X1100" s="136"/>
      <c r="Y1100" s="138"/>
    </row>
    <row r="1101" spans="1:25" s="2" customFormat="1" x14ac:dyDescent="0.25">
      <c r="A1101" s="136"/>
      <c r="B1101" s="136"/>
      <c r="C1101" s="136"/>
      <c r="D1101" s="136"/>
      <c r="E1101" s="136"/>
      <c r="F1101" s="136"/>
      <c r="G1101" s="136"/>
      <c r="H1101" s="136"/>
      <c r="I1101" s="136"/>
      <c r="J1101" s="136"/>
      <c r="K1101" s="136"/>
      <c r="L1101" s="138"/>
      <c r="M1101" s="139"/>
      <c r="N1101" s="211"/>
      <c r="O1101" s="136"/>
      <c r="P1101" s="136"/>
      <c r="Q1101" s="136"/>
      <c r="R1101" s="136"/>
      <c r="S1101" s="136"/>
      <c r="T1101" s="136"/>
      <c r="U1101" s="136"/>
      <c r="V1101" s="136"/>
      <c r="W1101" s="136"/>
      <c r="X1101" s="136"/>
      <c r="Y1101" s="138"/>
    </row>
    <row r="1102" spans="1:25" s="2" customFormat="1" x14ac:dyDescent="0.25">
      <c r="A1102" s="136"/>
      <c r="B1102" s="136"/>
      <c r="C1102" s="136"/>
      <c r="D1102" s="136"/>
      <c r="E1102" s="136"/>
      <c r="F1102" s="136"/>
      <c r="G1102" s="136"/>
      <c r="H1102" s="136"/>
      <c r="I1102" s="136"/>
      <c r="J1102" s="136"/>
      <c r="K1102" s="136"/>
      <c r="L1102" s="138"/>
      <c r="M1102" s="139"/>
      <c r="N1102" s="211"/>
      <c r="O1102" s="136"/>
      <c r="P1102" s="136"/>
      <c r="Q1102" s="136"/>
      <c r="R1102" s="136"/>
      <c r="S1102" s="136"/>
      <c r="T1102" s="136"/>
      <c r="U1102" s="136"/>
      <c r="V1102" s="136"/>
      <c r="W1102" s="136"/>
      <c r="X1102" s="136"/>
      <c r="Y1102" s="138"/>
    </row>
    <row r="1103" spans="1:25" s="2" customFormat="1" x14ac:dyDescent="0.25">
      <c r="A1103" s="136"/>
      <c r="B1103" s="136"/>
      <c r="C1103" s="136"/>
      <c r="D1103" s="136"/>
      <c r="E1103" s="136"/>
      <c r="F1103" s="136"/>
      <c r="G1103" s="136"/>
      <c r="H1103" s="136"/>
      <c r="I1103" s="136"/>
      <c r="J1103" s="136"/>
      <c r="K1103" s="136"/>
      <c r="L1103" s="138"/>
      <c r="M1103" s="139"/>
      <c r="N1103" s="211"/>
      <c r="O1103" s="136"/>
      <c r="P1103" s="136"/>
      <c r="Q1103" s="136"/>
      <c r="R1103" s="136"/>
      <c r="S1103" s="136"/>
      <c r="T1103" s="136"/>
      <c r="U1103" s="136"/>
      <c r="V1103" s="136"/>
      <c r="W1103" s="136"/>
      <c r="X1103" s="136"/>
      <c r="Y1103" s="138"/>
    </row>
    <row r="1104" spans="1:25" s="2" customFormat="1" x14ac:dyDescent="0.25">
      <c r="A1104" s="136"/>
      <c r="B1104" s="136"/>
      <c r="C1104" s="136"/>
      <c r="D1104" s="136"/>
      <c r="E1104" s="136"/>
      <c r="F1104" s="136"/>
      <c r="G1104" s="136"/>
      <c r="H1104" s="136"/>
      <c r="I1104" s="136"/>
      <c r="J1104" s="136"/>
      <c r="K1104" s="136"/>
      <c r="L1104" s="138"/>
      <c r="M1104" s="139"/>
      <c r="N1104" s="211"/>
      <c r="O1104" s="136"/>
      <c r="P1104" s="136"/>
      <c r="Q1104" s="136"/>
      <c r="R1104" s="136"/>
      <c r="S1104" s="136"/>
      <c r="T1104" s="136"/>
      <c r="U1104" s="136"/>
      <c r="V1104" s="136"/>
      <c r="W1104" s="136"/>
      <c r="X1104" s="136"/>
      <c r="Y1104" s="138"/>
    </row>
    <row r="1105" spans="1:25" s="2" customFormat="1" x14ac:dyDescent="0.25">
      <c r="A1105" s="136"/>
      <c r="B1105" s="136"/>
      <c r="C1105" s="136"/>
      <c r="D1105" s="136"/>
      <c r="E1105" s="136"/>
      <c r="F1105" s="136"/>
      <c r="G1105" s="136"/>
      <c r="H1105" s="136"/>
      <c r="I1105" s="136"/>
      <c r="J1105" s="136"/>
      <c r="K1105" s="136"/>
      <c r="L1105" s="138"/>
      <c r="M1105" s="139"/>
      <c r="N1105" s="211"/>
      <c r="O1105" s="136"/>
      <c r="P1105" s="136"/>
      <c r="Q1105" s="136"/>
      <c r="R1105" s="136"/>
      <c r="S1105" s="136"/>
      <c r="T1105" s="136"/>
      <c r="U1105" s="136"/>
      <c r="V1105" s="136"/>
      <c r="W1105" s="136"/>
      <c r="X1105" s="136"/>
      <c r="Y1105" s="138"/>
    </row>
    <row r="1106" spans="1:25" s="2" customFormat="1" x14ac:dyDescent="0.25">
      <c r="A1106" s="136"/>
      <c r="B1106" s="136"/>
      <c r="C1106" s="136"/>
      <c r="D1106" s="136"/>
      <c r="E1106" s="136"/>
      <c r="F1106" s="136"/>
      <c r="G1106" s="136"/>
      <c r="H1106" s="136"/>
      <c r="I1106" s="136"/>
      <c r="J1106" s="136"/>
      <c r="K1106" s="136"/>
      <c r="L1106" s="138"/>
      <c r="M1106" s="139"/>
      <c r="N1106" s="211"/>
      <c r="O1106" s="136"/>
      <c r="P1106" s="136"/>
      <c r="Q1106" s="136"/>
      <c r="R1106" s="136"/>
      <c r="S1106" s="136"/>
      <c r="T1106" s="136"/>
      <c r="U1106" s="136"/>
      <c r="V1106" s="136"/>
      <c r="W1106" s="136"/>
      <c r="X1106" s="136"/>
      <c r="Y1106" s="138"/>
    </row>
    <row r="1107" spans="1:25" s="2" customFormat="1" x14ac:dyDescent="0.25">
      <c r="A1107" s="136"/>
      <c r="B1107" s="136"/>
      <c r="C1107" s="136"/>
      <c r="D1107" s="136"/>
      <c r="E1107" s="136"/>
      <c r="F1107" s="136"/>
      <c r="G1107" s="136"/>
      <c r="H1107" s="136"/>
      <c r="I1107" s="136"/>
      <c r="J1107" s="136"/>
      <c r="K1107" s="136"/>
      <c r="L1107" s="138"/>
      <c r="M1107" s="139"/>
      <c r="N1107" s="211"/>
      <c r="O1107" s="136"/>
      <c r="P1107" s="136"/>
      <c r="Q1107" s="136"/>
      <c r="R1107" s="136"/>
      <c r="S1107" s="136"/>
      <c r="T1107" s="136"/>
      <c r="U1107" s="136"/>
      <c r="V1107" s="136"/>
      <c r="W1107" s="136"/>
      <c r="X1107" s="136"/>
      <c r="Y1107" s="138"/>
    </row>
    <row r="1108" spans="1:25" s="2" customFormat="1" x14ac:dyDescent="0.25">
      <c r="A1108" s="136"/>
      <c r="B1108" s="136"/>
      <c r="C1108" s="136"/>
      <c r="D1108" s="136"/>
      <c r="E1108" s="136"/>
      <c r="F1108" s="136"/>
      <c r="G1108" s="136"/>
      <c r="H1108" s="136"/>
      <c r="I1108" s="136"/>
      <c r="J1108" s="136"/>
      <c r="K1108" s="136"/>
      <c r="L1108" s="138"/>
      <c r="M1108" s="139"/>
      <c r="N1108" s="211"/>
      <c r="O1108" s="136"/>
      <c r="P1108" s="136"/>
      <c r="Q1108" s="136"/>
      <c r="R1108" s="136"/>
      <c r="S1108" s="136"/>
      <c r="T1108" s="136"/>
      <c r="U1108" s="136"/>
      <c r="V1108" s="136"/>
      <c r="W1108" s="136"/>
      <c r="X1108" s="136"/>
      <c r="Y1108" s="138"/>
    </row>
    <row r="1109" spans="1:25" s="2" customFormat="1" x14ac:dyDescent="0.25">
      <c r="A1109" s="136"/>
      <c r="B1109" s="136"/>
      <c r="C1109" s="136"/>
      <c r="D1109" s="136"/>
      <c r="E1109" s="136"/>
      <c r="F1109" s="136"/>
      <c r="G1109" s="136"/>
      <c r="H1109" s="136"/>
      <c r="I1109" s="136"/>
      <c r="J1109" s="136"/>
      <c r="K1109" s="136"/>
      <c r="L1109" s="138"/>
      <c r="M1109" s="139"/>
      <c r="N1109" s="211"/>
      <c r="O1109" s="136"/>
      <c r="P1109" s="136"/>
      <c r="Q1109" s="136"/>
      <c r="R1109" s="136"/>
      <c r="S1109" s="136"/>
      <c r="T1109" s="136"/>
      <c r="U1109" s="136"/>
      <c r="V1109" s="136"/>
      <c r="W1109" s="136"/>
      <c r="X1109" s="136"/>
      <c r="Y1109" s="138"/>
    </row>
    <row r="1110" spans="1:25" s="2" customFormat="1" x14ac:dyDescent="0.25">
      <c r="A1110" s="136"/>
      <c r="B1110" s="136"/>
      <c r="C1110" s="136"/>
      <c r="D1110" s="136"/>
      <c r="E1110" s="136"/>
      <c r="F1110" s="136"/>
      <c r="G1110" s="136"/>
      <c r="H1110" s="136"/>
      <c r="I1110" s="136"/>
      <c r="J1110" s="136"/>
      <c r="K1110" s="136"/>
      <c r="L1110" s="138"/>
      <c r="M1110" s="139"/>
      <c r="N1110" s="211"/>
      <c r="O1110" s="136"/>
      <c r="P1110" s="136"/>
      <c r="Q1110" s="136"/>
      <c r="R1110" s="136"/>
      <c r="S1110" s="136"/>
      <c r="T1110" s="136"/>
      <c r="U1110" s="136"/>
      <c r="V1110" s="136"/>
      <c r="W1110" s="136"/>
      <c r="X1110" s="136"/>
      <c r="Y1110" s="138"/>
    </row>
    <row r="1111" spans="1:25" s="2" customFormat="1" x14ac:dyDescent="0.25">
      <c r="A1111" s="136"/>
      <c r="B1111" s="136"/>
      <c r="C1111" s="136"/>
      <c r="D1111" s="136"/>
      <c r="E1111" s="136"/>
      <c r="F1111" s="136"/>
      <c r="G1111" s="136"/>
      <c r="H1111" s="136"/>
      <c r="I1111" s="136"/>
      <c r="J1111" s="136"/>
      <c r="K1111" s="136"/>
      <c r="L1111" s="138"/>
      <c r="M1111" s="139"/>
      <c r="N1111" s="211"/>
      <c r="O1111" s="136"/>
      <c r="P1111" s="136"/>
      <c r="Q1111" s="136"/>
      <c r="R1111" s="136"/>
      <c r="S1111" s="136"/>
      <c r="T1111" s="136"/>
      <c r="U1111" s="136"/>
      <c r="V1111" s="136"/>
      <c r="W1111" s="136"/>
      <c r="X1111" s="136"/>
      <c r="Y1111" s="138"/>
    </row>
    <row r="1112" spans="1:25" s="2" customFormat="1" x14ac:dyDescent="0.25">
      <c r="A1112" s="136"/>
      <c r="B1112" s="136"/>
      <c r="C1112" s="136"/>
      <c r="D1112" s="136"/>
      <c r="E1112" s="136"/>
      <c r="F1112" s="136"/>
      <c r="G1112" s="136"/>
      <c r="H1112" s="136"/>
      <c r="I1112" s="136"/>
      <c r="J1112" s="136"/>
      <c r="K1112" s="136"/>
      <c r="L1112" s="138"/>
      <c r="M1112" s="139"/>
      <c r="N1112" s="211"/>
      <c r="O1112" s="136"/>
      <c r="P1112" s="136"/>
      <c r="Q1112" s="136"/>
      <c r="R1112" s="136"/>
      <c r="S1112" s="136"/>
      <c r="T1112" s="136"/>
      <c r="U1112" s="136"/>
      <c r="V1112" s="136"/>
      <c r="W1112" s="136"/>
      <c r="X1112" s="136"/>
      <c r="Y1112" s="138"/>
    </row>
    <row r="1113" spans="1:25" s="2" customFormat="1" x14ac:dyDescent="0.25">
      <c r="A1113" s="136"/>
      <c r="B1113" s="136"/>
      <c r="C1113" s="136"/>
      <c r="D1113" s="136"/>
      <c r="E1113" s="136"/>
      <c r="F1113" s="136"/>
      <c r="G1113" s="136"/>
      <c r="H1113" s="136"/>
      <c r="I1113" s="136"/>
      <c r="J1113" s="136"/>
      <c r="K1113" s="136"/>
      <c r="L1113" s="138"/>
      <c r="M1113" s="139"/>
      <c r="N1113" s="211"/>
      <c r="O1113" s="136"/>
      <c r="P1113" s="136"/>
      <c r="Q1113" s="136"/>
      <c r="R1113" s="136"/>
      <c r="S1113" s="136"/>
      <c r="T1113" s="136"/>
      <c r="U1113" s="136"/>
      <c r="V1113" s="136"/>
      <c r="W1113" s="136"/>
      <c r="X1113" s="136"/>
      <c r="Y1113" s="138"/>
    </row>
    <row r="1114" spans="1:25" s="2" customFormat="1" x14ac:dyDescent="0.25">
      <c r="A1114" s="136"/>
      <c r="B1114" s="136"/>
      <c r="C1114" s="136"/>
      <c r="D1114" s="136"/>
      <c r="E1114" s="136"/>
      <c r="F1114" s="136"/>
      <c r="G1114" s="136"/>
      <c r="H1114" s="136"/>
      <c r="I1114" s="136"/>
      <c r="J1114" s="136"/>
      <c r="K1114" s="136"/>
      <c r="L1114" s="138"/>
      <c r="M1114" s="139"/>
      <c r="N1114" s="211"/>
      <c r="O1114" s="136"/>
      <c r="P1114" s="136"/>
      <c r="Q1114" s="136"/>
      <c r="R1114" s="136"/>
      <c r="S1114" s="136"/>
      <c r="T1114" s="136"/>
      <c r="U1114" s="136"/>
      <c r="V1114" s="136"/>
      <c r="W1114" s="136"/>
      <c r="X1114" s="136"/>
      <c r="Y1114" s="138"/>
    </row>
    <row r="1115" spans="1:25" s="2" customFormat="1" x14ac:dyDescent="0.25">
      <c r="A1115" s="136"/>
      <c r="B1115" s="136"/>
      <c r="C1115" s="136"/>
      <c r="D1115" s="136"/>
      <c r="E1115" s="136"/>
      <c r="F1115" s="136"/>
      <c r="G1115" s="136"/>
      <c r="H1115" s="136"/>
      <c r="I1115" s="136"/>
      <c r="J1115" s="136"/>
      <c r="K1115" s="136"/>
      <c r="L1115" s="138"/>
      <c r="M1115" s="139"/>
      <c r="N1115" s="211"/>
      <c r="O1115" s="136"/>
      <c r="P1115" s="136"/>
      <c r="Q1115" s="136"/>
      <c r="R1115" s="136"/>
      <c r="S1115" s="136"/>
      <c r="T1115" s="136"/>
      <c r="U1115" s="136"/>
      <c r="V1115" s="136"/>
      <c r="W1115" s="136"/>
      <c r="X1115" s="136"/>
      <c r="Y1115" s="138"/>
    </row>
    <row r="1116" spans="1:25" s="2" customFormat="1" x14ac:dyDescent="0.25">
      <c r="A1116" s="136"/>
      <c r="B1116" s="136"/>
      <c r="C1116" s="136"/>
      <c r="D1116" s="136"/>
      <c r="E1116" s="136"/>
      <c r="F1116" s="136"/>
      <c r="G1116" s="136"/>
      <c r="H1116" s="136"/>
      <c r="I1116" s="136"/>
      <c r="J1116" s="136"/>
      <c r="K1116" s="136"/>
      <c r="L1116" s="138"/>
      <c r="M1116" s="139"/>
      <c r="N1116" s="211"/>
      <c r="O1116" s="136"/>
      <c r="P1116" s="136"/>
      <c r="Q1116" s="136"/>
      <c r="R1116" s="136"/>
      <c r="S1116" s="136"/>
      <c r="T1116" s="136"/>
      <c r="U1116" s="136"/>
      <c r="V1116" s="136"/>
      <c r="W1116" s="136"/>
      <c r="X1116" s="136"/>
      <c r="Y1116" s="138"/>
    </row>
    <row r="1117" spans="1:25" s="2" customFormat="1" x14ac:dyDescent="0.25">
      <c r="A1117" s="136"/>
      <c r="B1117" s="136"/>
      <c r="C1117" s="136"/>
      <c r="D1117" s="136"/>
      <c r="E1117" s="136"/>
      <c r="F1117" s="136"/>
      <c r="G1117" s="136"/>
      <c r="H1117" s="136"/>
      <c r="I1117" s="136"/>
      <c r="J1117" s="136"/>
      <c r="K1117" s="136"/>
      <c r="L1117" s="138"/>
      <c r="M1117" s="139"/>
      <c r="N1117" s="211"/>
      <c r="O1117" s="136"/>
      <c r="P1117" s="136"/>
      <c r="Q1117" s="136"/>
      <c r="R1117" s="136"/>
      <c r="S1117" s="136"/>
      <c r="T1117" s="136"/>
      <c r="U1117" s="136"/>
      <c r="V1117" s="136"/>
      <c r="W1117" s="136"/>
      <c r="X1117" s="136"/>
      <c r="Y1117" s="138"/>
    </row>
    <row r="1118" spans="1:25" s="2" customFormat="1" x14ac:dyDescent="0.25">
      <c r="A1118" s="136"/>
      <c r="B1118" s="136"/>
      <c r="C1118" s="136"/>
      <c r="D1118" s="136"/>
      <c r="E1118" s="136"/>
      <c r="F1118" s="136"/>
      <c r="G1118" s="136"/>
      <c r="H1118" s="136"/>
      <c r="I1118" s="136"/>
      <c r="J1118" s="136"/>
      <c r="K1118" s="136"/>
      <c r="L1118" s="138"/>
      <c r="M1118" s="139"/>
      <c r="N1118" s="211"/>
      <c r="O1118" s="136"/>
      <c r="P1118" s="136"/>
      <c r="Q1118" s="136"/>
      <c r="R1118" s="136"/>
      <c r="S1118" s="136"/>
      <c r="T1118" s="136"/>
      <c r="U1118" s="136"/>
      <c r="V1118" s="136"/>
      <c r="W1118" s="136"/>
      <c r="X1118" s="136"/>
      <c r="Y1118" s="138"/>
    </row>
    <row r="1119" spans="1:25" s="2" customFormat="1" x14ac:dyDescent="0.25">
      <c r="A1119" s="136"/>
      <c r="B1119" s="136"/>
      <c r="C1119" s="136"/>
      <c r="D1119" s="136"/>
      <c r="E1119" s="136"/>
      <c r="F1119" s="136"/>
      <c r="G1119" s="136"/>
      <c r="H1119" s="136"/>
      <c r="I1119" s="136"/>
      <c r="J1119" s="136"/>
      <c r="K1119" s="136"/>
      <c r="L1119" s="138"/>
      <c r="M1119" s="139"/>
      <c r="N1119" s="211"/>
      <c r="O1119" s="136"/>
      <c r="P1119" s="136"/>
      <c r="Q1119" s="136"/>
      <c r="R1119" s="136"/>
      <c r="S1119" s="136"/>
      <c r="T1119" s="136"/>
      <c r="U1119" s="136"/>
      <c r="V1119" s="136"/>
      <c r="W1119" s="136"/>
      <c r="X1119" s="136"/>
      <c r="Y1119" s="138"/>
    </row>
    <row r="1120" spans="1:25" s="2" customFormat="1" x14ac:dyDescent="0.25">
      <c r="A1120" s="136"/>
      <c r="B1120" s="136"/>
      <c r="C1120" s="136"/>
      <c r="D1120" s="136"/>
      <c r="E1120" s="136"/>
      <c r="F1120" s="136"/>
      <c r="G1120" s="136"/>
      <c r="H1120" s="136"/>
      <c r="I1120" s="136"/>
      <c r="J1120" s="136"/>
      <c r="K1120" s="136"/>
      <c r="L1120" s="138"/>
      <c r="M1120" s="139"/>
      <c r="N1120" s="211"/>
      <c r="O1120" s="136"/>
      <c r="P1120" s="136"/>
      <c r="Q1120" s="136"/>
      <c r="R1120" s="136"/>
      <c r="S1120" s="136"/>
      <c r="T1120" s="136"/>
      <c r="U1120" s="136"/>
      <c r="V1120" s="136"/>
      <c r="W1120" s="136"/>
      <c r="X1120" s="136"/>
      <c r="Y1120" s="138"/>
    </row>
    <row r="1121" spans="1:25" s="2" customFormat="1" x14ac:dyDescent="0.25">
      <c r="A1121" s="136"/>
      <c r="B1121" s="136"/>
      <c r="C1121" s="136"/>
      <c r="D1121" s="136"/>
      <c r="E1121" s="136"/>
      <c r="F1121" s="136"/>
      <c r="G1121" s="136"/>
      <c r="H1121" s="136"/>
      <c r="I1121" s="136"/>
      <c r="J1121" s="136"/>
      <c r="K1121" s="136"/>
      <c r="L1121" s="138"/>
      <c r="M1121" s="139"/>
      <c r="N1121" s="211"/>
      <c r="O1121" s="136"/>
      <c r="P1121" s="136"/>
      <c r="Q1121" s="136"/>
      <c r="R1121" s="136"/>
      <c r="S1121" s="136"/>
      <c r="T1121" s="136"/>
      <c r="U1121" s="136"/>
      <c r="V1121" s="136"/>
      <c r="W1121" s="136"/>
      <c r="X1121" s="136"/>
      <c r="Y1121" s="138"/>
    </row>
    <row r="1122" spans="1:25" s="2" customFormat="1" x14ac:dyDescent="0.25">
      <c r="A1122" s="136"/>
      <c r="B1122" s="136"/>
      <c r="C1122" s="136"/>
      <c r="D1122" s="136"/>
      <c r="E1122" s="136"/>
      <c r="F1122" s="136"/>
      <c r="G1122" s="136"/>
      <c r="H1122" s="136"/>
      <c r="I1122" s="136"/>
      <c r="J1122" s="136"/>
      <c r="K1122" s="136"/>
      <c r="L1122" s="138"/>
      <c r="M1122" s="139"/>
      <c r="N1122" s="211"/>
      <c r="O1122" s="136"/>
      <c r="P1122" s="136"/>
      <c r="Q1122" s="136"/>
      <c r="R1122" s="136"/>
      <c r="S1122" s="136"/>
      <c r="T1122" s="136"/>
      <c r="U1122" s="136"/>
      <c r="V1122" s="136"/>
      <c r="W1122" s="136"/>
      <c r="X1122" s="136"/>
      <c r="Y1122" s="138"/>
    </row>
    <row r="1123" spans="1:25" s="2" customFormat="1" x14ac:dyDescent="0.25">
      <c r="A1123" s="136"/>
      <c r="B1123" s="136"/>
      <c r="C1123" s="136"/>
      <c r="D1123" s="136"/>
      <c r="E1123" s="136"/>
      <c r="F1123" s="136"/>
      <c r="G1123" s="136"/>
      <c r="H1123" s="136"/>
      <c r="I1123" s="136"/>
      <c r="J1123" s="136"/>
      <c r="K1123" s="136"/>
      <c r="L1123" s="138"/>
      <c r="M1123" s="139"/>
      <c r="N1123" s="211"/>
      <c r="O1123" s="136"/>
      <c r="P1123" s="136"/>
      <c r="Q1123" s="136"/>
      <c r="R1123" s="136"/>
      <c r="S1123" s="136"/>
      <c r="T1123" s="136"/>
      <c r="U1123" s="136"/>
      <c r="V1123" s="136"/>
      <c r="W1123" s="136"/>
      <c r="X1123" s="136"/>
      <c r="Y1123" s="138"/>
    </row>
    <row r="1124" spans="1:25" s="2" customFormat="1" x14ac:dyDescent="0.25">
      <c r="A1124" s="136"/>
      <c r="B1124" s="136"/>
      <c r="C1124" s="136"/>
      <c r="D1124" s="136"/>
      <c r="E1124" s="136"/>
      <c r="F1124" s="136"/>
      <c r="G1124" s="136"/>
      <c r="H1124" s="136"/>
      <c r="I1124" s="136"/>
      <c r="J1124" s="136"/>
      <c r="K1124" s="136"/>
      <c r="L1124" s="138"/>
      <c r="M1124" s="139"/>
      <c r="N1124" s="211"/>
      <c r="O1124" s="136"/>
      <c r="P1124" s="136"/>
      <c r="Q1124" s="136"/>
      <c r="R1124" s="136"/>
      <c r="S1124" s="136"/>
      <c r="T1124" s="136"/>
      <c r="U1124" s="136"/>
      <c r="V1124" s="136"/>
      <c r="W1124" s="136"/>
      <c r="X1124" s="136"/>
      <c r="Y1124" s="138"/>
    </row>
    <row r="1125" spans="1:25" s="2" customFormat="1" x14ac:dyDescent="0.25">
      <c r="A1125" s="136"/>
      <c r="B1125" s="136"/>
      <c r="C1125" s="136"/>
      <c r="D1125" s="136"/>
      <c r="E1125" s="136"/>
      <c r="F1125" s="136"/>
      <c r="G1125" s="136"/>
      <c r="H1125" s="136"/>
      <c r="I1125" s="136"/>
      <c r="J1125" s="136"/>
      <c r="K1125" s="136"/>
      <c r="L1125" s="138"/>
      <c r="M1125" s="139"/>
      <c r="N1125" s="211"/>
      <c r="O1125" s="136"/>
      <c r="P1125" s="136"/>
      <c r="Q1125" s="136"/>
      <c r="R1125" s="136"/>
      <c r="S1125" s="136"/>
      <c r="T1125" s="136"/>
      <c r="U1125" s="136"/>
      <c r="V1125" s="136"/>
      <c r="W1125" s="136"/>
      <c r="X1125" s="136"/>
      <c r="Y1125" s="138"/>
    </row>
    <row r="1126" spans="1:25" s="2" customFormat="1" x14ac:dyDescent="0.25">
      <c r="A1126" s="136"/>
      <c r="B1126" s="136"/>
      <c r="C1126" s="136"/>
      <c r="D1126" s="136"/>
      <c r="E1126" s="136"/>
      <c r="F1126" s="136"/>
      <c r="G1126" s="136"/>
      <c r="H1126" s="136"/>
      <c r="I1126" s="136"/>
      <c r="J1126" s="136"/>
      <c r="K1126" s="136"/>
      <c r="L1126" s="138"/>
      <c r="M1126" s="139"/>
      <c r="N1126" s="211"/>
      <c r="O1126" s="136"/>
      <c r="P1126" s="136"/>
      <c r="Q1126" s="136"/>
      <c r="R1126" s="136"/>
      <c r="S1126" s="136"/>
      <c r="T1126" s="136"/>
      <c r="U1126" s="136"/>
      <c r="V1126" s="136"/>
      <c r="W1126" s="136"/>
      <c r="X1126" s="136"/>
      <c r="Y1126" s="138"/>
    </row>
    <row r="1127" spans="1:25" s="2" customFormat="1" x14ac:dyDescent="0.25">
      <c r="A1127" s="136"/>
      <c r="B1127" s="136"/>
      <c r="C1127" s="136"/>
      <c r="D1127" s="136"/>
      <c r="E1127" s="136"/>
      <c r="F1127" s="136"/>
      <c r="G1127" s="136"/>
      <c r="H1127" s="136"/>
      <c r="I1127" s="136"/>
      <c r="J1127" s="136"/>
      <c r="K1127" s="136"/>
      <c r="L1127" s="138"/>
      <c r="M1127" s="139"/>
      <c r="N1127" s="211"/>
      <c r="O1127" s="136"/>
      <c r="P1127" s="136"/>
      <c r="Q1127" s="136"/>
      <c r="R1127" s="136"/>
      <c r="S1127" s="136"/>
      <c r="T1127" s="136"/>
      <c r="U1127" s="136"/>
      <c r="V1127" s="136"/>
      <c r="W1127" s="136"/>
      <c r="X1127" s="136"/>
      <c r="Y1127" s="138"/>
    </row>
    <row r="1128" spans="1:25" s="2" customFormat="1" x14ac:dyDescent="0.25">
      <c r="A1128" s="136"/>
      <c r="B1128" s="136"/>
      <c r="C1128" s="136"/>
      <c r="D1128" s="136"/>
      <c r="E1128" s="136"/>
      <c r="F1128" s="136"/>
      <c r="G1128" s="136"/>
      <c r="H1128" s="136"/>
      <c r="I1128" s="136"/>
      <c r="J1128" s="136"/>
      <c r="K1128" s="136"/>
      <c r="L1128" s="138"/>
      <c r="M1128" s="139"/>
      <c r="N1128" s="211"/>
      <c r="O1128" s="136"/>
      <c r="P1128" s="136"/>
      <c r="Q1128" s="136"/>
      <c r="R1128" s="136"/>
      <c r="S1128" s="136"/>
      <c r="T1128" s="136"/>
      <c r="U1128" s="136"/>
      <c r="V1128" s="136"/>
      <c r="W1128" s="136"/>
      <c r="X1128" s="136"/>
      <c r="Y1128" s="138"/>
    </row>
    <row r="1129" spans="1:25" s="2" customFormat="1" x14ac:dyDescent="0.25">
      <c r="A1129" s="136"/>
      <c r="B1129" s="136"/>
      <c r="C1129" s="136"/>
      <c r="D1129" s="136"/>
      <c r="E1129" s="136"/>
      <c r="F1129" s="136"/>
      <c r="G1129" s="136"/>
      <c r="H1129" s="136"/>
      <c r="I1129" s="136"/>
      <c r="J1129" s="136"/>
      <c r="K1129" s="136"/>
      <c r="L1129" s="138"/>
      <c r="M1129" s="139"/>
      <c r="N1129" s="211"/>
      <c r="O1129" s="136"/>
      <c r="P1129" s="136"/>
      <c r="Q1129" s="136"/>
      <c r="R1129" s="136"/>
      <c r="S1129" s="136"/>
      <c r="T1129" s="136"/>
      <c r="U1129" s="136"/>
      <c r="V1129" s="136"/>
      <c r="W1129" s="136"/>
      <c r="X1129" s="136"/>
      <c r="Y1129" s="138"/>
    </row>
    <row r="1130" spans="1:25" s="2" customFormat="1" x14ac:dyDescent="0.25">
      <c r="A1130" s="136"/>
      <c r="B1130" s="136"/>
      <c r="C1130" s="136"/>
      <c r="D1130" s="136"/>
      <c r="E1130" s="136"/>
      <c r="F1130" s="136"/>
      <c r="G1130" s="136"/>
      <c r="H1130" s="136"/>
      <c r="I1130" s="136"/>
      <c r="J1130" s="136"/>
      <c r="K1130" s="136"/>
      <c r="L1130" s="138"/>
      <c r="M1130" s="139"/>
      <c r="N1130" s="211"/>
      <c r="O1130" s="136"/>
      <c r="P1130" s="136"/>
      <c r="Q1130" s="136"/>
      <c r="R1130" s="136"/>
      <c r="S1130" s="136"/>
      <c r="T1130" s="136"/>
      <c r="U1130" s="136"/>
      <c r="V1130" s="136"/>
      <c r="W1130" s="136"/>
      <c r="X1130" s="136"/>
      <c r="Y1130" s="138"/>
    </row>
    <row r="1131" spans="1:25" s="2" customFormat="1" x14ac:dyDescent="0.25">
      <c r="A1131" s="136"/>
      <c r="B1131" s="136"/>
      <c r="C1131" s="136"/>
      <c r="D1131" s="136"/>
      <c r="E1131" s="136"/>
      <c r="F1131" s="136"/>
      <c r="G1131" s="136"/>
      <c r="H1131" s="136"/>
      <c r="I1131" s="136"/>
      <c r="J1131" s="136"/>
      <c r="K1131" s="136"/>
      <c r="L1131" s="138"/>
      <c r="M1131" s="139"/>
      <c r="N1131" s="211"/>
      <c r="O1131" s="136"/>
      <c r="P1131" s="136"/>
      <c r="Q1131" s="136"/>
      <c r="R1131" s="136"/>
      <c r="S1131" s="136"/>
      <c r="T1131" s="136"/>
      <c r="U1131" s="136"/>
      <c r="V1131" s="136"/>
      <c r="W1131" s="136"/>
      <c r="X1131" s="136"/>
      <c r="Y1131" s="138"/>
    </row>
    <row r="1132" spans="1:25" s="2" customFormat="1" x14ac:dyDescent="0.25">
      <c r="A1132" s="136"/>
      <c r="B1132" s="136"/>
      <c r="C1132" s="136"/>
      <c r="D1132" s="136"/>
      <c r="E1132" s="136"/>
      <c r="F1132" s="136"/>
      <c r="G1132" s="136"/>
      <c r="H1132" s="136"/>
      <c r="I1132" s="136"/>
      <c r="J1132" s="136"/>
      <c r="K1132" s="136"/>
      <c r="L1132" s="138"/>
      <c r="M1132" s="139"/>
      <c r="N1132" s="211"/>
      <c r="O1132" s="136"/>
      <c r="P1132" s="136"/>
      <c r="Q1132" s="136"/>
      <c r="R1132" s="136"/>
      <c r="S1132" s="136"/>
      <c r="T1132" s="136"/>
      <c r="U1132" s="136"/>
      <c r="V1132" s="136"/>
      <c r="W1132" s="136"/>
      <c r="X1132" s="136"/>
      <c r="Y1132" s="138"/>
    </row>
    <row r="1133" spans="1:25" s="2" customFormat="1" x14ac:dyDescent="0.25">
      <c r="A1133" s="136"/>
      <c r="B1133" s="136"/>
      <c r="C1133" s="136"/>
      <c r="D1133" s="136"/>
      <c r="E1133" s="136"/>
      <c r="F1133" s="136"/>
      <c r="G1133" s="136"/>
      <c r="H1133" s="136"/>
      <c r="I1133" s="136"/>
      <c r="J1133" s="136"/>
      <c r="K1133" s="136"/>
      <c r="L1133" s="138"/>
      <c r="M1133" s="139"/>
      <c r="N1133" s="211"/>
      <c r="O1133" s="136"/>
      <c r="P1133" s="136"/>
      <c r="Q1133" s="136"/>
      <c r="R1133" s="136"/>
      <c r="S1133" s="136"/>
      <c r="T1133" s="136"/>
      <c r="U1133" s="136"/>
      <c r="V1133" s="136"/>
      <c r="W1133" s="136"/>
      <c r="X1133" s="136"/>
      <c r="Y1133" s="138"/>
    </row>
    <row r="1134" spans="1:25" s="2" customFormat="1" x14ac:dyDescent="0.25">
      <c r="A1134" s="136"/>
      <c r="B1134" s="136"/>
      <c r="C1134" s="136"/>
      <c r="D1134" s="136"/>
      <c r="E1134" s="136"/>
      <c r="F1134" s="136"/>
      <c r="G1134" s="136"/>
      <c r="H1134" s="136"/>
      <c r="I1134" s="136"/>
      <c r="J1134" s="136"/>
      <c r="K1134" s="136"/>
      <c r="L1134" s="138"/>
      <c r="M1134" s="139"/>
      <c r="N1134" s="211"/>
      <c r="O1134" s="136"/>
      <c r="P1134" s="136"/>
      <c r="Q1134" s="136"/>
      <c r="R1134" s="136"/>
      <c r="S1134" s="136"/>
      <c r="T1134" s="136"/>
      <c r="U1134" s="136"/>
      <c r="V1134" s="136"/>
      <c r="W1134" s="136"/>
      <c r="X1134" s="136"/>
      <c r="Y1134" s="138"/>
    </row>
    <row r="1135" spans="1:25" s="2" customFormat="1" x14ac:dyDescent="0.25">
      <c r="A1135" s="136"/>
      <c r="B1135" s="136"/>
      <c r="C1135" s="136"/>
      <c r="D1135" s="136"/>
      <c r="E1135" s="136"/>
      <c r="F1135" s="136"/>
      <c r="G1135" s="136"/>
      <c r="H1135" s="136"/>
      <c r="I1135" s="136"/>
      <c r="J1135" s="136"/>
      <c r="K1135" s="136"/>
      <c r="L1135" s="138"/>
      <c r="M1135" s="139"/>
      <c r="N1135" s="211"/>
      <c r="O1135" s="136"/>
      <c r="P1135" s="136"/>
      <c r="Q1135" s="136"/>
      <c r="R1135" s="136"/>
      <c r="S1135" s="136"/>
      <c r="T1135" s="136"/>
      <c r="U1135" s="136"/>
      <c r="V1135" s="136"/>
      <c r="W1135" s="136"/>
      <c r="X1135" s="136"/>
      <c r="Y1135" s="138"/>
    </row>
    <row r="1136" spans="1:25" s="2" customFormat="1" x14ac:dyDescent="0.25">
      <c r="A1136" s="136"/>
      <c r="B1136" s="136"/>
      <c r="C1136" s="136"/>
      <c r="D1136" s="136"/>
      <c r="E1136" s="136"/>
      <c r="F1136" s="136"/>
      <c r="G1136" s="136"/>
      <c r="H1136" s="136"/>
      <c r="I1136" s="136"/>
      <c r="J1136" s="136"/>
      <c r="K1136" s="136"/>
      <c r="L1136" s="138"/>
      <c r="M1136" s="139"/>
      <c r="N1136" s="211"/>
      <c r="O1136" s="136"/>
      <c r="P1136" s="136"/>
      <c r="Q1136" s="136"/>
      <c r="R1136" s="136"/>
      <c r="S1136" s="136"/>
      <c r="T1136" s="136"/>
      <c r="U1136" s="136"/>
      <c r="V1136" s="136"/>
      <c r="W1136" s="136"/>
      <c r="X1136" s="136"/>
      <c r="Y1136" s="138"/>
    </row>
    <row r="1137" spans="1:25" s="2" customFormat="1" x14ac:dyDescent="0.25">
      <c r="A1137" s="136"/>
      <c r="B1137" s="136"/>
      <c r="C1137" s="136"/>
      <c r="D1137" s="136"/>
      <c r="E1137" s="136"/>
      <c r="F1137" s="136"/>
      <c r="G1137" s="136"/>
      <c r="H1137" s="136"/>
      <c r="I1137" s="136"/>
      <c r="J1137" s="136"/>
      <c r="K1137" s="136"/>
      <c r="L1137" s="138"/>
      <c r="M1137" s="139"/>
      <c r="N1137" s="211"/>
      <c r="O1137" s="136"/>
      <c r="P1137" s="136"/>
      <c r="Q1137" s="136"/>
      <c r="R1137" s="136"/>
      <c r="S1137" s="136"/>
      <c r="T1137" s="136"/>
      <c r="U1137" s="136"/>
      <c r="V1137" s="136"/>
      <c r="W1137" s="136"/>
      <c r="X1137" s="136"/>
      <c r="Y1137" s="138"/>
    </row>
    <row r="1138" spans="1:25" s="2" customFormat="1" x14ac:dyDescent="0.25">
      <c r="A1138" s="136"/>
      <c r="B1138" s="136"/>
      <c r="C1138" s="136"/>
      <c r="D1138" s="136"/>
      <c r="E1138" s="136"/>
      <c r="F1138" s="136"/>
      <c r="G1138" s="136"/>
      <c r="H1138" s="136"/>
      <c r="I1138" s="136"/>
      <c r="J1138" s="136"/>
      <c r="K1138" s="136"/>
      <c r="L1138" s="138"/>
      <c r="M1138" s="139"/>
      <c r="N1138" s="211"/>
      <c r="O1138" s="136"/>
      <c r="P1138" s="136"/>
      <c r="Q1138" s="136"/>
      <c r="R1138" s="136"/>
      <c r="S1138" s="136"/>
      <c r="T1138" s="136"/>
      <c r="U1138" s="136"/>
      <c r="V1138" s="136"/>
      <c r="W1138" s="136"/>
      <c r="X1138" s="136"/>
      <c r="Y1138" s="138"/>
    </row>
    <row r="1139" spans="1:25" s="2" customFormat="1" x14ac:dyDescent="0.25">
      <c r="A1139" s="136"/>
      <c r="B1139" s="136"/>
      <c r="C1139" s="136"/>
      <c r="D1139" s="136"/>
      <c r="E1139" s="136"/>
      <c r="F1139" s="136"/>
      <c r="G1139" s="136"/>
      <c r="H1139" s="136"/>
      <c r="I1139" s="136"/>
      <c r="J1139" s="136"/>
      <c r="K1139" s="136"/>
      <c r="L1139" s="138"/>
      <c r="M1139" s="139"/>
      <c r="N1139" s="211"/>
      <c r="O1139" s="136"/>
      <c r="P1139" s="136"/>
      <c r="Q1139" s="136"/>
      <c r="R1139" s="136"/>
      <c r="S1139" s="136"/>
      <c r="T1139" s="136"/>
      <c r="U1139" s="136"/>
      <c r="V1139" s="136"/>
      <c r="W1139" s="136"/>
      <c r="X1139" s="136"/>
      <c r="Y1139" s="138"/>
    </row>
    <row r="1140" spans="1:25" s="2" customFormat="1" x14ac:dyDescent="0.25">
      <c r="A1140" s="136"/>
      <c r="B1140" s="136"/>
      <c r="C1140" s="136"/>
      <c r="D1140" s="136"/>
      <c r="E1140" s="136"/>
      <c r="F1140" s="136"/>
      <c r="G1140" s="136"/>
      <c r="H1140" s="136"/>
      <c r="I1140" s="136"/>
      <c r="J1140" s="136"/>
      <c r="K1140" s="136"/>
      <c r="L1140" s="138"/>
      <c r="M1140" s="139"/>
      <c r="N1140" s="211"/>
      <c r="O1140" s="136"/>
      <c r="P1140" s="136"/>
      <c r="Q1140" s="136"/>
      <c r="R1140" s="136"/>
      <c r="S1140" s="136"/>
      <c r="T1140" s="136"/>
      <c r="U1140" s="136"/>
      <c r="V1140" s="136"/>
      <c r="W1140" s="136"/>
      <c r="X1140" s="136"/>
      <c r="Y1140" s="138"/>
    </row>
    <row r="1141" spans="1:25" s="2" customFormat="1" x14ac:dyDescent="0.25">
      <c r="A1141" s="136"/>
      <c r="B1141" s="136"/>
      <c r="C1141" s="136"/>
      <c r="D1141" s="136"/>
      <c r="E1141" s="136"/>
      <c r="F1141" s="136"/>
      <c r="G1141" s="136"/>
      <c r="H1141" s="136"/>
      <c r="I1141" s="136"/>
      <c r="J1141" s="136"/>
      <c r="K1141" s="136"/>
      <c r="L1141" s="138"/>
      <c r="M1141" s="139"/>
      <c r="N1141" s="211"/>
      <c r="O1141" s="136"/>
      <c r="P1141" s="136"/>
      <c r="Q1141" s="136"/>
      <c r="R1141" s="136"/>
      <c r="S1141" s="136"/>
      <c r="T1141" s="136"/>
      <c r="U1141" s="136"/>
      <c r="V1141" s="136"/>
      <c r="W1141" s="136"/>
      <c r="X1141" s="136"/>
      <c r="Y1141" s="138"/>
    </row>
    <row r="1142" spans="1:25" s="2" customFormat="1" x14ac:dyDescent="0.25">
      <c r="A1142" s="136"/>
      <c r="B1142" s="136"/>
      <c r="C1142" s="136"/>
      <c r="D1142" s="136"/>
      <c r="E1142" s="136"/>
      <c r="F1142" s="136"/>
      <c r="G1142" s="136"/>
      <c r="H1142" s="136"/>
      <c r="I1142" s="136"/>
      <c r="J1142" s="136"/>
      <c r="K1142" s="136"/>
      <c r="L1142" s="138"/>
      <c r="M1142" s="139"/>
      <c r="N1142" s="211"/>
      <c r="O1142" s="136"/>
      <c r="P1142" s="136"/>
      <c r="Q1142" s="136"/>
      <c r="R1142" s="136"/>
      <c r="S1142" s="136"/>
      <c r="T1142" s="136"/>
      <c r="U1142" s="136"/>
      <c r="V1142" s="136"/>
      <c r="W1142" s="136"/>
      <c r="X1142" s="136"/>
      <c r="Y1142" s="138"/>
    </row>
    <row r="1143" spans="1:25" s="2" customFormat="1" x14ac:dyDescent="0.25">
      <c r="A1143" s="136"/>
      <c r="B1143" s="136"/>
      <c r="C1143" s="136"/>
      <c r="D1143" s="136"/>
      <c r="E1143" s="136"/>
      <c r="F1143" s="136"/>
      <c r="G1143" s="136"/>
      <c r="H1143" s="136"/>
      <c r="I1143" s="136"/>
      <c r="J1143" s="136"/>
      <c r="K1143" s="136"/>
      <c r="L1143" s="138"/>
      <c r="M1143" s="139"/>
      <c r="N1143" s="211"/>
      <c r="O1143" s="136"/>
      <c r="P1143" s="136"/>
      <c r="Q1143" s="136"/>
      <c r="R1143" s="136"/>
      <c r="S1143" s="136"/>
      <c r="T1143" s="136"/>
      <c r="U1143" s="136"/>
      <c r="V1143" s="136"/>
      <c r="W1143" s="136"/>
      <c r="X1143" s="136"/>
      <c r="Y1143" s="138"/>
    </row>
    <row r="1144" spans="1:25" s="2" customFormat="1" x14ac:dyDescent="0.25">
      <c r="A1144" s="136"/>
      <c r="B1144" s="136"/>
      <c r="C1144" s="136"/>
      <c r="D1144" s="136"/>
      <c r="E1144" s="136"/>
      <c r="F1144" s="136"/>
      <c r="G1144" s="136"/>
      <c r="H1144" s="136"/>
      <c r="I1144" s="136"/>
      <c r="J1144" s="136"/>
      <c r="K1144" s="136"/>
      <c r="L1144" s="138"/>
      <c r="M1144" s="139"/>
      <c r="N1144" s="211"/>
      <c r="O1144" s="136"/>
      <c r="P1144" s="136"/>
      <c r="Q1144" s="136"/>
      <c r="R1144" s="136"/>
      <c r="S1144" s="136"/>
      <c r="T1144" s="136"/>
      <c r="U1144" s="136"/>
      <c r="V1144" s="136"/>
      <c r="W1144" s="136"/>
      <c r="X1144" s="136"/>
      <c r="Y1144" s="138"/>
    </row>
    <row r="1145" spans="1:25" s="2" customFormat="1" x14ac:dyDescent="0.25">
      <c r="A1145" s="136"/>
      <c r="B1145" s="136"/>
      <c r="C1145" s="136"/>
      <c r="D1145" s="136"/>
      <c r="E1145" s="136"/>
      <c r="F1145" s="136"/>
      <c r="G1145" s="136"/>
      <c r="H1145" s="136"/>
      <c r="I1145" s="136"/>
      <c r="J1145" s="136"/>
      <c r="K1145" s="136"/>
      <c r="L1145" s="138"/>
      <c r="M1145" s="139"/>
      <c r="N1145" s="211"/>
      <c r="O1145" s="136"/>
      <c r="P1145" s="136"/>
      <c r="Q1145" s="136"/>
      <c r="R1145" s="136"/>
      <c r="S1145" s="136"/>
      <c r="T1145" s="136"/>
      <c r="U1145" s="136"/>
      <c r="V1145" s="136"/>
      <c r="W1145" s="136"/>
      <c r="X1145" s="136"/>
      <c r="Y1145" s="138"/>
    </row>
    <row r="1146" spans="1:25" s="2" customFormat="1" x14ac:dyDescent="0.25">
      <c r="A1146" s="136"/>
      <c r="B1146" s="136"/>
      <c r="C1146" s="136"/>
      <c r="D1146" s="136"/>
      <c r="E1146" s="136"/>
      <c r="F1146" s="136"/>
      <c r="G1146" s="136"/>
      <c r="H1146" s="136"/>
      <c r="I1146" s="136"/>
      <c r="J1146" s="136"/>
      <c r="K1146" s="136"/>
      <c r="L1146" s="138"/>
      <c r="M1146" s="139"/>
      <c r="N1146" s="211"/>
      <c r="O1146" s="136"/>
      <c r="P1146" s="136"/>
      <c r="Q1146" s="136"/>
      <c r="R1146" s="136"/>
      <c r="S1146" s="136"/>
      <c r="T1146" s="136"/>
      <c r="U1146" s="136"/>
      <c r="V1146" s="136"/>
      <c r="W1146" s="136"/>
      <c r="X1146" s="136"/>
      <c r="Y1146" s="138"/>
    </row>
    <row r="1147" spans="1:25" s="2" customFormat="1" x14ac:dyDescent="0.25">
      <c r="A1147" s="136"/>
      <c r="B1147" s="136"/>
      <c r="C1147" s="136"/>
      <c r="D1147" s="136"/>
      <c r="E1147" s="136"/>
      <c r="F1147" s="136"/>
      <c r="G1147" s="136"/>
      <c r="H1147" s="136"/>
      <c r="I1147" s="136"/>
      <c r="J1147" s="136"/>
      <c r="K1147" s="136"/>
      <c r="L1147" s="138"/>
      <c r="M1147" s="139"/>
      <c r="N1147" s="211"/>
      <c r="O1147" s="136"/>
      <c r="P1147" s="136"/>
      <c r="Q1147" s="136"/>
      <c r="R1147" s="136"/>
      <c r="S1147" s="136"/>
      <c r="T1147" s="136"/>
      <c r="U1147" s="136"/>
      <c r="V1147" s="136"/>
      <c r="W1147" s="136"/>
      <c r="X1147" s="136"/>
      <c r="Y1147" s="138"/>
    </row>
    <row r="1148" spans="1:25" s="2" customFormat="1" x14ac:dyDescent="0.25">
      <c r="A1148" s="136"/>
      <c r="B1148" s="136"/>
      <c r="C1148" s="136"/>
      <c r="D1148" s="136"/>
      <c r="E1148" s="136"/>
      <c r="F1148" s="136"/>
      <c r="G1148" s="136"/>
      <c r="H1148" s="136"/>
      <c r="I1148" s="136"/>
      <c r="J1148" s="136"/>
      <c r="K1148" s="136"/>
      <c r="L1148" s="138"/>
      <c r="M1148" s="139"/>
      <c r="N1148" s="211"/>
      <c r="O1148" s="136"/>
      <c r="P1148" s="136"/>
      <c r="Q1148" s="136"/>
      <c r="R1148" s="136"/>
      <c r="S1148" s="136"/>
      <c r="T1148" s="136"/>
      <c r="U1148" s="136"/>
      <c r="V1148" s="136"/>
      <c r="W1148" s="136"/>
      <c r="X1148" s="136"/>
      <c r="Y1148" s="138"/>
    </row>
    <row r="1149" spans="1:25" s="2" customFormat="1" x14ac:dyDescent="0.25">
      <c r="A1149" s="136"/>
      <c r="B1149" s="136"/>
      <c r="C1149" s="136"/>
      <c r="D1149" s="136"/>
      <c r="E1149" s="136"/>
      <c r="F1149" s="136"/>
      <c r="G1149" s="136"/>
      <c r="H1149" s="136"/>
      <c r="I1149" s="136"/>
      <c r="J1149" s="136"/>
      <c r="K1149" s="136"/>
      <c r="L1149" s="138"/>
      <c r="M1149" s="139"/>
      <c r="N1149" s="211"/>
      <c r="O1149" s="136"/>
      <c r="P1149" s="136"/>
      <c r="Q1149" s="136"/>
      <c r="R1149" s="136"/>
      <c r="S1149" s="136"/>
      <c r="T1149" s="136"/>
      <c r="U1149" s="136"/>
      <c r="V1149" s="136"/>
      <c r="W1149" s="136"/>
      <c r="X1149" s="136"/>
      <c r="Y1149" s="138"/>
    </row>
    <row r="1150" spans="1:25" s="2" customFormat="1" x14ac:dyDescent="0.25">
      <c r="A1150" s="136"/>
      <c r="B1150" s="136"/>
      <c r="C1150" s="136"/>
      <c r="D1150" s="136"/>
      <c r="E1150" s="136"/>
      <c r="F1150" s="136"/>
      <c r="G1150" s="136"/>
      <c r="H1150" s="136"/>
      <c r="I1150" s="136"/>
      <c r="J1150" s="136"/>
      <c r="K1150" s="136"/>
      <c r="L1150" s="138"/>
      <c r="M1150" s="139"/>
      <c r="N1150" s="211"/>
      <c r="O1150" s="136"/>
      <c r="P1150" s="136"/>
      <c r="Q1150" s="136"/>
      <c r="R1150" s="136"/>
      <c r="S1150" s="136"/>
      <c r="T1150" s="136"/>
      <c r="U1150" s="136"/>
      <c r="V1150" s="136"/>
      <c r="W1150" s="136"/>
      <c r="X1150" s="136"/>
      <c r="Y1150" s="138"/>
    </row>
    <row r="1151" spans="1:25" s="2" customFormat="1" x14ac:dyDescent="0.25">
      <c r="A1151" s="136"/>
      <c r="B1151" s="136"/>
      <c r="C1151" s="136"/>
      <c r="D1151" s="136"/>
      <c r="E1151" s="136"/>
      <c r="F1151" s="136"/>
      <c r="G1151" s="136"/>
      <c r="H1151" s="136"/>
      <c r="I1151" s="136"/>
      <c r="J1151" s="136"/>
      <c r="K1151" s="136"/>
      <c r="L1151" s="138"/>
      <c r="M1151" s="139"/>
      <c r="N1151" s="211"/>
      <c r="O1151" s="136"/>
      <c r="P1151" s="136"/>
      <c r="Q1151" s="136"/>
      <c r="R1151" s="136"/>
      <c r="S1151" s="136"/>
      <c r="T1151" s="136"/>
      <c r="U1151" s="136"/>
      <c r="V1151" s="136"/>
      <c r="W1151" s="136"/>
      <c r="X1151" s="136"/>
      <c r="Y1151" s="138"/>
    </row>
    <row r="1152" spans="1:25" s="2" customFormat="1" x14ac:dyDescent="0.25">
      <c r="A1152" s="136"/>
      <c r="B1152" s="136"/>
      <c r="C1152" s="136"/>
      <c r="D1152" s="136"/>
      <c r="E1152" s="136"/>
      <c r="F1152" s="136"/>
      <c r="G1152" s="136"/>
      <c r="H1152" s="136"/>
      <c r="I1152" s="136"/>
      <c r="J1152" s="136"/>
      <c r="K1152" s="136"/>
      <c r="L1152" s="138"/>
      <c r="M1152" s="139"/>
      <c r="N1152" s="211"/>
      <c r="O1152" s="136"/>
      <c r="P1152" s="136"/>
      <c r="Q1152" s="136"/>
      <c r="R1152" s="136"/>
      <c r="S1152" s="136"/>
      <c r="T1152" s="136"/>
      <c r="U1152" s="136"/>
      <c r="V1152" s="136"/>
      <c r="W1152" s="136"/>
      <c r="X1152" s="136"/>
      <c r="Y1152" s="138"/>
    </row>
    <row r="1153" spans="1:25" s="2" customFormat="1" x14ac:dyDescent="0.25">
      <c r="A1153" s="136"/>
      <c r="B1153" s="136"/>
      <c r="C1153" s="136"/>
      <c r="D1153" s="136"/>
      <c r="E1153" s="136"/>
      <c r="F1153" s="136"/>
      <c r="G1153" s="136"/>
      <c r="H1153" s="136"/>
      <c r="I1153" s="136"/>
      <c r="J1153" s="136"/>
      <c r="K1153" s="136"/>
      <c r="L1153" s="138"/>
      <c r="M1153" s="139"/>
      <c r="N1153" s="211"/>
      <c r="O1153" s="136"/>
      <c r="P1153" s="136"/>
      <c r="Q1153" s="136"/>
      <c r="R1153" s="136"/>
      <c r="S1153" s="136"/>
      <c r="T1153" s="136"/>
      <c r="U1153" s="136"/>
      <c r="V1153" s="136"/>
      <c r="W1153" s="136"/>
      <c r="X1153" s="136"/>
      <c r="Y1153" s="138"/>
    </row>
    <row r="1154" spans="1:25" s="2" customFormat="1" x14ac:dyDescent="0.25">
      <c r="A1154" s="136"/>
      <c r="B1154" s="136"/>
      <c r="C1154" s="136"/>
      <c r="D1154" s="136"/>
      <c r="E1154" s="136"/>
      <c r="F1154" s="136"/>
      <c r="G1154" s="136"/>
      <c r="H1154" s="136"/>
      <c r="I1154" s="136"/>
      <c r="J1154" s="136"/>
      <c r="K1154" s="136"/>
      <c r="L1154" s="138"/>
      <c r="M1154" s="139"/>
      <c r="N1154" s="211"/>
      <c r="O1154" s="136"/>
      <c r="P1154" s="136"/>
      <c r="Q1154" s="136"/>
      <c r="R1154" s="136"/>
      <c r="S1154" s="136"/>
      <c r="T1154" s="136"/>
      <c r="U1154" s="136"/>
      <c r="V1154" s="136"/>
      <c r="W1154" s="136"/>
      <c r="X1154" s="136"/>
      <c r="Y1154" s="138"/>
    </row>
    <row r="1155" spans="1:25" s="2" customFormat="1" x14ac:dyDescent="0.25">
      <c r="A1155" s="136"/>
      <c r="B1155" s="136"/>
      <c r="C1155" s="136"/>
      <c r="D1155" s="136"/>
      <c r="E1155" s="136"/>
      <c r="F1155" s="136"/>
      <c r="G1155" s="136"/>
      <c r="H1155" s="136"/>
      <c r="I1155" s="136"/>
      <c r="J1155" s="136"/>
      <c r="K1155" s="136"/>
      <c r="L1155" s="138"/>
      <c r="M1155" s="139"/>
      <c r="N1155" s="211"/>
      <c r="O1155" s="136"/>
      <c r="P1155" s="136"/>
      <c r="Q1155" s="136"/>
      <c r="R1155" s="136"/>
      <c r="S1155" s="136"/>
      <c r="T1155" s="136"/>
      <c r="U1155" s="136"/>
      <c r="V1155" s="136"/>
      <c r="W1155" s="136"/>
      <c r="X1155" s="136"/>
      <c r="Y1155" s="138"/>
    </row>
    <row r="1156" spans="1:25" s="2" customFormat="1" x14ac:dyDescent="0.25">
      <c r="A1156" s="136"/>
      <c r="B1156" s="136"/>
      <c r="C1156" s="136"/>
      <c r="D1156" s="136"/>
      <c r="E1156" s="136"/>
      <c r="F1156" s="136"/>
      <c r="G1156" s="136"/>
      <c r="H1156" s="136"/>
      <c r="I1156" s="136"/>
      <c r="J1156" s="136"/>
      <c r="K1156" s="136"/>
      <c r="L1156" s="138"/>
      <c r="M1156" s="139"/>
      <c r="N1156" s="211"/>
      <c r="O1156" s="136"/>
      <c r="P1156" s="136"/>
      <c r="Q1156" s="136"/>
      <c r="R1156" s="136"/>
      <c r="S1156" s="136"/>
      <c r="T1156" s="136"/>
      <c r="U1156" s="136"/>
      <c r="V1156" s="136"/>
      <c r="W1156" s="136"/>
      <c r="X1156" s="136"/>
      <c r="Y1156" s="138"/>
    </row>
    <row r="1157" spans="1:25" s="2" customFormat="1" x14ac:dyDescent="0.25">
      <c r="A1157" s="136"/>
      <c r="B1157" s="136"/>
      <c r="C1157" s="136"/>
      <c r="D1157" s="136"/>
      <c r="E1157" s="136"/>
      <c r="F1157" s="136"/>
      <c r="G1157" s="136"/>
      <c r="H1157" s="136"/>
      <c r="I1157" s="136"/>
      <c r="J1157" s="136"/>
      <c r="K1157" s="136"/>
      <c r="L1157" s="138"/>
      <c r="M1157" s="139"/>
      <c r="N1157" s="211"/>
      <c r="O1157" s="136"/>
      <c r="P1157" s="136"/>
      <c r="Q1157" s="136"/>
      <c r="R1157" s="136"/>
      <c r="S1157" s="136"/>
      <c r="T1157" s="136"/>
      <c r="U1157" s="136"/>
      <c r="V1157" s="136"/>
      <c r="W1157" s="136"/>
      <c r="X1157" s="136"/>
      <c r="Y1157" s="138"/>
    </row>
    <row r="1158" spans="1:25" s="2" customFormat="1" x14ac:dyDescent="0.25">
      <c r="A1158" s="136"/>
      <c r="B1158" s="136"/>
      <c r="C1158" s="136"/>
      <c r="D1158" s="136"/>
      <c r="E1158" s="136"/>
      <c r="F1158" s="136"/>
      <c r="G1158" s="136"/>
      <c r="H1158" s="136"/>
      <c r="I1158" s="136"/>
      <c r="J1158" s="136"/>
      <c r="K1158" s="136"/>
      <c r="L1158" s="138"/>
      <c r="M1158" s="139"/>
      <c r="N1158" s="211"/>
      <c r="O1158" s="136"/>
      <c r="P1158" s="136"/>
      <c r="Q1158" s="136"/>
      <c r="R1158" s="136"/>
      <c r="S1158" s="136"/>
      <c r="T1158" s="136"/>
      <c r="U1158" s="136"/>
      <c r="V1158" s="136"/>
      <c r="W1158" s="136"/>
      <c r="X1158" s="136"/>
      <c r="Y1158" s="138"/>
    </row>
    <row r="1159" spans="1:25" s="2" customFormat="1" x14ac:dyDescent="0.25">
      <c r="A1159" s="136"/>
      <c r="B1159" s="136"/>
      <c r="C1159" s="136"/>
      <c r="D1159" s="136"/>
      <c r="E1159" s="136"/>
      <c r="F1159" s="136"/>
      <c r="G1159" s="136"/>
      <c r="H1159" s="136"/>
      <c r="I1159" s="136"/>
      <c r="J1159" s="136"/>
      <c r="K1159" s="136"/>
      <c r="L1159" s="138"/>
      <c r="M1159" s="139"/>
      <c r="N1159" s="211"/>
      <c r="O1159" s="136"/>
      <c r="P1159" s="136"/>
      <c r="Q1159" s="136"/>
      <c r="R1159" s="136"/>
      <c r="S1159" s="136"/>
      <c r="T1159" s="136"/>
      <c r="U1159" s="136"/>
      <c r="V1159" s="136"/>
      <c r="W1159" s="136"/>
      <c r="X1159" s="136"/>
      <c r="Y1159" s="138"/>
    </row>
    <row r="1160" spans="1:25" s="2" customFormat="1" x14ac:dyDescent="0.25">
      <c r="A1160" s="136"/>
      <c r="B1160" s="136"/>
      <c r="C1160" s="136"/>
      <c r="D1160" s="136"/>
      <c r="E1160" s="136"/>
      <c r="F1160" s="136"/>
      <c r="G1160" s="136"/>
      <c r="H1160" s="136"/>
      <c r="I1160" s="136"/>
      <c r="J1160" s="136"/>
      <c r="K1160" s="136"/>
      <c r="L1160" s="138"/>
      <c r="M1160" s="139"/>
      <c r="N1160" s="211"/>
      <c r="O1160" s="136"/>
      <c r="P1160" s="136"/>
      <c r="Q1160" s="136"/>
      <c r="R1160" s="136"/>
      <c r="S1160" s="136"/>
      <c r="T1160" s="136"/>
      <c r="U1160" s="136"/>
      <c r="V1160" s="136"/>
      <c r="W1160" s="136"/>
      <c r="X1160" s="136"/>
      <c r="Y1160" s="138"/>
    </row>
    <row r="1161" spans="1:25" s="2" customFormat="1" x14ac:dyDescent="0.25">
      <c r="A1161" s="136"/>
      <c r="B1161" s="136"/>
      <c r="C1161" s="136"/>
      <c r="D1161" s="136"/>
      <c r="E1161" s="136"/>
      <c r="F1161" s="136"/>
      <c r="G1161" s="136"/>
      <c r="H1161" s="136"/>
      <c r="I1161" s="136"/>
      <c r="J1161" s="136"/>
      <c r="K1161" s="136"/>
      <c r="L1161" s="138"/>
      <c r="M1161" s="139"/>
      <c r="N1161" s="211"/>
      <c r="O1161" s="136"/>
      <c r="P1161" s="136"/>
      <c r="Q1161" s="136"/>
      <c r="R1161" s="136"/>
      <c r="S1161" s="136"/>
      <c r="T1161" s="136"/>
      <c r="U1161" s="136"/>
      <c r="V1161" s="136"/>
      <c r="W1161" s="136"/>
      <c r="X1161" s="136"/>
      <c r="Y1161" s="138"/>
    </row>
    <row r="1162" spans="1:25" s="2" customFormat="1" x14ac:dyDescent="0.25">
      <c r="A1162" s="136"/>
      <c r="B1162" s="136"/>
      <c r="C1162" s="136"/>
      <c r="D1162" s="136"/>
      <c r="E1162" s="136"/>
      <c r="F1162" s="136"/>
      <c r="G1162" s="136"/>
      <c r="H1162" s="136"/>
      <c r="I1162" s="136"/>
      <c r="J1162" s="136"/>
      <c r="K1162" s="136"/>
      <c r="L1162" s="138"/>
      <c r="M1162" s="139"/>
      <c r="N1162" s="211"/>
      <c r="O1162" s="136"/>
      <c r="P1162" s="136"/>
      <c r="Q1162" s="136"/>
      <c r="R1162" s="136"/>
      <c r="S1162" s="136"/>
      <c r="T1162" s="136"/>
      <c r="U1162" s="136"/>
      <c r="V1162" s="136"/>
      <c r="W1162" s="136"/>
      <c r="X1162" s="136"/>
      <c r="Y1162" s="138"/>
    </row>
    <row r="1163" spans="1:25" s="2" customFormat="1" x14ac:dyDescent="0.25">
      <c r="A1163" s="136"/>
      <c r="B1163" s="136"/>
      <c r="C1163" s="136"/>
      <c r="D1163" s="136"/>
      <c r="E1163" s="136"/>
      <c r="F1163" s="136"/>
      <c r="G1163" s="136"/>
      <c r="H1163" s="136"/>
      <c r="I1163" s="136"/>
      <c r="J1163" s="136"/>
      <c r="K1163" s="136"/>
      <c r="L1163" s="138"/>
      <c r="M1163" s="139"/>
      <c r="N1163" s="211"/>
      <c r="O1163" s="136"/>
      <c r="P1163" s="136"/>
      <c r="Q1163" s="136"/>
      <c r="R1163" s="136"/>
      <c r="S1163" s="136"/>
      <c r="T1163" s="136"/>
      <c r="U1163" s="136"/>
      <c r="V1163" s="136"/>
      <c r="W1163" s="136"/>
      <c r="X1163" s="136"/>
      <c r="Y1163" s="138"/>
    </row>
    <row r="1164" spans="1:25" s="2" customFormat="1" x14ac:dyDescent="0.25">
      <c r="A1164" s="136"/>
      <c r="B1164" s="136"/>
      <c r="C1164" s="136"/>
      <c r="D1164" s="136"/>
      <c r="E1164" s="136"/>
      <c r="F1164" s="136"/>
      <c r="G1164" s="136"/>
      <c r="H1164" s="136"/>
      <c r="I1164" s="136"/>
      <c r="J1164" s="136"/>
      <c r="K1164" s="136"/>
      <c r="L1164" s="138"/>
      <c r="M1164" s="139"/>
      <c r="N1164" s="211"/>
      <c r="O1164" s="136"/>
      <c r="P1164" s="136"/>
      <c r="Q1164" s="136"/>
      <c r="R1164" s="136"/>
      <c r="S1164" s="136"/>
      <c r="T1164" s="136"/>
      <c r="U1164" s="136"/>
      <c r="V1164" s="136"/>
      <c r="W1164" s="136"/>
      <c r="X1164" s="136"/>
      <c r="Y1164" s="138"/>
    </row>
    <row r="1165" spans="1:25" s="2" customFormat="1" x14ac:dyDescent="0.25">
      <c r="A1165" s="136"/>
      <c r="B1165" s="136"/>
      <c r="C1165" s="136"/>
      <c r="D1165" s="136"/>
      <c r="E1165" s="136"/>
      <c r="F1165" s="136"/>
      <c r="G1165" s="136"/>
      <c r="H1165" s="136"/>
      <c r="I1165" s="136"/>
      <c r="J1165" s="136"/>
      <c r="K1165" s="136"/>
      <c r="L1165" s="138"/>
      <c r="M1165" s="139"/>
      <c r="N1165" s="211"/>
      <c r="O1165" s="136"/>
      <c r="P1165" s="136"/>
      <c r="Q1165" s="136"/>
      <c r="R1165" s="136"/>
      <c r="S1165" s="136"/>
      <c r="T1165" s="136"/>
      <c r="U1165" s="136"/>
      <c r="V1165" s="136"/>
      <c r="W1165" s="136"/>
      <c r="X1165" s="136"/>
      <c r="Y1165" s="138"/>
    </row>
    <row r="1166" spans="1:25" s="2" customFormat="1" x14ac:dyDescent="0.25">
      <c r="A1166" s="136"/>
      <c r="B1166" s="136"/>
      <c r="C1166" s="136"/>
      <c r="D1166" s="136"/>
      <c r="E1166" s="136"/>
      <c r="F1166" s="136"/>
      <c r="G1166" s="136"/>
      <c r="H1166" s="136"/>
      <c r="I1166" s="136"/>
      <c r="J1166" s="136"/>
      <c r="K1166" s="136"/>
      <c r="L1166" s="138"/>
      <c r="M1166" s="139"/>
      <c r="N1166" s="211"/>
      <c r="O1166" s="136"/>
      <c r="P1166" s="136"/>
      <c r="Q1166" s="136"/>
      <c r="R1166" s="136"/>
      <c r="S1166" s="136"/>
      <c r="T1166" s="136"/>
      <c r="U1166" s="136"/>
      <c r="V1166" s="136"/>
      <c r="W1166" s="136"/>
      <c r="X1166" s="136"/>
      <c r="Y1166" s="138"/>
    </row>
    <row r="1167" spans="1:25" s="2" customFormat="1" x14ac:dyDescent="0.25">
      <c r="A1167" s="136"/>
      <c r="B1167" s="136"/>
      <c r="C1167" s="136"/>
      <c r="D1167" s="136"/>
      <c r="E1167" s="136"/>
      <c r="F1167" s="136"/>
      <c r="G1167" s="136"/>
      <c r="H1167" s="136"/>
      <c r="I1167" s="136"/>
      <c r="J1167" s="136"/>
      <c r="K1167" s="136"/>
      <c r="L1167" s="138"/>
      <c r="M1167" s="139"/>
      <c r="N1167" s="211"/>
      <c r="O1167" s="136"/>
      <c r="P1167" s="136"/>
      <c r="Q1167" s="136"/>
      <c r="R1167" s="136"/>
      <c r="S1167" s="136"/>
      <c r="T1167" s="136"/>
      <c r="U1167" s="136"/>
      <c r="V1167" s="136"/>
      <c r="W1167" s="136"/>
      <c r="X1167" s="136"/>
      <c r="Y1167" s="138"/>
    </row>
    <row r="1168" spans="1:25" s="2" customFormat="1" x14ac:dyDescent="0.25">
      <c r="A1168" s="136"/>
      <c r="B1168" s="136"/>
      <c r="C1168" s="136"/>
      <c r="D1168" s="136"/>
      <c r="E1168" s="136"/>
      <c r="F1168" s="136"/>
      <c r="G1168" s="136"/>
      <c r="H1168" s="136"/>
      <c r="I1168" s="136"/>
      <c r="J1168" s="136"/>
      <c r="K1168" s="136"/>
      <c r="L1168" s="138"/>
      <c r="M1168" s="139"/>
      <c r="N1168" s="211"/>
      <c r="O1168" s="136"/>
      <c r="P1168" s="136"/>
      <c r="Q1168" s="136"/>
      <c r="R1168" s="136"/>
      <c r="S1168" s="136"/>
      <c r="T1168" s="136"/>
      <c r="U1168" s="136"/>
      <c r="V1168" s="136"/>
      <c r="W1168" s="136"/>
      <c r="X1168" s="136"/>
      <c r="Y1168" s="138"/>
    </row>
    <row r="1169" spans="1:25" s="2" customFormat="1" x14ac:dyDescent="0.25">
      <c r="A1169" s="136"/>
      <c r="B1169" s="136"/>
      <c r="C1169" s="136"/>
      <c r="D1169" s="136"/>
      <c r="E1169" s="136"/>
      <c r="F1169" s="136"/>
      <c r="G1169" s="136"/>
      <c r="H1169" s="136"/>
      <c r="I1169" s="136"/>
      <c r="J1169" s="136"/>
      <c r="K1169" s="136"/>
      <c r="L1169" s="138"/>
      <c r="M1169" s="139"/>
      <c r="N1169" s="211"/>
      <c r="O1169" s="136"/>
      <c r="P1169" s="136"/>
      <c r="Q1169" s="136"/>
      <c r="R1169" s="136"/>
      <c r="S1169" s="136"/>
      <c r="T1169" s="136"/>
      <c r="U1169" s="136"/>
      <c r="V1169" s="136"/>
      <c r="W1169" s="136"/>
      <c r="X1169" s="136"/>
      <c r="Y1169" s="138"/>
    </row>
    <row r="1170" spans="1:25" s="2" customFormat="1" x14ac:dyDescent="0.25">
      <c r="A1170" s="136"/>
      <c r="B1170" s="136"/>
      <c r="C1170" s="136"/>
      <c r="D1170" s="136"/>
      <c r="E1170" s="136"/>
      <c r="F1170" s="136"/>
      <c r="G1170" s="136"/>
      <c r="H1170" s="136"/>
      <c r="I1170" s="136"/>
      <c r="J1170" s="136"/>
      <c r="K1170" s="136"/>
      <c r="L1170" s="138"/>
      <c r="M1170" s="139"/>
      <c r="N1170" s="211"/>
      <c r="O1170" s="136"/>
      <c r="P1170" s="136"/>
      <c r="Q1170" s="136"/>
      <c r="R1170" s="136"/>
      <c r="S1170" s="136"/>
      <c r="T1170" s="136"/>
      <c r="U1170" s="136"/>
      <c r="V1170" s="136"/>
      <c r="W1170" s="136"/>
      <c r="X1170" s="136"/>
      <c r="Y1170" s="138"/>
    </row>
    <row r="1171" spans="1:25" s="2" customFormat="1" x14ac:dyDescent="0.25">
      <c r="A1171" s="136"/>
      <c r="B1171" s="136"/>
      <c r="C1171" s="136"/>
      <c r="D1171" s="136"/>
      <c r="E1171" s="136"/>
      <c r="F1171" s="136"/>
      <c r="G1171" s="136"/>
      <c r="H1171" s="136"/>
      <c r="I1171" s="136"/>
      <c r="J1171" s="136"/>
      <c r="K1171" s="136"/>
      <c r="L1171" s="138"/>
      <c r="M1171" s="139"/>
      <c r="N1171" s="211"/>
      <c r="O1171" s="136"/>
      <c r="P1171" s="136"/>
      <c r="Q1171" s="136"/>
      <c r="R1171" s="136"/>
      <c r="S1171" s="136"/>
      <c r="T1171" s="136"/>
      <c r="U1171" s="136"/>
      <c r="V1171" s="136"/>
      <c r="W1171" s="136"/>
      <c r="X1171" s="136"/>
      <c r="Y1171" s="138"/>
    </row>
    <row r="1172" spans="1:25" s="2" customFormat="1" x14ac:dyDescent="0.25">
      <c r="A1172" s="136"/>
      <c r="B1172" s="136"/>
      <c r="C1172" s="136"/>
      <c r="D1172" s="136"/>
      <c r="E1172" s="136"/>
      <c r="F1172" s="136"/>
      <c r="G1172" s="136"/>
      <c r="H1172" s="136"/>
      <c r="I1172" s="136"/>
      <c r="J1172" s="136"/>
      <c r="K1172" s="136"/>
      <c r="L1172" s="138"/>
      <c r="M1172" s="139"/>
      <c r="N1172" s="211"/>
      <c r="O1172" s="136"/>
      <c r="P1172" s="136"/>
      <c r="Q1172" s="136"/>
      <c r="R1172" s="136"/>
      <c r="S1172" s="136"/>
      <c r="T1172" s="136"/>
      <c r="U1172" s="136"/>
      <c r="V1172" s="136"/>
      <c r="W1172" s="136"/>
      <c r="X1172" s="136"/>
      <c r="Y1172" s="138"/>
    </row>
    <row r="1173" spans="1:25" s="2" customFormat="1" x14ac:dyDescent="0.25">
      <c r="A1173" s="136"/>
      <c r="B1173" s="136"/>
      <c r="C1173" s="136"/>
      <c r="D1173" s="136"/>
      <c r="E1173" s="136"/>
      <c r="F1173" s="136"/>
      <c r="G1173" s="136"/>
      <c r="H1173" s="136"/>
      <c r="I1173" s="136"/>
      <c r="J1173" s="136"/>
      <c r="K1173" s="136"/>
      <c r="L1173" s="138"/>
      <c r="M1173" s="139"/>
      <c r="N1173" s="211"/>
      <c r="O1173" s="136"/>
      <c r="P1173" s="136"/>
      <c r="Q1173" s="136"/>
      <c r="R1173" s="136"/>
      <c r="S1173" s="136"/>
      <c r="T1173" s="136"/>
      <c r="U1173" s="136"/>
      <c r="V1173" s="136"/>
      <c r="W1173" s="136"/>
      <c r="X1173" s="136"/>
      <c r="Y1173" s="138"/>
    </row>
    <row r="1174" spans="1:25" s="2" customFormat="1" x14ac:dyDescent="0.25">
      <c r="A1174" s="136"/>
      <c r="B1174" s="136"/>
      <c r="C1174" s="136"/>
      <c r="D1174" s="136"/>
      <c r="E1174" s="136"/>
      <c r="F1174" s="136"/>
      <c r="G1174" s="136"/>
      <c r="H1174" s="136"/>
      <c r="I1174" s="136"/>
      <c r="J1174" s="136"/>
      <c r="K1174" s="136"/>
      <c r="L1174" s="138"/>
      <c r="M1174" s="139"/>
      <c r="N1174" s="211"/>
      <c r="O1174" s="136"/>
      <c r="P1174" s="136"/>
      <c r="Q1174" s="136"/>
      <c r="R1174" s="136"/>
      <c r="S1174" s="136"/>
      <c r="T1174" s="136"/>
      <c r="U1174" s="136"/>
      <c r="V1174" s="136"/>
      <c r="W1174" s="136"/>
      <c r="X1174" s="136"/>
      <c r="Y1174" s="138"/>
    </row>
    <row r="1175" spans="1:25" s="2" customFormat="1" x14ac:dyDescent="0.25">
      <c r="A1175" s="136"/>
      <c r="B1175" s="136"/>
      <c r="C1175" s="136"/>
      <c r="D1175" s="136"/>
      <c r="E1175" s="136"/>
      <c r="F1175" s="136"/>
      <c r="G1175" s="136"/>
      <c r="H1175" s="136"/>
      <c r="I1175" s="136"/>
      <c r="J1175" s="136"/>
      <c r="K1175" s="136"/>
      <c r="L1175" s="138"/>
      <c r="M1175" s="139"/>
      <c r="N1175" s="211"/>
      <c r="O1175" s="136"/>
      <c r="P1175" s="136"/>
      <c r="Q1175" s="136"/>
      <c r="R1175" s="136"/>
      <c r="S1175" s="136"/>
      <c r="T1175" s="136"/>
      <c r="U1175" s="136"/>
      <c r="V1175" s="136"/>
      <c r="W1175" s="136"/>
      <c r="X1175" s="136"/>
      <c r="Y1175" s="138"/>
    </row>
    <row r="1176" spans="1:25" s="2" customFormat="1" x14ac:dyDescent="0.25">
      <c r="A1176" s="136"/>
      <c r="B1176" s="136"/>
      <c r="C1176" s="136"/>
      <c r="D1176" s="136"/>
      <c r="E1176" s="136"/>
      <c r="F1176" s="136"/>
      <c r="G1176" s="136"/>
      <c r="H1176" s="136"/>
      <c r="I1176" s="136"/>
      <c r="J1176" s="136"/>
      <c r="K1176" s="136"/>
      <c r="L1176" s="138"/>
      <c r="M1176" s="139"/>
      <c r="N1176" s="211"/>
      <c r="O1176" s="136"/>
      <c r="P1176" s="136"/>
      <c r="Q1176" s="136"/>
      <c r="R1176" s="136"/>
      <c r="S1176" s="136"/>
      <c r="T1176" s="136"/>
      <c r="U1176" s="136"/>
      <c r="V1176" s="136"/>
      <c r="W1176" s="136"/>
      <c r="X1176" s="136"/>
      <c r="Y1176" s="138"/>
    </row>
    <row r="1177" spans="1:25" s="2" customFormat="1" x14ac:dyDescent="0.25">
      <c r="A1177" s="136"/>
      <c r="B1177" s="136"/>
      <c r="C1177" s="136"/>
      <c r="D1177" s="136"/>
      <c r="E1177" s="136"/>
      <c r="F1177" s="136"/>
      <c r="G1177" s="136"/>
      <c r="H1177" s="136"/>
      <c r="I1177" s="136"/>
      <c r="J1177" s="136"/>
      <c r="K1177" s="136"/>
      <c r="L1177" s="138"/>
      <c r="M1177" s="139"/>
      <c r="N1177" s="211"/>
      <c r="O1177" s="136"/>
      <c r="P1177" s="136"/>
      <c r="Q1177" s="136"/>
      <c r="R1177" s="136"/>
      <c r="S1177" s="136"/>
      <c r="T1177" s="136"/>
      <c r="U1177" s="136"/>
      <c r="V1177" s="136"/>
      <c r="W1177" s="136"/>
      <c r="X1177" s="136"/>
      <c r="Y1177" s="138"/>
    </row>
    <row r="1178" spans="1:25" s="2" customFormat="1" x14ac:dyDescent="0.25">
      <c r="A1178" s="136"/>
      <c r="B1178" s="136"/>
      <c r="C1178" s="136"/>
      <c r="D1178" s="136"/>
      <c r="E1178" s="136"/>
      <c r="F1178" s="136"/>
      <c r="G1178" s="136"/>
      <c r="H1178" s="136"/>
      <c r="I1178" s="136"/>
      <c r="J1178" s="136"/>
      <c r="K1178" s="136"/>
      <c r="L1178" s="138"/>
      <c r="M1178" s="139"/>
      <c r="N1178" s="211"/>
      <c r="O1178" s="136"/>
      <c r="P1178" s="136"/>
      <c r="Q1178" s="136"/>
      <c r="R1178" s="136"/>
      <c r="S1178" s="136"/>
      <c r="T1178" s="136"/>
      <c r="U1178" s="136"/>
      <c r="V1178" s="136"/>
      <c r="W1178" s="136"/>
      <c r="X1178" s="136"/>
      <c r="Y1178" s="138"/>
    </row>
    <row r="1179" spans="1:25" s="2" customFormat="1" x14ac:dyDescent="0.25">
      <c r="A1179" s="136"/>
      <c r="B1179" s="136"/>
      <c r="C1179" s="136"/>
      <c r="D1179" s="136"/>
      <c r="E1179" s="136"/>
      <c r="F1179" s="136"/>
      <c r="G1179" s="136"/>
      <c r="H1179" s="136"/>
      <c r="I1179" s="136"/>
      <c r="J1179" s="136"/>
      <c r="K1179" s="136"/>
      <c r="L1179" s="138"/>
      <c r="M1179" s="139"/>
      <c r="N1179" s="211"/>
      <c r="O1179" s="136"/>
      <c r="P1179" s="136"/>
      <c r="Q1179" s="136"/>
      <c r="R1179" s="136"/>
      <c r="S1179" s="136"/>
      <c r="T1179" s="136"/>
      <c r="U1179" s="136"/>
      <c r="V1179" s="136"/>
      <c r="W1179" s="136"/>
      <c r="X1179" s="136"/>
      <c r="Y1179" s="138"/>
    </row>
    <row r="1180" spans="1:25" s="2" customFormat="1" x14ac:dyDescent="0.25">
      <c r="A1180" s="136"/>
      <c r="B1180" s="136"/>
      <c r="C1180" s="136"/>
      <c r="D1180" s="136"/>
      <c r="E1180" s="136"/>
      <c r="F1180" s="136"/>
      <c r="G1180" s="136"/>
      <c r="H1180" s="136"/>
      <c r="I1180" s="136"/>
      <c r="J1180" s="136"/>
      <c r="K1180" s="136"/>
      <c r="L1180" s="138"/>
      <c r="M1180" s="139"/>
      <c r="N1180" s="211"/>
      <c r="O1180" s="136"/>
      <c r="P1180" s="136"/>
      <c r="Q1180" s="136"/>
      <c r="R1180" s="136"/>
      <c r="S1180" s="136"/>
      <c r="T1180" s="136"/>
      <c r="U1180" s="136"/>
      <c r="V1180" s="136"/>
      <c r="W1180" s="136"/>
      <c r="X1180" s="136"/>
      <c r="Y1180" s="138"/>
    </row>
    <row r="1181" spans="1:25" s="2" customFormat="1" x14ac:dyDescent="0.25">
      <c r="A1181" s="136"/>
      <c r="B1181" s="136"/>
      <c r="C1181" s="136"/>
      <c r="D1181" s="136"/>
      <c r="E1181" s="136"/>
      <c r="F1181" s="136"/>
      <c r="G1181" s="136"/>
      <c r="H1181" s="136"/>
      <c r="I1181" s="136"/>
      <c r="J1181" s="136"/>
      <c r="K1181" s="136"/>
      <c r="L1181" s="138"/>
      <c r="M1181" s="139"/>
      <c r="N1181" s="211"/>
      <c r="O1181" s="136"/>
      <c r="P1181" s="136"/>
      <c r="Q1181" s="136"/>
      <c r="R1181" s="136"/>
      <c r="S1181" s="136"/>
      <c r="T1181" s="136"/>
      <c r="U1181" s="136"/>
      <c r="V1181" s="136"/>
      <c r="W1181" s="136"/>
      <c r="X1181" s="136"/>
      <c r="Y1181" s="138"/>
    </row>
    <row r="1182" spans="1:25" s="2" customFormat="1" x14ac:dyDescent="0.25">
      <c r="A1182" s="136"/>
      <c r="B1182" s="136"/>
      <c r="C1182" s="136"/>
      <c r="D1182" s="136"/>
      <c r="E1182" s="136"/>
      <c r="F1182" s="136"/>
      <c r="G1182" s="136"/>
      <c r="H1182" s="136"/>
      <c r="I1182" s="136"/>
      <c r="J1182" s="136"/>
      <c r="K1182" s="136"/>
      <c r="L1182" s="138"/>
      <c r="M1182" s="139"/>
      <c r="N1182" s="211"/>
      <c r="O1182" s="136"/>
      <c r="P1182" s="136"/>
      <c r="Q1182" s="136"/>
      <c r="R1182" s="136"/>
      <c r="S1182" s="136"/>
      <c r="T1182" s="136"/>
      <c r="U1182" s="136"/>
      <c r="V1182" s="136"/>
      <c r="W1182" s="136"/>
      <c r="X1182" s="136"/>
      <c r="Y1182" s="138"/>
    </row>
    <row r="1183" spans="1:25" s="2" customFormat="1" x14ac:dyDescent="0.25">
      <c r="A1183" s="136"/>
      <c r="B1183" s="136"/>
      <c r="C1183" s="136"/>
      <c r="D1183" s="136"/>
      <c r="E1183" s="136"/>
      <c r="F1183" s="136"/>
      <c r="G1183" s="136"/>
      <c r="H1183" s="136"/>
      <c r="I1183" s="136"/>
      <c r="J1183" s="136"/>
      <c r="K1183" s="136"/>
      <c r="L1183" s="138"/>
      <c r="M1183" s="139"/>
      <c r="N1183" s="211"/>
      <c r="O1183" s="136"/>
      <c r="P1183" s="136"/>
      <c r="Q1183" s="136"/>
      <c r="R1183" s="136"/>
      <c r="S1183" s="136"/>
      <c r="T1183" s="136"/>
      <c r="U1183" s="136"/>
      <c r="V1183" s="136"/>
      <c r="W1183" s="136"/>
      <c r="X1183" s="136"/>
      <c r="Y1183" s="138"/>
    </row>
    <row r="1184" spans="1:25" s="2" customFormat="1" x14ac:dyDescent="0.25">
      <c r="A1184" s="136"/>
      <c r="B1184" s="136"/>
      <c r="C1184" s="136"/>
      <c r="D1184" s="136"/>
      <c r="E1184" s="136"/>
      <c r="F1184" s="136"/>
      <c r="G1184" s="136"/>
      <c r="H1184" s="136"/>
      <c r="I1184" s="136"/>
      <c r="J1184" s="136"/>
      <c r="K1184" s="136"/>
      <c r="L1184" s="138"/>
      <c r="M1184" s="139"/>
      <c r="N1184" s="211"/>
      <c r="O1184" s="136"/>
      <c r="P1184" s="136"/>
      <c r="Q1184" s="136"/>
      <c r="R1184" s="136"/>
      <c r="S1184" s="136"/>
      <c r="T1184" s="136"/>
      <c r="U1184" s="136"/>
      <c r="V1184" s="136"/>
      <c r="W1184" s="136"/>
      <c r="X1184" s="136"/>
      <c r="Y1184" s="138"/>
    </row>
    <row r="1185" spans="1:25" s="2" customFormat="1" x14ac:dyDescent="0.25">
      <c r="A1185" s="136"/>
      <c r="B1185" s="136"/>
      <c r="C1185" s="136"/>
      <c r="D1185" s="136"/>
      <c r="E1185" s="136"/>
      <c r="F1185" s="136"/>
      <c r="G1185" s="136"/>
      <c r="H1185" s="136"/>
      <c r="I1185" s="136"/>
      <c r="J1185" s="136"/>
      <c r="K1185" s="136"/>
      <c r="L1185" s="138"/>
      <c r="M1185" s="139"/>
      <c r="N1185" s="211"/>
      <c r="O1185" s="136"/>
      <c r="P1185" s="136"/>
      <c r="Q1185" s="136"/>
      <c r="R1185" s="136"/>
      <c r="S1185" s="136"/>
      <c r="T1185" s="136"/>
      <c r="U1185" s="136"/>
      <c r="V1185" s="136"/>
      <c r="W1185" s="136"/>
      <c r="X1185" s="136"/>
      <c r="Y1185" s="138"/>
    </row>
    <row r="1186" spans="1:25" s="2" customFormat="1" x14ac:dyDescent="0.25">
      <c r="A1186" s="136"/>
      <c r="B1186" s="136"/>
      <c r="C1186" s="136"/>
      <c r="D1186" s="136"/>
      <c r="E1186" s="136"/>
      <c r="F1186" s="136"/>
      <c r="G1186" s="136"/>
      <c r="H1186" s="136"/>
      <c r="I1186" s="136"/>
      <c r="J1186" s="136"/>
      <c r="K1186" s="136"/>
      <c r="L1186" s="138"/>
      <c r="M1186" s="139"/>
      <c r="N1186" s="211"/>
      <c r="O1186" s="136"/>
      <c r="P1186" s="136"/>
      <c r="Q1186" s="136"/>
      <c r="R1186" s="136"/>
      <c r="S1186" s="136"/>
      <c r="T1186" s="136"/>
      <c r="U1186" s="136"/>
      <c r="V1186" s="136"/>
      <c r="W1186" s="136"/>
      <c r="X1186" s="136"/>
      <c r="Y1186" s="138"/>
    </row>
    <row r="1187" spans="1:25" s="2" customFormat="1" x14ac:dyDescent="0.25">
      <c r="A1187" s="136"/>
      <c r="B1187" s="136"/>
      <c r="C1187" s="136"/>
      <c r="D1187" s="136"/>
      <c r="E1187" s="136"/>
      <c r="F1187" s="136"/>
      <c r="G1187" s="136"/>
      <c r="H1187" s="136"/>
      <c r="I1187" s="136"/>
      <c r="J1187" s="136"/>
      <c r="K1187" s="136"/>
      <c r="L1187" s="138"/>
      <c r="M1187" s="139"/>
      <c r="N1187" s="211"/>
      <c r="O1187" s="136"/>
      <c r="P1187" s="136"/>
      <c r="Q1187" s="136"/>
      <c r="R1187" s="136"/>
      <c r="S1187" s="136"/>
      <c r="T1187" s="136"/>
      <c r="U1187" s="136"/>
      <c r="V1187" s="136"/>
      <c r="W1187" s="136"/>
      <c r="X1187" s="136"/>
      <c r="Y1187" s="138"/>
    </row>
    <row r="1188" spans="1:25" s="2" customFormat="1" x14ac:dyDescent="0.25">
      <c r="A1188" s="136"/>
      <c r="B1188" s="136"/>
      <c r="C1188" s="136"/>
      <c r="D1188" s="136"/>
      <c r="E1188" s="136"/>
      <c r="F1188" s="136"/>
      <c r="G1188" s="136"/>
      <c r="H1188" s="136"/>
      <c r="I1188" s="136"/>
      <c r="J1188" s="136"/>
      <c r="K1188" s="136"/>
      <c r="L1188" s="138"/>
      <c r="M1188" s="139"/>
      <c r="N1188" s="211"/>
      <c r="O1188" s="136"/>
      <c r="P1188" s="136"/>
      <c r="Q1188" s="136"/>
      <c r="R1188" s="136"/>
      <c r="S1188" s="136"/>
      <c r="T1188" s="136"/>
      <c r="U1188" s="136"/>
      <c r="V1188" s="136"/>
      <c r="W1188" s="136"/>
      <c r="X1188" s="136"/>
      <c r="Y1188" s="138"/>
    </row>
    <row r="1189" spans="1:25" s="2" customFormat="1" x14ac:dyDescent="0.25">
      <c r="A1189" s="136"/>
      <c r="B1189" s="136"/>
      <c r="C1189" s="136"/>
      <c r="D1189" s="136"/>
      <c r="E1189" s="136"/>
      <c r="F1189" s="136"/>
      <c r="G1189" s="136"/>
      <c r="H1189" s="136"/>
      <c r="I1189" s="136"/>
      <c r="J1189" s="136"/>
      <c r="K1189" s="136"/>
      <c r="L1189" s="138"/>
      <c r="M1189" s="139"/>
      <c r="N1189" s="211"/>
      <c r="O1189" s="136"/>
      <c r="P1189" s="136"/>
      <c r="Q1189" s="136"/>
      <c r="R1189" s="136"/>
      <c r="S1189" s="136"/>
      <c r="T1189" s="136"/>
      <c r="U1189" s="136"/>
      <c r="V1189" s="136"/>
      <c r="W1189" s="136"/>
      <c r="X1189" s="136"/>
      <c r="Y1189" s="138"/>
    </row>
    <row r="1190" spans="1:25" s="2" customFormat="1" x14ac:dyDescent="0.25">
      <c r="A1190" s="136"/>
      <c r="B1190" s="136"/>
      <c r="C1190" s="136"/>
      <c r="D1190" s="136"/>
      <c r="E1190" s="136"/>
      <c r="F1190" s="136"/>
      <c r="G1190" s="136"/>
      <c r="H1190" s="136"/>
      <c r="I1190" s="136"/>
      <c r="J1190" s="136"/>
      <c r="K1190" s="136"/>
      <c r="L1190" s="138"/>
      <c r="M1190" s="139"/>
      <c r="N1190" s="211"/>
      <c r="O1190" s="136"/>
      <c r="P1190" s="136"/>
      <c r="Q1190" s="136"/>
      <c r="R1190" s="136"/>
      <c r="S1190" s="136"/>
      <c r="T1190" s="136"/>
      <c r="U1190" s="136"/>
      <c r="V1190" s="136"/>
      <c r="W1190" s="136"/>
      <c r="X1190" s="136"/>
      <c r="Y1190" s="138"/>
    </row>
    <row r="1191" spans="1:25" s="2" customFormat="1" x14ac:dyDescent="0.25">
      <c r="A1191" s="136"/>
      <c r="B1191" s="136"/>
      <c r="C1191" s="136"/>
      <c r="D1191" s="136"/>
      <c r="E1191" s="136"/>
      <c r="F1191" s="136"/>
      <c r="G1191" s="136"/>
      <c r="H1191" s="136"/>
      <c r="I1191" s="136"/>
      <c r="J1191" s="136"/>
      <c r="K1191" s="136"/>
      <c r="L1191" s="138"/>
      <c r="M1191" s="139"/>
      <c r="N1191" s="211"/>
      <c r="O1191" s="136"/>
      <c r="P1191" s="136"/>
      <c r="Q1191" s="136"/>
      <c r="R1191" s="136"/>
      <c r="S1191" s="136"/>
      <c r="T1191" s="136"/>
      <c r="U1191" s="136"/>
      <c r="V1191" s="136"/>
      <c r="W1191" s="136"/>
      <c r="X1191" s="136"/>
      <c r="Y1191" s="138"/>
    </row>
    <row r="1192" spans="1:25" s="2" customFormat="1" x14ac:dyDescent="0.25">
      <c r="A1192" s="136"/>
      <c r="B1192" s="136"/>
      <c r="C1192" s="136"/>
      <c r="D1192" s="136"/>
      <c r="E1192" s="136"/>
      <c r="F1192" s="136"/>
      <c r="G1192" s="136"/>
      <c r="H1192" s="136"/>
      <c r="I1192" s="136"/>
      <c r="J1192" s="136"/>
      <c r="K1192" s="136"/>
      <c r="L1192" s="138"/>
      <c r="M1192" s="139"/>
      <c r="N1192" s="211"/>
      <c r="O1192" s="136"/>
      <c r="P1192" s="136"/>
      <c r="Q1192" s="136"/>
      <c r="R1192" s="136"/>
      <c r="S1192" s="136"/>
      <c r="T1192" s="136"/>
      <c r="U1192" s="136"/>
      <c r="V1192" s="136"/>
      <c r="W1192" s="136"/>
      <c r="X1192" s="136"/>
      <c r="Y1192" s="138"/>
    </row>
    <row r="1193" spans="1:25" s="2" customFormat="1" x14ac:dyDescent="0.25">
      <c r="A1193" s="136"/>
      <c r="B1193" s="136"/>
      <c r="C1193" s="136"/>
      <c r="D1193" s="136"/>
      <c r="E1193" s="136"/>
      <c r="F1193" s="136"/>
      <c r="G1193" s="136"/>
      <c r="H1193" s="136"/>
      <c r="I1193" s="136"/>
      <c r="J1193" s="136"/>
      <c r="K1193" s="136"/>
      <c r="L1193" s="138"/>
      <c r="M1193" s="139"/>
      <c r="N1193" s="211"/>
      <c r="O1193" s="136"/>
      <c r="P1193" s="136"/>
      <c r="Q1193" s="136"/>
      <c r="R1193" s="136"/>
      <c r="S1193" s="136"/>
      <c r="T1193" s="136"/>
      <c r="U1193" s="136"/>
      <c r="V1193" s="136"/>
      <c r="W1193" s="136"/>
      <c r="X1193" s="136"/>
      <c r="Y1193" s="138"/>
    </row>
    <row r="1194" spans="1:25" s="2" customFormat="1" x14ac:dyDescent="0.25">
      <c r="A1194" s="136"/>
      <c r="B1194" s="136"/>
      <c r="C1194" s="136"/>
      <c r="D1194" s="136"/>
      <c r="E1194" s="136"/>
      <c r="F1194" s="136"/>
      <c r="G1194" s="136"/>
      <c r="H1194" s="136"/>
      <c r="I1194" s="136"/>
      <c r="J1194" s="136"/>
      <c r="K1194" s="136"/>
      <c r="L1194" s="138"/>
      <c r="M1194" s="139"/>
      <c r="N1194" s="211"/>
      <c r="O1194" s="136"/>
      <c r="P1194" s="136"/>
      <c r="Q1194" s="136"/>
      <c r="R1194" s="136"/>
      <c r="S1194" s="136"/>
      <c r="T1194" s="136"/>
      <c r="U1194" s="136"/>
      <c r="V1194" s="136"/>
      <c r="W1194" s="136"/>
      <c r="X1194" s="136"/>
      <c r="Y1194" s="138"/>
    </row>
    <row r="1195" spans="1:25" s="2" customFormat="1" x14ac:dyDescent="0.25">
      <c r="A1195" s="136"/>
      <c r="B1195" s="136"/>
      <c r="C1195" s="136"/>
      <c r="D1195" s="136"/>
      <c r="E1195" s="136"/>
      <c r="F1195" s="136"/>
      <c r="G1195" s="136"/>
      <c r="H1195" s="136"/>
      <c r="I1195" s="136"/>
      <c r="J1195" s="136"/>
      <c r="K1195" s="136"/>
      <c r="L1195" s="138"/>
      <c r="M1195" s="139"/>
      <c r="N1195" s="211"/>
      <c r="O1195" s="136"/>
      <c r="P1195" s="136"/>
      <c r="Q1195" s="136"/>
      <c r="R1195" s="136"/>
      <c r="S1195" s="136"/>
      <c r="T1195" s="136"/>
      <c r="U1195" s="136"/>
      <c r="V1195" s="136"/>
      <c r="W1195" s="136"/>
      <c r="X1195" s="136"/>
      <c r="Y1195" s="138"/>
    </row>
    <row r="1196" spans="1:25" s="2" customFormat="1" x14ac:dyDescent="0.25">
      <c r="A1196" s="136"/>
      <c r="B1196" s="136"/>
      <c r="C1196" s="136"/>
      <c r="D1196" s="136"/>
      <c r="E1196" s="136"/>
      <c r="F1196" s="136"/>
      <c r="G1196" s="136"/>
      <c r="H1196" s="136"/>
      <c r="I1196" s="136"/>
      <c r="J1196" s="136"/>
      <c r="K1196" s="136"/>
      <c r="L1196" s="138"/>
      <c r="M1196" s="139"/>
      <c r="N1196" s="211"/>
      <c r="O1196" s="136"/>
      <c r="P1196" s="136"/>
      <c r="Q1196" s="136"/>
      <c r="R1196" s="136"/>
      <c r="S1196" s="136"/>
      <c r="T1196" s="136"/>
      <c r="U1196" s="136"/>
      <c r="V1196" s="136"/>
      <c r="W1196" s="136"/>
      <c r="X1196" s="136"/>
      <c r="Y1196" s="138"/>
    </row>
    <row r="1197" spans="1:25" s="2" customFormat="1" x14ac:dyDescent="0.25">
      <c r="A1197" s="136"/>
      <c r="B1197" s="136"/>
      <c r="C1197" s="136"/>
      <c r="D1197" s="136"/>
      <c r="E1197" s="136"/>
      <c r="F1197" s="136"/>
      <c r="G1197" s="136"/>
      <c r="H1197" s="136"/>
      <c r="I1197" s="136"/>
      <c r="J1197" s="136"/>
      <c r="K1197" s="136"/>
      <c r="L1197" s="138"/>
      <c r="M1197" s="139"/>
      <c r="N1197" s="211"/>
      <c r="O1197" s="136"/>
      <c r="P1197" s="136"/>
      <c r="Q1197" s="136"/>
      <c r="R1197" s="136"/>
      <c r="S1197" s="136"/>
      <c r="T1197" s="136"/>
      <c r="U1197" s="136"/>
      <c r="V1197" s="136"/>
      <c r="W1197" s="136"/>
      <c r="X1197" s="136"/>
      <c r="Y1197" s="138"/>
    </row>
    <row r="1198" spans="1:25" s="2" customFormat="1" x14ac:dyDescent="0.25">
      <c r="A1198" s="136"/>
      <c r="B1198" s="136"/>
      <c r="C1198" s="136"/>
      <c r="D1198" s="136"/>
      <c r="E1198" s="136"/>
      <c r="F1198" s="136"/>
      <c r="G1198" s="136"/>
      <c r="H1198" s="136"/>
      <c r="I1198" s="136"/>
      <c r="J1198" s="136"/>
      <c r="K1198" s="136"/>
      <c r="L1198" s="138"/>
      <c r="M1198" s="139"/>
      <c r="N1198" s="211"/>
      <c r="O1198" s="136"/>
      <c r="P1198" s="136"/>
      <c r="Q1198" s="136"/>
      <c r="R1198" s="136"/>
      <c r="S1198" s="136"/>
      <c r="T1198" s="136"/>
      <c r="U1198" s="136"/>
      <c r="V1198" s="136"/>
      <c r="W1198" s="136"/>
      <c r="X1198" s="136"/>
      <c r="Y1198" s="138"/>
    </row>
    <row r="1199" spans="1:25" s="2" customFormat="1" x14ac:dyDescent="0.25">
      <c r="A1199" s="136"/>
      <c r="B1199" s="136"/>
      <c r="C1199" s="136"/>
      <c r="D1199" s="136"/>
      <c r="E1199" s="136"/>
      <c r="F1199" s="136"/>
      <c r="G1199" s="136"/>
      <c r="H1199" s="136"/>
      <c r="I1199" s="136"/>
      <c r="J1199" s="136"/>
      <c r="K1199" s="136"/>
      <c r="L1199" s="138"/>
      <c r="M1199" s="139"/>
      <c r="N1199" s="211"/>
      <c r="O1199" s="136"/>
      <c r="P1199" s="136"/>
      <c r="Q1199" s="136"/>
      <c r="R1199" s="136"/>
      <c r="S1199" s="136"/>
      <c r="T1199" s="136"/>
      <c r="U1199" s="136"/>
      <c r="V1199" s="136"/>
      <c r="W1199" s="136"/>
      <c r="X1199" s="136"/>
      <c r="Y1199" s="138"/>
    </row>
    <row r="1200" spans="1:25" s="2" customFormat="1" x14ac:dyDescent="0.25">
      <c r="A1200" s="136"/>
      <c r="B1200" s="136"/>
      <c r="C1200" s="136"/>
      <c r="D1200" s="136"/>
      <c r="E1200" s="136"/>
      <c r="F1200" s="136"/>
      <c r="G1200" s="136"/>
      <c r="H1200" s="136"/>
      <c r="I1200" s="136"/>
      <c r="J1200" s="136"/>
      <c r="K1200" s="136"/>
      <c r="L1200" s="138"/>
      <c r="M1200" s="139"/>
      <c r="N1200" s="211"/>
      <c r="O1200" s="136"/>
      <c r="P1200" s="136"/>
      <c r="Q1200" s="136"/>
      <c r="R1200" s="136"/>
      <c r="S1200" s="136"/>
      <c r="T1200" s="136"/>
      <c r="U1200" s="136"/>
      <c r="V1200" s="136"/>
      <c r="W1200" s="136"/>
      <c r="X1200" s="136"/>
      <c r="Y1200" s="138"/>
    </row>
    <row r="1201" spans="1:25" s="2" customFormat="1" x14ac:dyDescent="0.25">
      <c r="A1201" s="136"/>
      <c r="B1201" s="136"/>
      <c r="C1201" s="136"/>
      <c r="D1201" s="136"/>
      <c r="E1201" s="136"/>
      <c r="F1201" s="136"/>
      <c r="G1201" s="136"/>
      <c r="H1201" s="136"/>
      <c r="I1201" s="136"/>
      <c r="J1201" s="136"/>
      <c r="K1201" s="136"/>
      <c r="L1201" s="138"/>
      <c r="M1201" s="139"/>
      <c r="N1201" s="211"/>
      <c r="O1201" s="136"/>
      <c r="P1201" s="136"/>
      <c r="Q1201" s="136"/>
      <c r="R1201" s="136"/>
      <c r="S1201" s="136"/>
      <c r="T1201" s="136"/>
      <c r="U1201" s="136"/>
      <c r="V1201" s="136"/>
      <c r="W1201" s="136"/>
      <c r="X1201" s="136"/>
      <c r="Y1201" s="138"/>
    </row>
    <row r="1202" spans="1:25" s="2" customFormat="1" x14ac:dyDescent="0.25">
      <c r="A1202" s="136"/>
      <c r="B1202" s="136"/>
      <c r="C1202" s="136"/>
      <c r="D1202" s="136"/>
      <c r="E1202" s="136"/>
      <c r="F1202" s="136"/>
      <c r="G1202" s="136"/>
      <c r="H1202" s="136"/>
      <c r="I1202" s="136"/>
      <c r="J1202" s="136"/>
      <c r="K1202" s="136"/>
      <c r="L1202" s="138"/>
      <c r="M1202" s="139"/>
      <c r="N1202" s="211"/>
      <c r="O1202" s="136"/>
      <c r="P1202" s="136"/>
      <c r="Q1202" s="136"/>
      <c r="R1202" s="136"/>
      <c r="S1202" s="136"/>
      <c r="T1202" s="136"/>
      <c r="U1202" s="136"/>
      <c r="V1202" s="136"/>
      <c r="W1202" s="136"/>
      <c r="X1202" s="136"/>
      <c r="Y1202" s="138"/>
    </row>
    <row r="1203" spans="1:25" s="2" customFormat="1" x14ac:dyDescent="0.25">
      <c r="A1203" s="136"/>
      <c r="B1203" s="136"/>
      <c r="C1203" s="136"/>
      <c r="D1203" s="136"/>
      <c r="E1203" s="136"/>
      <c r="F1203" s="136"/>
      <c r="G1203" s="136"/>
      <c r="H1203" s="136"/>
      <c r="I1203" s="136"/>
      <c r="J1203" s="136"/>
      <c r="K1203" s="136"/>
      <c r="L1203" s="138"/>
      <c r="M1203" s="139"/>
      <c r="N1203" s="211"/>
      <c r="O1203" s="136"/>
      <c r="P1203" s="136"/>
      <c r="Q1203" s="136"/>
      <c r="R1203" s="136"/>
      <c r="S1203" s="136"/>
      <c r="T1203" s="136"/>
      <c r="U1203" s="136"/>
      <c r="V1203" s="136"/>
      <c r="W1203" s="136"/>
      <c r="X1203" s="136"/>
      <c r="Y1203" s="138"/>
    </row>
    <row r="1204" spans="1:25" s="2" customFormat="1" x14ac:dyDescent="0.25">
      <c r="A1204" s="136"/>
      <c r="B1204" s="136"/>
      <c r="C1204" s="136"/>
      <c r="D1204" s="136"/>
      <c r="E1204" s="136"/>
      <c r="F1204" s="136"/>
      <c r="G1204" s="136"/>
      <c r="H1204" s="136"/>
      <c r="I1204" s="136"/>
      <c r="J1204" s="136"/>
      <c r="K1204" s="136"/>
      <c r="L1204" s="138"/>
      <c r="M1204" s="139"/>
      <c r="N1204" s="211"/>
      <c r="O1204" s="136"/>
      <c r="P1204" s="136"/>
      <c r="Q1204" s="136"/>
      <c r="R1204" s="136"/>
      <c r="S1204" s="136"/>
      <c r="T1204" s="136"/>
      <c r="U1204" s="136"/>
      <c r="V1204" s="136"/>
      <c r="W1204" s="136"/>
      <c r="X1204" s="136"/>
      <c r="Y1204" s="138"/>
    </row>
    <row r="1205" spans="1:25" s="2" customFormat="1" x14ac:dyDescent="0.25">
      <c r="A1205" s="136"/>
      <c r="B1205" s="136"/>
      <c r="C1205" s="136"/>
      <c r="D1205" s="136"/>
      <c r="E1205" s="136"/>
      <c r="F1205" s="136"/>
      <c r="G1205" s="136"/>
      <c r="H1205" s="136"/>
      <c r="I1205" s="136"/>
      <c r="J1205" s="136"/>
      <c r="K1205" s="136"/>
      <c r="L1205" s="138"/>
      <c r="M1205" s="139"/>
      <c r="N1205" s="211"/>
      <c r="O1205" s="136"/>
      <c r="P1205" s="136"/>
      <c r="Q1205" s="136"/>
      <c r="R1205" s="136"/>
      <c r="S1205" s="136"/>
      <c r="T1205" s="136"/>
      <c r="U1205" s="136"/>
      <c r="V1205" s="136"/>
      <c r="W1205" s="136"/>
      <c r="X1205" s="136"/>
      <c r="Y1205" s="138"/>
    </row>
    <row r="1206" spans="1:25" s="2" customFormat="1" x14ac:dyDescent="0.25">
      <c r="A1206" s="136"/>
      <c r="B1206" s="136"/>
      <c r="C1206" s="136"/>
      <c r="D1206" s="136"/>
      <c r="E1206" s="136"/>
      <c r="F1206" s="136"/>
      <c r="G1206" s="136"/>
      <c r="H1206" s="136"/>
      <c r="I1206" s="136"/>
      <c r="J1206" s="136"/>
      <c r="K1206" s="136"/>
      <c r="L1206" s="138"/>
      <c r="M1206" s="139"/>
      <c r="N1206" s="211"/>
      <c r="O1206" s="136"/>
      <c r="P1206" s="136"/>
      <c r="Q1206" s="136"/>
      <c r="R1206" s="136"/>
      <c r="S1206" s="136"/>
      <c r="T1206" s="136"/>
      <c r="U1206" s="136"/>
      <c r="V1206" s="136"/>
      <c r="W1206" s="136"/>
      <c r="X1206" s="136"/>
      <c r="Y1206" s="138"/>
    </row>
    <row r="1207" spans="1:25" s="2" customFormat="1" x14ac:dyDescent="0.25">
      <c r="A1207" s="136"/>
      <c r="B1207" s="136"/>
      <c r="C1207" s="136"/>
      <c r="D1207" s="136"/>
      <c r="E1207" s="136"/>
      <c r="F1207" s="136"/>
      <c r="G1207" s="136"/>
      <c r="H1207" s="136"/>
      <c r="I1207" s="136"/>
      <c r="J1207" s="136"/>
      <c r="K1207" s="136"/>
      <c r="L1207" s="138"/>
      <c r="M1207" s="139"/>
      <c r="N1207" s="211"/>
      <c r="O1207" s="136"/>
      <c r="P1207" s="136"/>
      <c r="Q1207" s="136"/>
      <c r="R1207" s="136"/>
      <c r="S1207" s="136"/>
      <c r="T1207" s="136"/>
      <c r="U1207" s="136"/>
      <c r="V1207" s="136"/>
      <c r="W1207" s="136"/>
      <c r="X1207" s="136"/>
      <c r="Y1207" s="138"/>
    </row>
    <row r="1208" spans="1:25" s="2" customFormat="1" x14ac:dyDescent="0.25">
      <c r="A1208" s="136"/>
      <c r="B1208" s="136"/>
      <c r="C1208" s="136"/>
      <c r="D1208" s="136"/>
      <c r="E1208" s="136"/>
      <c r="F1208" s="136"/>
      <c r="G1208" s="136"/>
      <c r="H1208" s="136"/>
      <c r="I1208" s="136"/>
      <c r="J1208" s="136"/>
      <c r="K1208" s="136"/>
      <c r="L1208" s="138"/>
      <c r="M1208" s="139"/>
      <c r="N1208" s="211"/>
      <c r="O1208" s="136"/>
      <c r="P1208" s="136"/>
      <c r="Q1208" s="136"/>
      <c r="R1208" s="136"/>
      <c r="S1208" s="136"/>
      <c r="T1208" s="136"/>
      <c r="U1208" s="136"/>
      <c r="V1208" s="136"/>
      <c r="W1208" s="136"/>
      <c r="X1208" s="136"/>
      <c r="Y1208" s="138"/>
    </row>
    <row r="1209" spans="1:25" s="2" customFormat="1" x14ac:dyDescent="0.25">
      <c r="A1209" s="136"/>
      <c r="B1209" s="136"/>
      <c r="C1209" s="136"/>
      <c r="D1209" s="136"/>
      <c r="E1209" s="136"/>
      <c r="F1209" s="136"/>
      <c r="G1209" s="136"/>
      <c r="H1209" s="136"/>
      <c r="I1209" s="136"/>
      <c r="J1209" s="136"/>
      <c r="K1209" s="136"/>
      <c r="L1209" s="138"/>
      <c r="M1209" s="139"/>
      <c r="N1209" s="211"/>
      <c r="O1209" s="136"/>
      <c r="P1209" s="136"/>
      <c r="Q1209" s="136"/>
      <c r="R1209" s="136"/>
      <c r="S1209" s="136"/>
      <c r="T1209" s="136"/>
      <c r="U1209" s="136"/>
      <c r="V1209" s="136"/>
      <c r="W1209" s="136"/>
      <c r="X1209" s="136"/>
      <c r="Y1209" s="138"/>
    </row>
    <row r="1210" spans="1:25" s="2" customFormat="1" x14ac:dyDescent="0.25">
      <c r="A1210" s="136"/>
      <c r="B1210" s="136"/>
      <c r="C1210" s="136"/>
      <c r="D1210" s="136"/>
      <c r="E1210" s="136"/>
      <c r="F1210" s="136"/>
      <c r="G1210" s="136"/>
      <c r="H1210" s="136"/>
      <c r="I1210" s="136"/>
      <c r="J1210" s="136"/>
      <c r="K1210" s="136"/>
      <c r="L1210" s="138"/>
      <c r="M1210" s="139"/>
      <c r="N1210" s="211"/>
      <c r="O1210" s="136"/>
      <c r="P1210" s="136"/>
      <c r="Q1210" s="136"/>
      <c r="R1210" s="136"/>
      <c r="S1210" s="136"/>
      <c r="T1210" s="136"/>
      <c r="U1210" s="136"/>
      <c r="V1210" s="136"/>
      <c r="W1210" s="136"/>
      <c r="X1210" s="136"/>
      <c r="Y1210" s="138"/>
    </row>
    <row r="1211" spans="1:25" s="2" customFormat="1" x14ac:dyDescent="0.25">
      <c r="A1211" s="136"/>
      <c r="B1211" s="136"/>
      <c r="C1211" s="136"/>
      <c r="D1211" s="136"/>
      <c r="E1211" s="136"/>
      <c r="F1211" s="136"/>
      <c r="G1211" s="136"/>
      <c r="H1211" s="136"/>
      <c r="I1211" s="136"/>
      <c r="J1211" s="136"/>
      <c r="K1211" s="136"/>
      <c r="L1211" s="138"/>
      <c r="M1211" s="139"/>
      <c r="N1211" s="211"/>
      <c r="O1211" s="136"/>
      <c r="P1211" s="136"/>
      <c r="Q1211" s="136"/>
      <c r="R1211" s="136"/>
      <c r="S1211" s="136"/>
      <c r="T1211" s="136"/>
      <c r="U1211" s="136"/>
      <c r="V1211" s="136"/>
      <c r="W1211" s="136"/>
      <c r="X1211" s="136"/>
      <c r="Y1211" s="138"/>
    </row>
    <row r="1212" spans="1:25" s="2" customFormat="1" x14ac:dyDescent="0.25">
      <c r="A1212" s="136"/>
      <c r="B1212" s="136"/>
      <c r="C1212" s="136"/>
      <c r="D1212" s="136"/>
      <c r="E1212" s="136"/>
      <c r="F1212" s="136"/>
      <c r="G1212" s="136"/>
      <c r="H1212" s="136"/>
      <c r="I1212" s="136"/>
      <c r="J1212" s="136"/>
      <c r="K1212" s="136"/>
      <c r="L1212" s="138"/>
      <c r="M1212" s="139"/>
      <c r="N1212" s="211"/>
      <c r="O1212" s="136"/>
      <c r="P1212" s="136"/>
      <c r="Q1212" s="136"/>
      <c r="R1212" s="136"/>
      <c r="S1212" s="136"/>
      <c r="T1212" s="136"/>
      <c r="U1212" s="136"/>
      <c r="V1212" s="136"/>
      <c r="W1212" s="136"/>
      <c r="X1212" s="136"/>
      <c r="Y1212" s="138"/>
    </row>
    <row r="1213" spans="1:25" s="2" customFormat="1" x14ac:dyDescent="0.25">
      <c r="A1213" s="136"/>
      <c r="B1213" s="136"/>
      <c r="C1213" s="136"/>
      <c r="D1213" s="136"/>
      <c r="E1213" s="136"/>
      <c r="F1213" s="136"/>
      <c r="G1213" s="136"/>
      <c r="H1213" s="136"/>
      <c r="I1213" s="136"/>
      <c r="J1213" s="136"/>
      <c r="K1213" s="136"/>
      <c r="L1213" s="138"/>
      <c r="M1213" s="139"/>
      <c r="N1213" s="211"/>
      <c r="O1213" s="136"/>
      <c r="P1213" s="136"/>
      <c r="Q1213" s="136"/>
      <c r="R1213" s="136"/>
      <c r="S1213" s="136"/>
      <c r="T1213" s="136"/>
      <c r="U1213" s="136"/>
      <c r="V1213" s="136"/>
      <c r="W1213" s="136"/>
      <c r="X1213" s="136"/>
      <c r="Y1213" s="138"/>
    </row>
    <row r="1214" spans="1:25" s="2" customFormat="1" x14ac:dyDescent="0.25">
      <c r="A1214" s="136"/>
      <c r="B1214" s="136"/>
      <c r="C1214" s="136"/>
      <c r="D1214" s="136"/>
      <c r="E1214" s="136"/>
      <c r="F1214" s="136"/>
      <c r="G1214" s="136"/>
      <c r="H1214" s="136"/>
      <c r="I1214" s="136"/>
      <c r="J1214" s="136"/>
      <c r="K1214" s="136"/>
      <c r="L1214" s="138"/>
      <c r="M1214" s="139"/>
      <c r="N1214" s="211"/>
      <c r="O1214" s="136"/>
      <c r="P1214" s="136"/>
      <c r="Q1214" s="136"/>
      <c r="R1214" s="136"/>
      <c r="S1214" s="136"/>
      <c r="T1214" s="136"/>
      <c r="U1214" s="136"/>
      <c r="V1214" s="136"/>
      <c r="W1214" s="136"/>
      <c r="X1214" s="136"/>
      <c r="Y1214" s="138"/>
    </row>
    <row r="1215" spans="1:25" s="2" customFormat="1" x14ac:dyDescent="0.25">
      <c r="A1215" s="136"/>
      <c r="B1215" s="136"/>
      <c r="C1215" s="136"/>
      <c r="D1215" s="136"/>
      <c r="E1215" s="136"/>
      <c r="F1215" s="136"/>
      <c r="G1215" s="136"/>
      <c r="H1215" s="136"/>
      <c r="I1215" s="136"/>
      <c r="J1215" s="136"/>
      <c r="K1215" s="136"/>
      <c r="L1215" s="138"/>
      <c r="M1215" s="139"/>
      <c r="N1215" s="211"/>
      <c r="O1215" s="136"/>
      <c r="P1215" s="136"/>
      <c r="Q1215" s="136"/>
      <c r="R1215" s="136"/>
      <c r="S1215" s="136"/>
      <c r="T1215" s="136"/>
      <c r="U1215" s="136"/>
      <c r="V1215" s="136"/>
      <c r="W1215" s="136"/>
      <c r="X1215" s="136"/>
      <c r="Y1215" s="138"/>
    </row>
    <row r="1216" spans="1:25" s="2" customFormat="1" x14ac:dyDescent="0.25">
      <c r="A1216" s="136"/>
      <c r="B1216" s="136"/>
      <c r="C1216" s="136"/>
      <c r="D1216" s="136"/>
      <c r="E1216" s="136"/>
      <c r="F1216" s="136"/>
      <c r="G1216" s="136"/>
      <c r="H1216" s="136"/>
      <c r="I1216" s="136"/>
      <c r="J1216" s="136"/>
      <c r="K1216" s="136"/>
      <c r="L1216" s="138"/>
      <c r="M1216" s="139"/>
      <c r="N1216" s="211"/>
      <c r="O1216" s="136"/>
      <c r="P1216" s="136"/>
      <c r="Q1216" s="136"/>
      <c r="R1216" s="136"/>
      <c r="S1216" s="136"/>
      <c r="T1216" s="136"/>
      <c r="U1216" s="136"/>
      <c r="V1216" s="136"/>
      <c r="W1216" s="136"/>
      <c r="X1216" s="136"/>
      <c r="Y1216" s="138"/>
    </row>
    <row r="1217" spans="1:25" s="2" customFormat="1" x14ac:dyDescent="0.25">
      <c r="A1217" s="136"/>
      <c r="B1217" s="136"/>
      <c r="C1217" s="136"/>
      <c r="D1217" s="136"/>
      <c r="E1217" s="136"/>
      <c r="F1217" s="136"/>
      <c r="G1217" s="136"/>
      <c r="H1217" s="136"/>
      <c r="I1217" s="136"/>
      <c r="J1217" s="136"/>
      <c r="K1217" s="136"/>
      <c r="L1217" s="138"/>
      <c r="M1217" s="139"/>
      <c r="N1217" s="211"/>
      <c r="O1217" s="136"/>
      <c r="P1217" s="136"/>
      <c r="Q1217" s="136"/>
      <c r="R1217" s="136"/>
      <c r="S1217" s="136"/>
      <c r="T1217" s="136"/>
      <c r="U1217" s="136"/>
      <c r="V1217" s="136"/>
      <c r="W1217" s="136"/>
      <c r="X1217" s="136"/>
      <c r="Y1217" s="138"/>
    </row>
    <row r="1218" spans="1:25" s="2" customFormat="1" x14ac:dyDescent="0.25">
      <c r="A1218" s="136"/>
      <c r="B1218" s="136"/>
      <c r="C1218" s="136"/>
      <c r="D1218" s="136"/>
      <c r="E1218" s="136"/>
      <c r="F1218" s="136"/>
      <c r="G1218" s="136"/>
      <c r="H1218" s="136"/>
      <c r="I1218" s="136"/>
      <c r="J1218" s="136"/>
      <c r="K1218" s="136"/>
      <c r="L1218" s="138"/>
      <c r="M1218" s="139"/>
      <c r="N1218" s="211"/>
      <c r="O1218" s="136"/>
      <c r="P1218" s="136"/>
      <c r="Q1218" s="136"/>
      <c r="R1218" s="136"/>
      <c r="S1218" s="136"/>
      <c r="T1218" s="136"/>
      <c r="U1218" s="136"/>
      <c r="V1218" s="136"/>
      <c r="W1218" s="136"/>
      <c r="X1218" s="136"/>
      <c r="Y1218" s="138"/>
    </row>
    <row r="1219" spans="1:25" s="2" customFormat="1" x14ac:dyDescent="0.25">
      <c r="A1219" s="136"/>
      <c r="B1219" s="136"/>
      <c r="C1219" s="136"/>
      <c r="D1219" s="136"/>
      <c r="E1219" s="136"/>
      <c r="F1219" s="136"/>
      <c r="G1219" s="136"/>
      <c r="H1219" s="136"/>
      <c r="I1219" s="136"/>
      <c r="J1219" s="136"/>
      <c r="K1219" s="136"/>
      <c r="L1219" s="138"/>
      <c r="M1219" s="139"/>
      <c r="N1219" s="211"/>
      <c r="O1219" s="136"/>
      <c r="P1219" s="136"/>
      <c r="Q1219" s="136"/>
      <c r="R1219" s="136"/>
      <c r="S1219" s="136"/>
      <c r="T1219" s="136"/>
      <c r="U1219" s="136"/>
      <c r="V1219" s="136"/>
      <c r="W1219" s="136"/>
      <c r="X1219" s="136"/>
      <c r="Y1219" s="138"/>
    </row>
    <row r="1220" spans="1:25" s="2" customFormat="1" x14ac:dyDescent="0.25">
      <c r="A1220" s="136"/>
      <c r="B1220" s="136"/>
      <c r="C1220" s="136"/>
      <c r="D1220" s="136"/>
      <c r="E1220" s="136"/>
      <c r="F1220" s="136"/>
      <c r="G1220" s="136"/>
      <c r="H1220" s="136"/>
      <c r="I1220" s="136"/>
      <c r="J1220" s="136"/>
      <c r="K1220" s="136"/>
      <c r="L1220" s="138"/>
      <c r="M1220" s="139"/>
      <c r="N1220" s="211"/>
      <c r="O1220" s="136"/>
      <c r="P1220" s="136"/>
      <c r="Q1220" s="136"/>
      <c r="R1220" s="136"/>
      <c r="S1220" s="136"/>
      <c r="T1220" s="136"/>
      <c r="U1220" s="136"/>
      <c r="V1220" s="136"/>
      <c r="W1220" s="136"/>
      <c r="X1220" s="136"/>
      <c r="Y1220" s="138"/>
    </row>
    <row r="1221" spans="1:25" s="2" customFormat="1" x14ac:dyDescent="0.25">
      <c r="A1221" s="136"/>
      <c r="B1221" s="136"/>
      <c r="C1221" s="136"/>
      <c r="D1221" s="136"/>
      <c r="E1221" s="136"/>
      <c r="F1221" s="136"/>
      <c r="G1221" s="136"/>
      <c r="H1221" s="136"/>
      <c r="I1221" s="136"/>
      <c r="J1221" s="136"/>
      <c r="K1221" s="136"/>
      <c r="L1221" s="138"/>
      <c r="M1221" s="139"/>
      <c r="N1221" s="211"/>
      <c r="O1221" s="136"/>
      <c r="P1221" s="136"/>
      <c r="Q1221" s="136"/>
      <c r="R1221" s="136"/>
      <c r="S1221" s="136"/>
      <c r="T1221" s="136"/>
      <c r="U1221" s="136"/>
      <c r="V1221" s="136"/>
      <c r="W1221" s="136"/>
      <c r="X1221" s="136"/>
      <c r="Y1221" s="138"/>
    </row>
    <row r="1222" spans="1:25" s="2" customFormat="1" x14ac:dyDescent="0.25">
      <c r="A1222" s="136"/>
      <c r="B1222" s="136"/>
      <c r="C1222" s="136"/>
      <c r="D1222" s="136"/>
      <c r="E1222" s="136"/>
      <c r="F1222" s="136"/>
      <c r="G1222" s="136"/>
      <c r="H1222" s="136"/>
      <c r="I1222" s="136"/>
      <c r="J1222" s="136"/>
      <c r="K1222" s="136"/>
      <c r="L1222" s="138"/>
      <c r="M1222" s="139"/>
      <c r="N1222" s="211"/>
      <c r="O1222" s="136"/>
      <c r="P1222" s="136"/>
      <c r="Q1222" s="136"/>
      <c r="R1222" s="136"/>
      <c r="S1222" s="136"/>
      <c r="T1222" s="136"/>
      <c r="U1222" s="136"/>
      <c r="V1222" s="136"/>
      <c r="W1222" s="136"/>
      <c r="X1222" s="136"/>
      <c r="Y1222" s="138"/>
    </row>
    <row r="1223" spans="1:25" s="2" customFormat="1" x14ac:dyDescent="0.25">
      <c r="A1223" s="136"/>
      <c r="B1223" s="136"/>
      <c r="C1223" s="136"/>
      <c r="D1223" s="136"/>
      <c r="E1223" s="136"/>
      <c r="F1223" s="136"/>
      <c r="G1223" s="136"/>
      <c r="H1223" s="136"/>
      <c r="I1223" s="136"/>
      <c r="J1223" s="136"/>
      <c r="K1223" s="136"/>
      <c r="L1223" s="138"/>
      <c r="M1223" s="139"/>
      <c r="N1223" s="211"/>
      <c r="O1223" s="136"/>
      <c r="P1223" s="136"/>
      <c r="Q1223" s="136"/>
      <c r="R1223" s="136"/>
      <c r="S1223" s="136"/>
      <c r="T1223" s="136"/>
      <c r="U1223" s="136"/>
      <c r="V1223" s="136"/>
      <c r="W1223" s="136"/>
      <c r="X1223" s="136"/>
      <c r="Y1223" s="138"/>
    </row>
    <row r="1224" spans="1:25" s="2" customFormat="1" x14ac:dyDescent="0.25">
      <c r="A1224" s="136"/>
      <c r="B1224" s="136"/>
      <c r="C1224" s="136"/>
      <c r="D1224" s="136"/>
      <c r="E1224" s="136"/>
      <c r="F1224" s="136"/>
      <c r="G1224" s="136"/>
      <c r="H1224" s="136"/>
      <c r="I1224" s="136"/>
      <c r="J1224" s="136"/>
      <c r="K1224" s="136"/>
      <c r="L1224" s="138"/>
      <c r="M1224" s="139"/>
      <c r="N1224" s="211"/>
      <c r="O1224" s="136"/>
      <c r="P1224" s="136"/>
      <c r="Q1224" s="136"/>
      <c r="R1224" s="136"/>
      <c r="S1224" s="136"/>
      <c r="T1224" s="136"/>
      <c r="U1224" s="136"/>
      <c r="V1224" s="136"/>
      <c r="W1224" s="136"/>
      <c r="X1224" s="136"/>
      <c r="Y1224" s="138"/>
    </row>
    <row r="1225" spans="1:25" s="2" customFormat="1" x14ac:dyDescent="0.25">
      <c r="A1225" s="136"/>
      <c r="B1225" s="136"/>
      <c r="C1225" s="136"/>
      <c r="D1225" s="136"/>
      <c r="E1225" s="136"/>
      <c r="F1225" s="136"/>
      <c r="G1225" s="136"/>
      <c r="H1225" s="136"/>
      <c r="I1225" s="136"/>
      <c r="J1225" s="136"/>
      <c r="K1225" s="136"/>
      <c r="L1225" s="138"/>
      <c r="M1225" s="139"/>
      <c r="N1225" s="211"/>
      <c r="O1225" s="136"/>
      <c r="P1225" s="136"/>
      <c r="Q1225" s="136"/>
      <c r="R1225" s="136"/>
      <c r="S1225" s="136"/>
      <c r="T1225" s="136"/>
      <c r="U1225" s="136"/>
      <c r="V1225" s="136"/>
      <c r="W1225" s="136"/>
      <c r="X1225" s="136"/>
      <c r="Y1225" s="138"/>
    </row>
    <row r="1226" spans="1:25" s="2" customFormat="1" x14ac:dyDescent="0.25">
      <c r="A1226" s="136"/>
      <c r="B1226" s="136"/>
      <c r="C1226" s="136"/>
      <c r="D1226" s="136"/>
      <c r="E1226" s="136"/>
      <c r="F1226" s="136"/>
      <c r="G1226" s="136"/>
      <c r="H1226" s="136"/>
      <c r="I1226" s="136"/>
      <c r="J1226" s="136"/>
      <c r="K1226" s="136"/>
      <c r="L1226" s="138"/>
      <c r="M1226" s="139"/>
      <c r="N1226" s="211"/>
      <c r="O1226" s="136"/>
      <c r="P1226" s="136"/>
      <c r="Q1226" s="136"/>
      <c r="R1226" s="136"/>
      <c r="S1226" s="136"/>
      <c r="T1226" s="136"/>
      <c r="U1226" s="136"/>
      <c r="V1226" s="136"/>
      <c r="W1226" s="136"/>
      <c r="X1226" s="136"/>
      <c r="Y1226" s="138"/>
    </row>
    <row r="1227" spans="1:25" s="2" customFormat="1" x14ac:dyDescent="0.25">
      <c r="A1227" s="136"/>
      <c r="B1227" s="136"/>
      <c r="C1227" s="136"/>
      <c r="D1227" s="136"/>
      <c r="E1227" s="136"/>
      <c r="F1227" s="136"/>
      <c r="G1227" s="136"/>
      <c r="H1227" s="136"/>
      <c r="I1227" s="136"/>
      <c r="J1227" s="136"/>
      <c r="K1227" s="136"/>
      <c r="L1227" s="138"/>
      <c r="M1227" s="139"/>
      <c r="N1227" s="211"/>
      <c r="O1227" s="136"/>
      <c r="P1227" s="136"/>
      <c r="Q1227" s="136"/>
      <c r="R1227" s="136"/>
      <c r="S1227" s="136"/>
      <c r="T1227" s="136"/>
      <c r="U1227" s="136"/>
      <c r="V1227" s="136"/>
      <c r="W1227" s="136"/>
      <c r="X1227" s="136"/>
      <c r="Y1227" s="138"/>
    </row>
    <row r="1228" spans="1:25" s="2" customFormat="1" x14ac:dyDescent="0.25">
      <c r="A1228" s="136"/>
      <c r="B1228" s="136"/>
      <c r="C1228" s="136"/>
      <c r="D1228" s="136"/>
      <c r="E1228" s="136"/>
      <c r="F1228" s="136"/>
      <c r="G1228" s="136"/>
      <c r="H1228" s="136"/>
      <c r="I1228" s="136"/>
      <c r="J1228" s="136"/>
      <c r="K1228" s="136"/>
      <c r="L1228" s="138"/>
      <c r="M1228" s="139"/>
      <c r="N1228" s="211"/>
      <c r="O1228" s="136"/>
      <c r="P1228" s="136"/>
      <c r="Q1228" s="136"/>
      <c r="R1228" s="136"/>
      <c r="S1228" s="136"/>
      <c r="T1228" s="136"/>
      <c r="U1228" s="136"/>
      <c r="V1228" s="136"/>
      <c r="W1228" s="136"/>
      <c r="X1228" s="136"/>
      <c r="Y1228" s="138"/>
    </row>
    <row r="1229" spans="1:25" s="2" customFormat="1" x14ac:dyDescent="0.25">
      <c r="A1229" s="136"/>
      <c r="B1229" s="136"/>
      <c r="C1229" s="136"/>
      <c r="D1229" s="136"/>
      <c r="E1229" s="136"/>
      <c r="F1229" s="136"/>
      <c r="G1229" s="136"/>
      <c r="H1229" s="136"/>
      <c r="I1229" s="136"/>
      <c r="J1229" s="136"/>
      <c r="K1229" s="136"/>
      <c r="L1229" s="138"/>
      <c r="M1229" s="139"/>
      <c r="N1229" s="211"/>
      <c r="O1229" s="136"/>
      <c r="P1229" s="136"/>
      <c r="Q1229" s="136"/>
      <c r="R1229" s="136"/>
      <c r="S1229" s="136"/>
      <c r="T1229" s="136"/>
      <c r="U1229" s="136"/>
      <c r="V1229" s="136"/>
      <c r="W1229" s="136"/>
      <c r="X1229" s="136"/>
      <c r="Y1229" s="138"/>
    </row>
    <row r="1230" spans="1:25" s="2" customFormat="1" x14ac:dyDescent="0.25">
      <c r="A1230" s="136"/>
      <c r="B1230" s="136"/>
      <c r="C1230" s="136"/>
      <c r="D1230" s="136"/>
      <c r="E1230" s="136"/>
      <c r="F1230" s="136"/>
      <c r="G1230" s="136"/>
      <c r="H1230" s="136"/>
      <c r="I1230" s="136"/>
      <c r="J1230" s="136"/>
      <c r="K1230" s="136"/>
      <c r="L1230" s="138"/>
      <c r="M1230" s="139"/>
      <c r="N1230" s="211"/>
      <c r="O1230" s="136"/>
      <c r="P1230" s="136"/>
      <c r="Q1230" s="136"/>
      <c r="R1230" s="136"/>
      <c r="S1230" s="136"/>
      <c r="T1230" s="136"/>
      <c r="U1230" s="136"/>
      <c r="V1230" s="136"/>
      <c r="W1230" s="136"/>
      <c r="X1230" s="136"/>
      <c r="Y1230" s="138"/>
    </row>
    <row r="1231" spans="1:25" s="2" customFormat="1" x14ac:dyDescent="0.25">
      <c r="A1231" s="136"/>
      <c r="B1231" s="136"/>
      <c r="C1231" s="136"/>
      <c r="D1231" s="136"/>
      <c r="E1231" s="136"/>
      <c r="F1231" s="136"/>
      <c r="G1231" s="136"/>
      <c r="H1231" s="136"/>
      <c r="I1231" s="136"/>
      <c r="J1231" s="136"/>
      <c r="K1231" s="136"/>
      <c r="L1231" s="138"/>
      <c r="M1231" s="139"/>
      <c r="N1231" s="211"/>
      <c r="O1231" s="136"/>
      <c r="P1231" s="136"/>
      <c r="Q1231" s="136"/>
      <c r="R1231" s="136"/>
      <c r="S1231" s="136"/>
      <c r="T1231" s="136"/>
      <c r="U1231" s="136"/>
      <c r="V1231" s="136"/>
      <c r="W1231" s="136"/>
      <c r="X1231" s="136"/>
      <c r="Y1231" s="138"/>
    </row>
    <row r="1232" spans="1:25" s="2" customFormat="1" x14ac:dyDescent="0.25">
      <c r="A1232" s="136"/>
      <c r="B1232" s="136"/>
      <c r="C1232" s="136"/>
      <c r="D1232" s="136"/>
      <c r="E1232" s="136"/>
      <c r="F1232" s="136"/>
      <c r="G1232" s="136"/>
      <c r="H1232" s="136"/>
      <c r="I1232" s="136"/>
      <c r="J1232" s="136"/>
      <c r="K1232" s="136"/>
      <c r="L1232" s="138"/>
      <c r="M1232" s="139"/>
      <c r="N1232" s="211"/>
      <c r="O1232" s="136"/>
      <c r="P1232" s="136"/>
      <c r="Q1232" s="136"/>
      <c r="R1232" s="136"/>
      <c r="S1232" s="136"/>
      <c r="T1232" s="136"/>
      <c r="U1232" s="136"/>
      <c r="V1232" s="136"/>
      <c r="W1232" s="136"/>
      <c r="X1232" s="136"/>
      <c r="Y1232" s="138"/>
    </row>
    <row r="1233" spans="1:25" s="2" customFormat="1" x14ac:dyDescent="0.25">
      <c r="A1233" s="136"/>
      <c r="B1233" s="136"/>
      <c r="C1233" s="136"/>
      <c r="D1233" s="136"/>
      <c r="E1233" s="136"/>
      <c r="F1233" s="136"/>
      <c r="G1233" s="136"/>
      <c r="H1233" s="136"/>
      <c r="I1233" s="136"/>
      <c r="J1233" s="136"/>
      <c r="K1233" s="136"/>
      <c r="L1233" s="138"/>
      <c r="M1233" s="139"/>
      <c r="N1233" s="211"/>
      <c r="O1233" s="136"/>
      <c r="P1233" s="136"/>
      <c r="Q1233" s="136"/>
      <c r="R1233" s="136"/>
      <c r="S1233" s="136"/>
      <c r="T1233" s="136"/>
      <c r="U1233" s="136"/>
      <c r="V1233" s="136"/>
      <c r="W1233" s="136"/>
      <c r="X1233" s="136"/>
      <c r="Y1233" s="138"/>
    </row>
    <row r="1234" spans="1:25" s="2" customFormat="1" x14ac:dyDescent="0.25">
      <c r="A1234" s="136"/>
      <c r="B1234" s="136"/>
      <c r="C1234" s="136"/>
      <c r="D1234" s="136"/>
      <c r="E1234" s="136"/>
      <c r="F1234" s="136"/>
      <c r="G1234" s="136"/>
      <c r="H1234" s="136"/>
      <c r="I1234" s="136"/>
      <c r="J1234" s="136"/>
      <c r="K1234" s="136"/>
      <c r="L1234" s="138"/>
      <c r="M1234" s="139"/>
      <c r="N1234" s="211"/>
      <c r="O1234" s="136"/>
      <c r="P1234" s="136"/>
      <c r="Q1234" s="136"/>
      <c r="R1234" s="136"/>
      <c r="S1234" s="136"/>
      <c r="T1234" s="136"/>
      <c r="U1234" s="136"/>
      <c r="V1234" s="136"/>
      <c r="W1234" s="136"/>
      <c r="X1234" s="136"/>
      <c r="Y1234" s="138"/>
    </row>
    <row r="1235" spans="1:25" s="2" customFormat="1" x14ac:dyDescent="0.25">
      <c r="A1235" s="136"/>
      <c r="B1235" s="136"/>
      <c r="C1235" s="136"/>
      <c r="D1235" s="136"/>
      <c r="E1235" s="136"/>
      <c r="F1235" s="136"/>
      <c r="G1235" s="136"/>
      <c r="H1235" s="136"/>
      <c r="I1235" s="136"/>
      <c r="J1235" s="136"/>
      <c r="K1235" s="136"/>
      <c r="L1235" s="138"/>
      <c r="M1235" s="139"/>
      <c r="N1235" s="211"/>
      <c r="O1235" s="136"/>
      <c r="P1235" s="136"/>
      <c r="Q1235" s="136"/>
      <c r="R1235" s="136"/>
      <c r="S1235" s="136"/>
      <c r="T1235" s="136"/>
      <c r="U1235" s="136"/>
      <c r="V1235" s="136"/>
      <c r="W1235" s="136"/>
      <c r="X1235" s="136"/>
      <c r="Y1235" s="138"/>
    </row>
    <row r="1236" spans="1:25" s="2" customFormat="1" x14ac:dyDescent="0.25">
      <c r="A1236" s="136"/>
      <c r="B1236" s="136"/>
      <c r="C1236" s="136"/>
      <c r="D1236" s="136"/>
      <c r="E1236" s="136"/>
      <c r="F1236" s="136"/>
      <c r="G1236" s="136"/>
      <c r="H1236" s="136"/>
      <c r="I1236" s="136"/>
      <c r="J1236" s="136"/>
      <c r="K1236" s="136"/>
      <c r="L1236" s="138"/>
      <c r="M1236" s="139"/>
      <c r="N1236" s="211"/>
      <c r="O1236" s="136"/>
      <c r="P1236" s="136"/>
      <c r="Q1236" s="136"/>
      <c r="R1236" s="136"/>
      <c r="S1236" s="136"/>
      <c r="T1236" s="136"/>
      <c r="U1236" s="136"/>
      <c r="V1236" s="136"/>
      <c r="W1236" s="136"/>
      <c r="X1236" s="136"/>
      <c r="Y1236" s="138"/>
    </row>
    <row r="1237" spans="1:25" s="2" customFormat="1" x14ac:dyDescent="0.25">
      <c r="A1237" s="136"/>
      <c r="B1237" s="136"/>
      <c r="C1237" s="136"/>
      <c r="D1237" s="136"/>
      <c r="E1237" s="136"/>
      <c r="F1237" s="136"/>
      <c r="G1237" s="136"/>
      <c r="H1237" s="136"/>
      <c r="I1237" s="136"/>
      <c r="J1237" s="136"/>
      <c r="K1237" s="136"/>
      <c r="L1237" s="138"/>
      <c r="M1237" s="139"/>
      <c r="N1237" s="211"/>
      <c r="O1237" s="136"/>
      <c r="P1237" s="136"/>
      <c r="Q1237" s="136"/>
      <c r="R1237" s="136"/>
      <c r="S1237" s="136"/>
      <c r="T1237" s="136"/>
      <c r="U1237" s="136"/>
      <c r="V1237" s="136"/>
      <c r="W1237" s="136"/>
      <c r="X1237" s="136"/>
      <c r="Y1237" s="138"/>
    </row>
    <row r="1238" spans="1:25" s="2" customFormat="1" x14ac:dyDescent="0.25">
      <c r="A1238" s="136"/>
      <c r="B1238" s="136"/>
      <c r="C1238" s="136"/>
      <c r="D1238" s="136"/>
      <c r="E1238" s="136"/>
      <c r="F1238" s="136"/>
      <c r="G1238" s="136"/>
      <c r="H1238" s="136"/>
      <c r="I1238" s="136"/>
      <c r="J1238" s="136"/>
      <c r="K1238" s="136"/>
      <c r="L1238" s="138"/>
      <c r="M1238" s="139"/>
      <c r="N1238" s="211"/>
      <c r="O1238" s="136"/>
      <c r="P1238" s="136"/>
      <c r="Q1238" s="136"/>
      <c r="R1238" s="136"/>
      <c r="S1238" s="136"/>
      <c r="T1238" s="136"/>
      <c r="U1238" s="136"/>
      <c r="V1238" s="136"/>
      <c r="W1238" s="136"/>
      <c r="X1238" s="136"/>
      <c r="Y1238" s="138"/>
    </row>
    <row r="1239" spans="1:25" s="2" customFormat="1" x14ac:dyDescent="0.25">
      <c r="A1239" s="136"/>
      <c r="B1239" s="136"/>
      <c r="C1239" s="136"/>
      <c r="D1239" s="136"/>
      <c r="E1239" s="136"/>
      <c r="F1239" s="136"/>
      <c r="G1239" s="136"/>
      <c r="H1239" s="136"/>
      <c r="I1239" s="136"/>
      <c r="J1239" s="136"/>
      <c r="K1239" s="136"/>
      <c r="L1239" s="138"/>
      <c r="M1239" s="139"/>
      <c r="N1239" s="211"/>
      <c r="O1239" s="136"/>
      <c r="P1239" s="136"/>
      <c r="Q1239" s="136"/>
      <c r="R1239" s="136"/>
      <c r="S1239" s="136"/>
      <c r="T1239" s="136"/>
      <c r="U1239" s="136"/>
      <c r="V1239" s="136"/>
      <c r="W1239" s="136"/>
      <c r="X1239" s="136"/>
      <c r="Y1239" s="138"/>
    </row>
    <row r="1240" spans="1:25" s="2" customFormat="1" x14ac:dyDescent="0.25">
      <c r="A1240" s="136"/>
      <c r="B1240" s="136"/>
      <c r="C1240" s="136"/>
      <c r="D1240" s="136"/>
      <c r="E1240" s="136"/>
      <c r="F1240" s="136"/>
      <c r="G1240" s="136"/>
      <c r="H1240" s="136"/>
      <c r="I1240" s="136"/>
      <c r="J1240" s="136"/>
      <c r="K1240" s="136"/>
      <c r="L1240" s="138"/>
      <c r="M1240" s="139"/>
      <c r="N1240" s="211"/>
      <c r="O1240" s="136"/>
      <c r="P1240" s="136"/>
      <c r="Q1240" s="136"/>
      <c r="R1240" s="136"/>
      <c r="S1240" s="136"/>
      <c r="T1240" s="136"/>
      <c r="U1240" s="136"/>
      <c r="V1240" s="136"/>
      <c r="W1240" s="136"/>
      <c r="X1240" s="136"/>
      <c r="Y1240" s="138"/>
    </row>
    <row r="1241" spans="1:25" s="2" customFormat="1" x14ac:dyDescent="0.25">
      <c r="A1241" s="136"/>
      <c r="B1241" s="136"/>
      <c r="C1241" s="136"/>
      <c r="D1241" s="136"/>
      <c r="E1241" s="136"/>
      <c r="F1241" s="136"/>
      <c r="G1241" s="136"/>
      <c r="H1241" s="136"/>
      <c r="I1241" s="136"/>
      <c r="J1241" s="136"/>
      <c r="K1241" s="136"/>
      <c r="L1241" s="138"/>
      <c r="M1241" s="139"/>
      <c r="N1241" s="211"/>
      <c r="O1241" s="136"/>
      <c r="P1241" s="136"/>
      <c r="Q1241" s="136"/>
      <c r="R1241" s="136"/>
      <c r="S1241" s="136"/>
      <c r="T1241" s="136"/>
      <c r="U1241" s="136"/>
      <c r="V1241" s="136"/>
      <c r="W1241" s="136"/>
      <c r="X1241" s="136"/>
      <c r="Y1241" s="138"/>
    </row>
    <row r="1242" spans="1:25" s="2" customFormat="1" x14ac:dyDescent="0.25">
      <c r="A1242" s="136"/>
      <c r="B1242" s="136"/>
      <c r="C1242" s="136"/>
      <c r="D1242" s="136"/>
      <c r="E1242" s="136"/>
      <c r="F1242" s="136"/>
      <c r="G1242" s="136"/>
      <c r="H1242" s="136"/>
      <c r="I1242" s="136"/>
      <c r="J1242" s="136"/>
      <c r="K1242" s="136"/>
      <c r="L1242" s="138"/>
      <c r="M1242" s="139"/>
      <c r="N1242" s="211"/>
      <c r="O1242" s="136"/>
      <c r="P1242" s="136"/>
      <c r="Q1242" s="136"/>
      <c r="R1242" s="136"/>
      <c r="S1242" s="136"/>
      <c r="T1242" s="136"/>
      <c r="U1242" s="136"/>
      <c r="V1242" s="136"/>
      <c r="W1242" s="136"/>
      <c r="X1242" s="136"/>
      <c r="Y1242" s="138"/>
    </row>
    <row r="1243" spans="1:25" s="2" customFormat="1" x14ac:dyDescent="0.25">
      <c r="A1243" s="136"/>
      <c r="B1243" s="136"/>
      <c r="C1243" s="136"/>
      <c r="D1243" s="136"/>
      <c r="E1243" s="136"/>
      <c r="F1243" s="136"/>
      <c r="G1243" s="136"/>
      <c r="H1243" s="136"/>
      <c r="I1243" s="136"/>
      <c r="J1243" s="136"/>
      <c r="K1243" s="136"/>
      <c r="L1243" s="138"/>
      <c r="M1243" s="139"/>
      <c r="N1243" s="211"/>
      <c r="O1243" s="136"/>
      <c r="P1243" s="136"/>
      <c r="Q1243" s="136"/>
      <c r="R1243" s="136"/>
      <c r="S1243" s="136"/>
      <c r="T1243" s="136"/>
      <c r="U1243" s="136"/>
      <c r="V1243" s="136"/>
      <c r="W1243" s="136"/>
      <c r="X1243" s="136"/>
      <c r="Y1243" s="138"/>
    </row>
    <row r="1244" spans="1:25" s="2" customFormat="1" x14ac:dyDescent="0.25">
      <c r="A1244" s="136"/>
      <c r="B1244" s="136"/>
      <c r="C1244" s="136"/>
      <c r="D1244" s="136"/>
      <c r="E1244" s="136"/>
      <c r="F1244" s="136"/>
      <c r="G1244" s="136"/>
      <c r="H1244" s="136"/>
      <c r="I1244" s="136"/>
      <c r="J1244" s="136"/>
      <c r="K1244" s="136"/>
      <c r="L1244" s="138"/>
      <c r="M1244" s="139"/>
      <c r="N1244" s="211"/>
      <c r="O1244" s="136"/>
      <c r="P1244" s="136"/>
      <c r="Q1244" s="136"/>
      <c r="R1244" s="136"/>
      <c r="S1244" s="136"/>
      <c r="T1244" s="136"/>
      <c r="U1244" s="136"/>
      <c r="V1244" s="136"/>
      <c r="W1244" s="136"/>
      <c r="X1244" s="136"/>
      <c r="Y1244" s="138"/>
    </row>
    <row r="1245" spans="1:25" s="2" customFormat="1" x14ac:dyDescent="0.25">
      <c r="A1245" s="136"/>
      <c r="B1245" s="136"/>
      <c r="C1245" s="136"/>
      <c r="D1245" s="136"/>
      <c r="E1245" s="136"/>
      <c r="F1245" s="136"/>
      <c r="G1245" s="136"/>
      <c r="H1245" s="136"/>
      <c r="I1245" s="136"/>
      <c r="J1245" s="136"/>
      <c r="K1245" s="136"/>
      <c r="L1245" s="138"/>
      <c r="M1245" s="139"/>
      <c r="N1245" s="211"/>
      <c r="O1245" s="136"/>
      <c r="P1245" s="136"/>
      <c r="Q1245" s="136"/>
      <c r="R1245" s="136"/>
      <c r="S1245" s="136"/>
      <c r="T1245" s="136"/>
      <c r="U1245" s="136"/>
      <c r="V1245" s="136"/>
      <c r="W1245" s="136"/>
      <c r="X1245" s="136"/>
      <c r="Y1245" s="138"/>
    </row>
    <row r="1246" spans="1:25" s="2" customFormat="1" x14ac:dyDescent="0.25">
      <c r="A1246" s="136"/>
      <c r="B1246" s="136"/>
      <c r="C1246" s="136"/>
      <c r="D1246" s="136"/>
      <c r="E1246" s="136"/>
      <c r="F1246" s="136"/>
      <c r="G1246" s="136"/>
      <c r="H1246" s="136"/>
      <c r="I1246" s="136"/>
      <c r="J1246" s="136"/>
      <c r="K1246" s="136"/>
      <c r="L1246" s="138"/>
      <c r="M1246" s="139"/>
      <c r="N1246" s="211"/>
      <c r="O1246" s="136"/>
      <c r="P1246" s="136"/>
      <c r="Q1246" s="136"/>
      <c r="R1246" s="136"/>
      <c r="S1246" s="136"/>
      <c r="T1246" s="136"/>
      <c r="U1246" s="136"/>
      <c r="V1246" s="136"/>
      <c r="W1246" s="136"/>
      <c r="X1246" s="136"/>
      <c r="Y1246" s="138"/>
    </row>
    <row r="1247" spans="1:25" s="2" customFormat="1" x14ac:dyDescent="0.25">
      <c r="A1247" s="136"/>
      <c r="B1247" s="136"/>
      <c r="C1247" s="136"/>
      <c r="D1247" s="136"/>
      <c r="E1247" s="136"/>
      <c r="F1247" s="136"/>
      <c r="G1247" s="136"/>
      <c r="H1247" s="136"/>
      <c r="I1247" s="136"/>
      <c r="J1247" s="136"/>
      <c r="K1247" s="136"/>
      <c r="L1247" s="138"/>
      <c r="M1247" s="139"/>
      <c r="N1247" s="211"/>
      <c r="O1247" s="136"/>
      <c r="P1247" s="136"/>
      <c r="Q1247" s="136"/>
      <c r="R1247" s="136"/>
      <c r="S1247" s="136"/>
      <c r="T1247" s="136"/>
      <c r="U1247" s="136"/>
      <c r="V1247" s="136"/>
      <c r="W1247" s="136"/>
      <c r="X1247" s="136"/>
      <c r="Y1247" s="138"/>
    </row>
    <row r="1248" spans="1:25" s="2" customFormat="1" x14ac:dyDescent="0.25">
      <c r="A1248" s="136"/>
      <c r="B1248" s="136"/>
      <c r="C1248" s="136"/>
      <c r="D1248" s="136"/>
      <c r="E1248" s="136"/>
      <c r="F1248" s="136"/>
      <c r="G1248" s="136"/>
      <c r="H1248" s="136"/>
      <c r="I1248" s="136"/>
      <c r="J1248" s="136"/>
      <c r="K1248" s="136"/>
      <c r="L1248" s="138"/>
      <c r="M1248" s="139"/>
      <c r="N1248" s="211"/>
      <c r="O1248" s="136"/>
      <c r="P1248" s="136"/>
      <c r="Q1248" s="136"/>
      <c r="R1248" s="136"/>
      <c r="S1248" s="136"/>
      <c r="T1248" s="136"/>
      <c r="U1248" s="136"/>
      <c r="V1248" s="136"/>
      <c r="W1248" s="136"/>
      <c r="X1248" s="136"/>
      <c r="Y1248" s="138"/>
    </row>
    <row r="1249" spans="1:25" s="2" customFormat="1" x14ac:dyDescent="0.25">
      <c r="A1249" s="136"/>
      <c r="B1249" s="136"/>
      <c r="C1249" s="136"/>
      <c r="D1249" s="136"/>
      <c r="E1249" s="136"/>
      <c r="F1249" s="136"/>
      <c r="G1249" s="136"/>
      <c r="H1249" s="136"/>
      <c r="I1249" s="136"/>
      <c r="J1249" s="136"/>
      <c r="K1249" s="136"/>
      <c r="L1249" s="138"/>
      <c r="M1249" s="139"/>
      <c r="N1249" s="211"/>
      <c r="O1249" s="136"/>
      <c r="P1249" s="136"/>
      <c r="Q1249" s="136"/>
      <c r="R1249" s="136"/>
      <c r="S1249" s="136"/>
      <c r="T1249" s="136"/>
      <c r="U1249" s="136"/>
      <c r="V1249" s="136"/>
      <c r="W1249" s="136"/>
      <c r="X1249" s="136"/>
      <c r="Y1249" s="138"/>
    </row>
    <row r="1250" spans="1:25" s="2" customFormat="1" x14ac:dyDescent="0.25">
      <c r="A1250" s="136"/>
      <c r="B1250" s="136"/>
      <c r="C1250" s="136"/>
      <c r="D1250" s="136"/>
      <c r="E1250" s="136"/>
      <c r="F1250" s="136"/>
      <c r="G1250" s="136"/>
      <c r="H1250" s="136"/>
      <c r="I1250" s="136"/>
      <c r="J1250" s="136"/>
      <c r="K1250" s="136"/>
      <c r="L1250" s="138"/>
      <c r="M1250" s="139"/>
      <c r="N1250" s="211"/>
      <c r="O1250" s="136"/>
      <c r="P1250" s="136"/>
      <c r="Q1250" s="136"/>
      <c r="R1250" s="136"/>
      <c r="S1250" s="136"/>
      <c r="T1250" s="136"/>
      <c r="U1250" s="136"/>
      <c r="V1250" s="136"/>
      <c r="W1250" s="136"/>
      <c r="X1250" s="136"/>
      <c r="Y1250" s="138"/>
    </row>
    <row r="1251" spans="1:25" s="2" customFormat="1" x14ac:dyDescent="0.25">
      <c r="A1251" s="136"/>
      <c r="B1251" s="136"/>
      <c r="C1251" s="136"/>
      <c r="D1251" s="136"/>
      <c r="E1251" s="136"/>
      <c r="F1251" s="136"/>
      <c r="G1251" s="136"/>
      <c r="H1251" s="136"/>
      <c r="I1251" s="136"/>
      <c r="J1251" s="136"/>
      <c r="K1251" s="136"/>
      <c r="L1251" s="138"/>
      <c r="M1251" s="139"/>
      <c r="N1251" s="211"/>
      <c r="O1251" s="136"/>
      <c r="P1251" s="136"/>
      <c r="Q1251" s="136"/>
      <c r="R1251" s="136"/>
      <c r="S1251" s="136"/>
      <c r="T1251" s="136"/>
      <c r="U1251" s="136"/>
      <c r="V1251" s="136"/>
      <c r="W1251" s="136"/>
      <c r="X1251" s="136"/>
      <c r="Y1251" s="138"/>
    </row>
    <row r="1252" spans="1:25" s="2" customFormat="1" x14ac:dyDescent="0.25">
      <c r="A1252" s="136"/>
      <c r="B1252" s="136"/>
      <c r="C1252" s="136"/>
      <c r="D1252" s="136"/>
      <c r="E1252" s="136"/>
      <c r="F1252" s="136"/>
      <c r="G1252" s="136"/>
      <c r="H1252" s="136"/>
      <c r="I1252" s="136"/>
      <c r="J1252" s="136"/>
      <c r="K1252" s="136"/>
      <c r="L1252" s="138"/>
      <c r="M1252" s="139"/>
      <c r="N1252" s="211"/>
      <c r="O1252" s="136"/>
      <c r="P1252" s="136"/>
      <c r="Q1252" s="136"/>
      <c r="R1252" s="136"/>
      <c r="S1252" s="136"/>
      <c r="T1252" s="136"/>
      <c r="U1252" s="136"/>
      <c r="V1252" s="136"/>
      <c r="W1252" s="136"/>
      <c r="X1252" s="136"/>
      <c r="Y1252" s="138"/>
    </row>
    <row r="1253" spans="1:25" s="2" customFormat="1" x14ac:dyDescent="0.25">
      <c r="A1253" s="136"/>
      <c r="B1253" s="136"/>
      <c r="C1253" s="136"/>
      <c r="D1253" s="136"/>
      <c r="E1253" s="136"/>
      <c r="F1253" s="136"/>
      <c r="G1253" s="136"/>
      <c r="H1253" s="136"/>
      <c r="I1253" s="136"/>
      <c r="J1253" s="136"/>
      <c r="K1253" s="136"/>
      <c r="L1253" s="138"/>
      <c r="M1253" s="139"/>
      <c r="N1253" s="211"/>
      <c r="O1253" s="136"/>
      <c r="P1253" s="136"/>
      <c r="Q1253" s="136"/>
      <c r="R1253" s="136"/>
      <c r="S1253" s="136"/>
      <c r="T1253" s="136"/>
      <c r="U1253" s="136"/>
      <c r="V1253" s="136"/>
      <c r="W1253" s="136"/>
      <c r="X1253" s="136"/>
      <c r="Y1253" s="138"/>
    </row>
    <row r="1254" spans="1:25" s="2" customFormat="1" x14ac:dyDescent="0.25">
      <c r="A1254" s="136"/>
      <c r="B1254" s="136"/>
      <c r="C1254" s="136"/>
      <c r="D1254" s="136"/>
      <c r="E1254" s="136"/>
      <c r="F1254" s="136"/>
      <c r="G1254" s="136"/>
      <c r="H1254" s="136"/>
      <c r="I1254" s="136"/>
      <c r="J1254" s="136"/>
      <c r="K1254" s="136"/>
      <c r="L1254" s="138"/>
      <c r="M1254" s="139"/>
      <c r="N1254" s="211"/>
      <c r="O1254" s="136"/>
      <c r="P1254" s="136"/>
      <c r="Q1254" s="136"/>
      <c r="R1254" s="136"/>
      <c r="S1254" s="136"/>
      <c r="T1254" s="136"/>
      <c r="U1254" s="136"/>
      <c r="V1254" s="136"/>
      <c r="W1254" s="136"/>
      <c r="X1254" s="136"/>
      <c r="Y1254" s="138"/>
    </row>
    <row r="1255" spans="1:25" s="2" customFormat="1" x14ac:dyDescent="0.25">
      <c r="A1255" s="136"/>
      <c r="B1255" s="136"/>
      <c r="C1255" s="136"/>
      <c r="D1255" s="136"/>
      <c r="E1255" s="136"/>
      <c r="F1255" s="136"/>
      <c r="G1255" s="136"/>
      <c r="H1255" s="136"/>
      <c r="I1255" s="136"/>
      <c r="J1255" s="136"/>
      <c r="K1255" s="136"/>
      <c r="L1255" s="138"/>
      <c r="M1255" s="139"/>
      <c r="N1255" s="211"/>
      <c r="O1255" s="136"/>
      <c r="P1255" s="136"/>
      <c r="Q1255" s="136"/>
      <c r="R1255" s="136"/>
      <c r="S1255" s="136"/>
      <c r="T1255" s="136"/>
      <c r="U1255" s="136"/>
      <c r="V1255" s="136"/>
      <c r="W1255" s="136"/>
      <c r="X1255" s="136"/>
      <c r="Y1255" s="138"/>
    </row>
    <row r="1256" spans="1:25" s="2" customFormat="1" x14ac:dyDescent="0.25">
      <c r="A1256" s="136"/>
      <c r="B1256" s="136"/>
      <c r="C1256" s="136"/>
      <c r="D1256" s="136"/>
      <c r="E1256" s="136"/>
      <c r="F1256" s="136"/>
      <c r="G1256" s="136"/>
      <c r="H1256" s="136"/>
      <c r="I1256" s="136"/>
      <c r="J1256" s="136"/>
      <c r="K1256" s="136"/>
      <c r="L1256" s="138"/>
      <c r="M1256" s="139"/>
      <c r="N1256" s="211"/>
      <c r="O1256" s="136"/>
      <c r="P1256" s="136"/>
      <c r="Q1256" s="136"/>
      <c r="R1256" s="136"/>
      <c r="S1256" s="136"/>
      <c r="T1256" s="136"/>
      <c r="U1256" s="136"/>
      <c r="V1256" s="136"/>
      <c r="W1256" s="136"/>
      <c r="X1256" s="136"/>
      <c r="Y1256" s="138"/>
    </row>
    <row r="1257" spans="1:25" s="2" customFormat="1" x14ac:dyDescent="0.25">
      <c r="A1257" s="136"/>
      <c r="B1257" s="136"/>
      <c r="C1257" s="136"/>
      <c r="D1257" s="136"/>
      <c r="E1257" s="136"/>
      <c r="F1257" s="136"/>
      <c r="G1257" s="136"/>
      <c r="H1257" s="136"/>
      <c r="I1257" s="136"/>
      <c r="J1257" s="136"/>
      <c r="K1257" s="136"/>
      <c r="L1257" s="138"/>
      <c r="M1257" s="139"/>
      <c r="N1257" s="211"/>
      <c r="O1257" s="136"/>
      <c r="P1257" s="136"/>
      <c r="Q1257" s="136"/>
      <c r="R1257" s="136"/>
      <c r="S1257" s="136"/>
      <c r="T1257" s="136"/>
      <c r="U1257" s="136"/>
      <c r="V1257" s="136"/>
      <c r="W1257" s="136"/>
      <c r="X1257" s="136"/>
      <c r="Y1257" s="138"/>
    </row>
    <row r="1258" spans="1:25" s="2" customFormat="1" x14ac:dyDescent="0.25">
      <c r="A1258" s="136"/>
      <c r="B1258" s="136"/>
      <c r="C1258" s="136"/>
      <c r="D1258" s="136"/>
      <c r="E1258" s="136"/>
      <c r="F1258" s="136"/>
      <c r="G1258" s="136"/>
      <c r="H1258" s="136"/>
      <c r="I1258" s="136"/>
      <c r="J1258" s="136"/>
      <c r="K1258" s="136"/>
      <c r="L1258" s="138"/>
      <c r="M1258" s="139"/>
      <c r="N1258" s="211"/>
      <c r="O1258" s="136"/>
      <c r="P1258" s="136"/>
      <c r="Q1258" s="136"/>
      <c r="R1258" s="136"/>
      <c r="S1258" s="136"/>
      <c r="T1258" s="136"/>
      <c r="U1258" s="136"/>
      <c r="V1258" s="136"/>
      <c r="W1258" s="136"/>
      <c r="X1258" s="136"/>
      <c r="Y1258" s="138"/>
    </row>
    <row r="1259" spans="1:25" s="2" customFormat="1" x14ac:dyDescent="0.25">
      <c r="A1259" s="136"/>
      <c r="B1259" s="136"/>
      <c r="C1259" s="136"/>
      <c r="D1259" s="136"/>
      <c r="E1259" s="136"/>
      <c r="F1259" s="136"/>
      <c r="G1259" s="136"/>
      <c r="H1259" s="136"/>
      <c r="I1259" s="136"/>
      <c r="J1259" s="136"/>
      <c r="K1259" s="136"/>
      <c r="L1259" s="138"/>
      <c r="M1259" s="139"/>
      <c r="N1259" s="211"/>
      <c r="O1259" s="136"/>
      <c r="P1259" s="136"/>
      <c r="Q1259" s="136"/>
      <c r="R1259" s="136"/>
      <c r="S1259" s="136"/>
      <c r="T1259" s="136"/>
      <c r="U1259" s="136"/>
      <c r="V1259" s="136"/>
      <c r="W1259" s="136"/>
      <c r="X1259" s="136"/>
      <c r="Y1259" s="138"/>
    </row>
    <row r="1260" spans="1:25" s="2" customFormat="1" x14ac:dyDescent="0.25">
      <c r="A1260" s="136"/>
      <c r="B1260" s="136"/>
      <c r="C1260" s="136"/>
      <c r="D1260" s="136"/>
      <c r="E1260" s="136"/>
      <c r="F1260" s="136"/>
      <c r="G1260" s="136"/>
      <c r="H1260" s="136"/>
      <c r="I1260" s="136"/>
      <c r="J1260" s="136"/>
      <c r="K1260" s="136"/>
      <c r="L1260" s="138"/>
      <c r="M1260" s="139"/>
      <c r="N1260" s="211"/>
      <c r="O1260" s="136"/>
      <c r="P1260" s="136"/>
      <c r="Q1260" s="136"/>
      <c r="R1260" s="136"/>
      <c r="S1260" s="136"/>
      <c r="T1260" s="136"/>
      <c r="U1260" s="136"/>
      <c r="V1260" s="136"/>
      <c r="W1260" s="136"/>
      <c r="X1260" s="136"/>
      <c r="Y1260" s="138"/>
    </row>
    <row r="1261" spans="1:25" s="2" customFormat="1" x14ac:dyDescent="0.25">
      <c r="A1261" s="136"/>
      <c r="B1261" s="136"/>
      <c r="C1261" s="136"/>
      <c r="D1261" s="136"/>
      <c r="E1261" s="136"/>
      <c r="F1261" s="136"/>
      <c r="G1261" s="136"/>
      <c r="H1261" s="136"/>
      <c r="I1261" s="136"/>
      <c r="J1261" s="136"/>
      <c r="K1261" s="136"/>
      <c r="L1261" s="138"/>
      <c r="M1261" s="139"/>
      <c r="N1261" s="211"/>
      <c r="O1261" s="136"/>
      <c r="P1261" s="136"/>
      <c r="Q1261" s="136"/>
      <c r="R1261" s="136"/>
      <c r="S1261" s="136"/>
      <c r="T1261" s="136"/>
      <c r="U1261" s="136"/>
      <c r="V1261" s="136"/>
      <c r="W1261" s="136"/>
      <c r="X1261" s="136"/>
      <c r="Y1261" s="138"/>
    </row>
    <row r="1262" spans="1:25" s="2" customFormat="1" x14ac:dyDescent="0.25">
      <c r="A1262" s="136"/>
      <c r="B1262" s="136"/>
      <c r="C1262" s="136"/>
      <c r="D1262" s="136"/>
      <c r="E1262" s="136"/>
      <c r="F1262" s="136"/>
      <c r="G1262" s="136"/>
      <c r="H1262" s="136"/>
      <c r="I1262" s="136"/>
      <c r="J1262" s="136"/>
      <c r="K1262" s="136"/>
      <c r="L1262" s="138"/>
      <c r="M1262" s="139"/>
      <c r="N1262" s="211"/>
      <c r="O1262" s="136"/>
      <c r="P1262" s="136"/>
      <c r="Q1262" s="136"/>
      <c r="R1262" s="136"/>
      <c r="S1262" s="136"/>
      <c r="T1262" s="136"/>
      <c r="U1262" s="136"/>
      <c r="V1262" s="136"/>
      <c r="W1262" s="136"/>
      <c r="X1262" s="136"/>
      <c r="Y1262" s="138"/>
    </row>
    <row r="1263" spans="1:25" s="2" customFormat="1" x14ac:dyDescent="0.25">
      <c r="A1263" s="136"/>
      <c r="B1263" s="136"/>
      <c r="C1263" s="136"/>
      <c r="D1263" s="136"/>
      <c r="E1263" s="136"/>
      <c r="F1263" s="136"/>
      <c r="G1263" s="136"/>
      <c r="H1263" s="136"/>
      <c r="I1263" s="136"/>
      <c r="J1263" s="136"/>
      <c r="K1263" s="136"/>
      <c r="L1263" s="138"/>
      <c r="M1263" s="139"/>
      <c r="N1263" s="211"/>
      <c r="O1263" s="136"/>
      <c r="P1263" s="136"/>
      <c r="Q1263" s="136"/>
      <c r="R1263" s="136"/>
      <c r="S1263" s="136"/>
      <c r="T1263" s="136"/>
      <c r="U1263" s="136"/>
      <c r="V1263" s="136"/>
      <c r="W1263" s="136"/>
      <c r="X1263" s="136"/>
      <c r="Y1263" s="138"/>
    </row>
    <row r="1264" spans="1:25" s="2" customFormat="1" x14ac:dyDescent="0.25">
      <c r="A1264" s="136"/>
      <c r="B1264" s="136"/>
      <c r="C1264" s="136"/>
      <c r="D1264" s="136"/>
      <c r="E1264" s="136"/>
      <c r="F1264" s="136"/>
      <c r="G1264" s="136"/>
      <c r="H1264" s="136"/>
      <c r="I1264" s="136"/>
      <c r="J1264" s="136"/>
      <c r="K1264" s="136"/>
      <c r="L1264" s="138"/>
      <c r="M1264" s="139"/>
      <c r="N1264" s="211"/>
      <c r="O1264" s="136"/>
      <c r="P1264" s="136"/>
      <c r="Q1264" s="136"/>
      <c r="R1264" s="136"/>
      <c r="S1264" s="136"/>
      <c r="T1264" s="136"/>
      <c r="U1264" s="136"/>
      <c r="V1264" s="136"/>
      <c r="W1264" s="136"/>
      <c r="X1264" s="136"/>
      <c r="Y1264" s="138"/>
    </row>
    <row r="1265" spans="1:25" s="2" customFormat="1" x14ac:dyDescent="0.25">
      <c r="A1265" s="136"/>
      <c r="B1265" s="136"/>
      <c r="C1265" s="136"/>
      <c r="D1265" s="136"/>
      <c r="E1265" s="136"/>
      <c r="F1265" s="136"/>
      <c r="G1265" s="136"/>
      <c r="H1265" s="136"/>
      <c r="I1265" s="136"/>
      <c r="J1265" s="136"/>
      <c r="K1265" s="136"/>
      <c r="L1265" s="138"/>
      <c r="M1265" s="139"/>
      <c r="N1265" s="211"/>
      <c r="O1265" s="136"/>
      <c r="P1265" s="136"/>
      <c r="Q1265" s="136"/>
      <c r="R1265" s="136"/>
      <c r="S1265" s="136"/>
      <c r="T1265" s="136"/>
      <c r="U1265" s="136"/>
      <c r="V1265" s="136"/>
      <c r="W1265" s="136"/>
      <c r="X1265" s="136"/>
      <c r="Y1265" s="138"/>
    </row>
    <row r="1266" spans="1:25" s="2" customFormat="1" x14ac:dyDescent="0.25">
      <c r="A1266" s="136"/>
      <c r="B1266" s="136"/>
      <c r="C1266" s="136"/>
      <c r="D1266" s="136"/>
      <c r="E1266" s="136"/>
      <c r="F1266" s="136"/>
      <c r="G1266" s="136"/>
      <c r="H1266" s="136"/>
      <c r="I1266" s="136"/>
      <c r="J1266" s="136"/>
      <c r="K1266" s="136"/>
      <c r="L1266" s="138"/>
      <c r="M1266" s="139"/>
      <c r="N1266" s="211"/>
      <c r="O1266" s="136"/>
      <c r="P1266" s="136"/>
      <c r="Q1266" s="136"/>
      <c r="R1266" s="136"/>
      <c r="S1266" s="136"/>
      <c r="T1266" s="136"/>
      <c r="U1266" s="136"/>
      <c r="V1266" s="136"/>
      <c r="W1266" s="136"/>
      <c r="X1266" s="136"/>
      <c r="Y1266" s="138"/>
    </row>
    <row r="1267" spans="1:25" s="2" customFormat="1" x14ac:dyDescent="0.25">
      <c r="A1267" s="136"/>
      <c r="B1267" s="136"/>
      <c r="C1267" s="136"/>
      <c r="D1267" s="136"/>
      <c r="E1267" s="136"/>
      <c r="F1267" s="136"/>
      <c r="G1267" s="136"/>
      <c r="H1267" s="136"/>
      <c r="I1267" s="136"/>
      <c r="J1267" s="136"/>
      <c r="K1267" s="136"/>
      <c r="L1267" s="138"/>
      <c r="M1267" s="139"/>
      <c r="N1267" s="211"/>
      <c r="O1267" s="136"/>
      <c r="P1267" s="136"/>
      <c r="Q1267" s="136"/>
      <c r="R1267" s="136"/>
      <c r="S1267" s="136"/>
      <c r="T1267" s="136"/>
      <c r="U1267" s="136"/>
      <c r="V1267" s="136"/>
      <c r="W1267" s="136"/>
      <c r="X1267" s="136"/>
      <c r="Y1267" s="138"/>
    </row>
    <row r="1268" spans="1:25" s="2" customFormat="1" x14ac:dyDescent="0.25">
      <c r="A1268" s="136"/>
      <c r="B1268" s="136"/>
      <c r="C1268" s="136"/>
      <c r="D1268" s="136"/>
      <c r="E1268" s="136"/>
      <c r="F1268" s="136"/>
      <c r="G1268" s="136"/>
      <c r="H1268" s="136"/>
      <c r="I1268" s="136"/>
      <c r="J1268" s="136"/>
      <c r="K1268" s="136"/>
      <c r="L1268" s="138"/>
      <c r="M1268" s="139"/>
      <c r="N1268" s="211"/>
      <c r="O1268" s="136"/>
      <c r="P1268" s="136"/>
      <c r="Q1268" s="136"/>
      <c r="R1268" s="136"/>
      <c r="S1268" s="136"/>
      <c r="T1268" s="136"/>
      <c r="U1268" s="136"/>
      <c r="V1268" s="136"/>
      <c r="W1268" s="136"/>
      <c r="X1268" s="136"/>
      <c r="Y1268" s="138"/>
    </row>
    <row r="1269" spans="1:25" s="2" customFormat="1" x14ac:dyDescent="0.25">
      <c r="A1269" s="136"/>
      <c r="B1269" s="136"/>
      <c r="C1269" s="136"/>
      <c r="D1269" s="136"/>
      <c r="E1269" s="136"/>
      <c r="F1269" s="136"/>
      <c r="G1269" s="136"/>
      <c r="H1269" s="136"/>
      <c r="I1269" s="136"/>
      <c r="J1269" s="136"/>
      <c r="K1269" s="136"/>
      <c r="L1269" s="138"/>
      <c r="M1269" s="139"/>
      <c r="N1269" s="211"/>
      <c r="O1269" s="136"/>
      <c r="P1269" s="136"/>
      <c r="Q1269" s="136"/>
      <c r="R1269" s="136"/>
      <c r="S1269" s="136"/>
      <c r="T1269" s="136"/>
      <c r="U1269" s="136"/>
      <c r="V1269" s="136"/>
      <c r="W1269" s="136"/>
      <c r="X1269" s="136"/>
      <c r="Y1269" s="138"/>
    </row>
    <row r="1270" spans="1:25" s="2" customFormat="1" x14ac:dyDescent="0.25">
      <c r="A1270" s="136"/>
      <c r="B1270" s="136"/>
      <c r="C1270" s="136"/>
      <c r="D1270" s="136"/>
      <c r="E1270" s="136"/>
      <c r="F1270" s="136"/>
      <c r="G1270" s="136"/>
      <c r="H1270" s="136"/>
      <c r="I1270" s="136"/>
      <c r="J1270" s="136"/>
      <c r="K1270" s="136"/>
      <c r="L1270" s="138"/>
      <c r="M1270" s="139"/>
      <c r="N1270" s="211"/>
      <c r="O1270" s="136"/>
      <c r="P1270" s="136"/>
      <c r="Q1270" s="136"/>
      <c r="R1270" s="136"/>
      <c r="S1270" s="136"/>
      <c r="T1270" s="136"/>
      <c r="U1270" s="136"/>
      <c r="V1270" s="136"/>
      <c r="W1270" s="136"/>
      <c r="X1270" s="136"/>
      <c r="Y1270" s="138"/>
    </row>
    <row r="1271" spans="1:25" s="2" customFormat="1" x14ac:dyDescent="0.25">
      <c r="A1271" s="136"/>
      <c r="B1271" s="136"/>
      <c r="C1271" s="136"/>
      <c r="D1271" s="136"/>
      <c r="E1271" s="136"/>
      <c r="F1271" s="136"/>
      <c r="G1271" s="136"/>
      <c r="H1271" s="136"/>
      <c r="I1271" s="136"/>
      <c r="J1271" s="136"/>
      <c r="K1271" s="136"/>
      <c r="L1271" s="138"/>
      <c r="M1271" s="139"/>
      <c r="N1271" s="211"/>
      <c r="O1271" s="136"/>
      <c r="P1271" s="136"/>
      <c r="Q1271" s="136"/>
      <c r="R1271" s="136"/>
      <c r="S1271" s="136"/>
      <c r="T1271" s="136"/>
      <c r="U1271" s="136"/>
      <c r="V1271" s="136"/>
      <c r="W1271" s="136"/>
      <c r="X1271" s="136"/>
      <c r="Y1271" s="138"/>
    </row>
    <row r="1272" spans="1:25" s="2" customFormat="1" x14ac:dyDescent="0.25">
      <c r="A1272" s="136"/>
      <c r="B1272" s="136"/>
      <c r="C1272" s="136"/>
      <c r="D1272" s="136"/>
      <c r="E1272" s="136"/>
      <c r="F1272" s="136"/>
      <c r="G1272" s="136"/>
      <c r="H1272" s="136"/>
      <c r="I1272" s="136"/>
      <c r="J1272" s="136"/>
      <c r="K1272" s="136"/>
      <c r="L1272" s="138"/>
      <c r="M1272" s="139"/>
      <c r="N1272" s="211"/>
      <c r="O1272" s="136"/>
      <c r="P1272" s="136"/>
      <c r="Q1272" s="136"/>
      <c r="R1272" s="136"/>
      <c r="S1272" s="136"/>
      <c r="T1272" s="136"/>
      <c r="U1272" s="136"/>
      <c r="V1272" s="136"/>
      <c r="W1272" s="136"/>
      <c r="X1272" s="136"/>
      <c r="Y1272" s="138"/>
    </row>
    <row r="1273" spans="1:25" s="2" customFormat="1" x14ac:dyDescent="0.25">
      <c r="A1273" s="136"/>
      <c r="B1273" s="136"/>
      <c r="C1273" s="136"/>
      <c r="D1273" s="136"/>
      <c r="E1273" s="136"/>
      <c r="F1273" s="136"/>
      <c r="G1273" s="136"/>
      <c r="H1273" s="136"/>
      <c r="I1273" s="136"/>
      <c r="J1273" s="136"/>
      <c r="K1273" s="136"/>
      <c r="L1273" s="138"/>
      <c r="M1273" s="139"/>
      <c r="N1273" s="211"/>
      <c r="O1273" s="136"/>
      <c r="P1273" s="136"/>
      <c r="Q1273" s="136"/>
      <c r="R1273" s="136"/>
      <c r="S1273" s="136"/>
      <c r="T1273" s="136"/>
      <c r="U1273" s="136"/>
      <c r="V1273" s="136"/>
      <c r="W1273" s="136"/>
      <c r="X1273" s="136"/>
      <c r="Y1273" s="138"/>
    </row>
    <row r="1274" spans="1:25" s="2" customFormat="1" x14ac:dyDescent="0.25">
      <c r="A1274" s="136"/>
      <c r="B1274" s="136"/>
      <c r="C1274" s="136"/>
      <c r="D1274" s="136"/>
      <c r="E1274" s="136"/>
      <c r="F1274" s="136"/>
      <c r="G1274" s="136"/>
      <c r="H1274" s="136"/>
      <c r="I1274" s="136"/>
      <c r="J1274" s="136"/>
      <c r="K1274" s="136"/>
      <c r="L1274" s="138"/>
      <c r="M1274" s="139"/>
      <c r="N1274" s="211"/>
      <c r="O1274" s="136"/>
      <c r="P1274" s="136"/>
      <c r="Q1274" s="136"/>
      <c r="R1274" s="136"/>
      <c r="S1274" s="136"/>
      <c r="T1274" s="136"/>
      <c r="U1274" s="136"/>
      <c r="V1274" s="136"/>
      <c r="W1274" s="136"/>
      <c r="X1274" s="136"/>
      <c r="Y1274" s="138"/>
    </row>
    <row r="1275" spans="1:25" s="2" customFormat="1" x14ac:dyDescent="0.25">
      <c r="A1275" s="136"/>
      <c r="B1275" s="136"/>
      <c r="C1275" s="136"/>
      <c r="D1275" s="136"/>
      <c r="E1275" s="136"/>
      <c r="F1275" s="136"/>
      <c r="G1275" s="136"/>
      <c r="H1275" s="136"/>
      <c r="I1275" s="136"/>
      <c r="J1275" s="136"/>
      <c r="K1275" s="136"/>
      <c r="L1275" s="138"/>
      <c r="M1275" s="139"/>
      <c r="N1275" s="211"/>
      <c r="O1275" s="136"/>
      <c r="P1275" s="136"/>
      <c r="Q1275" s="136"/>
      <c r="R1275" s="136"/>
      <c r="S1275" s="136"/>
      <c r="T1275" s="136"/>
      <c r="U1275" s="136"/>
      <c r="V1275" s="136"/>
      <c r="W1275" s="136"/>
      <c r="X1275" s="136"/>
      <c r="Y1275" s="138"/>
    </row>
    <row r="1276" spans="1:25" s="2" customFormat="1" x14ac:dyDescent="0.25">
      <c r="A1276" s="136"/>
      <c r="B1276" s="136"/>
      <c r="C1276" s="136"/>
      <c r="D1276" s="136"/>
      <c r="E1276" s="136"/>
      <c r="F1276" s="136"/>
      <c r="G1276" s="136"/>
      <c r="H1276" s="136"/>
      <c r="I1276" s="136"/>
      <c r="J1276" s="136"/>
      <c r="K1276" s="136"/>
      <c r="L1276" s="138"/>
      <c r="M1276" s="139"/>
      <c r="N1276" s="211"/>
      <c r="O1276" s="136"/>
      <c r="P1276" s="136"/>
      <c r="Q1276" s="136"/>
      <c r="R1276" s="136"/>
      <c r="S1276" s="136"/>
      <c r="T1276" s="136"/>
      <c r="U1276" s="136"/>
      <c r="V1276" s="136"/>
      <c r="W1276" s="136"/>
      <c r="X1276" s="136"/>
      <c r="Y1276" s="138"/>
    </row>
    <row r="1277" spans="1:25" s="2" customFormat="1" x14ac:dyDescent="0.25">
      <c r="A1277" s="136"/>
      <c r="B1277" s="136"/>
      <c r="C1277" s="136"/>
      <c r="D1277" s="136"/>
      <c r="E1277" s="136"/>
      <c r="F1277" s="136"/>
      <c r="G1277" s="136"/>
      <c r="H1277" s="136"/>
      <c r="I1277" s="136"/>
      <c r="J1277" s="136"/>
      <c r="K1277" s="136"/>
      <c r="L1277" s="138"/>
      <c r="M1277" s="139"/>
      <c r="N1277" s="211"/>
      <c r="O1277" s="136"/>
      <c r="P1277" s="136"/>
      <c r="Q1277" s="136"/>
      <c r="R1277" s="136"/>
      <c r="S1277" s="136"/>
      <c r="T1277" s="136"/>
      <c r="U1277" s="136"/>
      <c r="V1277" s="136"/>
      <c r="W1277" s="136"/>
      <c r="X1277" s="136"/>
      <c r="Y1277" s="138"/>
    </row>
    <row r="1278" spans="1:25" s="2" customFormat="1" x14ac:dyDescent="0.25">
      <c r="A1278" s="136"/>
      <c r="B1278" s="136"/>
      <c r="C1278" s="136"/>
      <c r="D1278" s="136"/>
      <c r="E1278" s="136"/>
      <c r="F1278" s="136"/>
      <c r="G1278" s="136"/>
      <c r="H1278" s="136"/>
      <c r="I1278" s="136"/>
      <c r="J1278" s="136"/>
      <c r="K1278" s="136"/>
      <c r="L1278" s="138"/>
      <c r="M1278" s="139"/>
      <c r="N1278" s="211"/>
      <c r="O1278" s="136"/>
      <c r="P1278" s="136"/>
      <c r="Q1278" s="136"/>
      <c r="R1278" s="136"/>
      <c r="S1278" s="136"/>
      <c r="T1278" s="136"/>
      <c r="U1278" s="136"/>
      <c r="V1278" s="136"/>
      <c r="W1278" s="136"/>
      <c r="X1278" s="136"/>
      <c r="Y1278" s="138"/>
    </row>
    <row r="1279" spans="1:25" s="2" customFormat="1" x14ac:dyDescent="0.25">
      <c r="A1279" s="136"/>
      <c r="B1279" s="136"/>
      <c r="C1279" s="136"/>
      <c r="D1279" s="136"/>
      <c r="E1279" s="136"/>
      <c r="F1279" s="136"/>
      <c r="G1279" s="136"/>
      <c r="H1279" s="136"/>
      <c r="I1279" s="136"/>
      <c r="J1279" s="136"/>
      <c r="K1279" s="136"/>
      <c r="L1279" s="138"/>
      <c r="M1279" s="139"/>
      <c r="N1279" s="211"/>
      <c r="O1279" s="136"/>
      <c r="P1279" s="136"/>
      <c r="Q1279" s="136"/>
      <c r="R1279" s="136"/>
      <c r="S1279" s="136"/>
      <c r="T1279" s="136"/>
      <c r="U1279" s="136"/>
      <c r="V1279" s="136"/>
      <c r="W1279" s="136"/>
      <c r="X1279" s="136"/>
      <c r="Y1279" s="138"/>
    </row>
    <row r="1280" spans="1:25" s="2" customFormat="1" x14ac:dyDescent="0.25">
      <c r="A1280" s="136"/>
      <c r="B1280" s="136"/>
      <c r="C1280" s="136"/>
      <c r="D1280" s="136"/>
      <c r="E1280" s="136"/>
      <c r="F1280" s="136"/>
      <c r="G1280" s="136"/>
      <c r="H1280" s="136"/>
      <c r="I1280" s="136"/>
      <c r="J1280" s="136"/>
      <c r="K1280" s="136"/>
      <c r="L1280" s="138"/>
      <c r="M1280" s="139"/>
      <c r="N1280" s="211"/>
      <c r="O1280" s="136"/>
      <c r="P1280" s="136"/>
      <c r="Q1280" s="136"/>
      <c r="R1280" s="136"/>
      <c r="S1280" s="136"/>
      <c r="T1280" s="136"/>
      <c r="U1280" s="136"/>
      <c r="V1280" s="136"/>
      <c r="W1280" s="136"/>
      <c r="X1280" s="136"/>
      <c r="Y1280" s="138"/>
    </row>
    <row r="1281" spans="1:25" s="2" customFormat="1" x14ac:dyDescent="0.25">
      <c r="A1281" s="136"/>
      <c r="B1281" s="136"/>
      <c r="C1281" s="136"/>
      <c r="D1281" s="136"/>
      <c r="E1281" s="136"/>
      <c r="F1281" s="136"/>
      <c r="G1281" s="136"/>
      <c r="H1281" s="136"/>
      <c r="I1281" s="136"/>
      <c r="J1281" s="136"/>
      <c r="K1281" s="136"/>
      <c r="L1281" s="138"/>
      <c r="M1281" s="139"/>
      <c r="N1281" s="211"/>
      <c r="O1281" s="136"/>
      <c r="P1281" s="136"/>
      <c r="Q1281" s="136"/>
      <c r="R1281" s="136"/>
      <c r="S1281" s="136"/>
      <c r="T1281" s="136"/>
      <c r="U1281" s="136"/>
      <c r="V1281" s="136"/>
      <c r="W1281" s="136"/>
      <c r="X1281" s="136"/>
      <c r="Y1281" s="138"/>
    </row>
    <row r="1282" spans="1:25" s="2" customFormat="1" x14ac:dyDescent="0.25">
      <c r="A1282" s="136"/>
      <c r="B1282" s="136"/>
      <c r="C1282" s="136"/>
      <c r="D1282" s="136"/>
      <c r="E1282" s="136"/>
      <c r="F1282" s="136"/>
      <c r="G1282" s="136"/>
      <c r="H1282" s="136"/>
      <c r="I1282" s="136"/>
      <c r="J1282" s="136"/>
      <c r="K1282" s="136"/>
      <c r="L1282" s="138"/>
      <c r="M1282" s="139"/>
      <c r="N1282" s="211"/>
      <c r="O1282" s="136"/>
      <c r="P1282" s="136"/>
      <c r="Q1282" s="136"/>
      <c r="R1282" s="136"/>
      <c r="S1282" s="136"/>
      <c r="T1282" s="136"/>
      <c r="U1282" s="136"/>
      <c r="V1282" s="136"/>
      <c r="W1282" s="136"/>
      <c r="X1282" s="136"/>
      <c r="Y1282" s="138"/>
    </row>
    <row r="1283" spans="1:25" s="2" customFormat="1" x14ac:dyDescent="0.25">
      <c r="A1283" s="136"/>
      <c r="B1283" s="136"/>
      <c r="C1283" s="136"/>
      <c r="D1283" s="136"/>
      <c r="E1283" s="136"/>
      <c r="F1283" s="136"/>
      <c r="G1283" s="136"/>
      <c r="H1283" s="136"/>
      <c r="I1283" s="136"/>
      <c r="J1283" s="136"/>
      <c r="K1283" s="136"/>
      <c r="L1283" s="138"/>
      <c r="M1283" s="139"/>
      <c r="N1283" s="211"/>
      <c r="O1283" s="136"/>
      <c r="P1283" s="136"/>
      <c r="Q1283" s="136"/>
      <c r="R1283" s="136"/>
      <c r="S1283" s="136"/>
      <c r="T1283" s="136"/>
      <c r="U1283" s="136"/>
      <c r="V1283" s="136"/>
      <c r="W1283" s="136"/>
      <c r="X1283" s="136"/>
      <c r="Y1283" s="138"/>
    </row>
    <row r="1284" spans="1:25" s="2" customFormat="1" x14ac:dyDescent="0.25">
      <c r="A1284" s="136"/>
      <c r="B1284" s="136"/>
      <c r="C1284" s="136"/>
      <c r="D1284" s="136"/>
      <c r="E1284" s="136"/>
      <c r="F1284" s="136"/>
      <c r="G1284" s="136"/>
      <c r="H1284" s="136"/>
      <c r="I1284" s="136"/>
      <c r="J1284" s="136"/>
      <c r="K1284" s="136"/>
      <c r="L1284" s="138"/>
      <c r="M1284" s="139"/>
      <c r="N1284" s="211"/>
      <c r="O1284" s="136"/>
      <c r="P1284" s="136"/>
      <c r="Q1284" s="136"/>
      <c r="R1284" s="136"/>
      <c r="S1284" s="136"/>
      <c r="T1284" s="136"/>
      <c r="U1284" s="136"/>
      <c r="V1284" s="136"/>
      <c r="W1284" s="136"/>
      <c r="X1284" s="136"/>
      <c r="Y1284" s="138"/>
    </row>
    <row r="1285" spans="1:25" s="2" customFormat="1" x14ac:dyDescent="0.25">
      <c r="A1285" s="136"/>
      <c r="B1285" s="136"/>
      <c r="C1285" s="136"/>
      <c r="D1285" s="136"/>
      <c r="E1285" s="136"/>
      <c r="F1285" s="136"/>
      <c r="G1285" s="136"/>
      <c r="H1285" s="136"/>
      <c r="I1285" s="136"/>
      <c r="J1285" s="136"/>
      <c r="K1285" s="136"/>
      <c r="L1285" s="138"/>
      <c r="M1285" s="139"/>
      <c r="N1285" s="211"/>
      <c r="O1285" s="136"/>
      <c r="P1285" s="136"/>
      <c r="Q1285" s="136"/>
      <c r="R1285" s="136"/>
      <c r="S1285" s="136"/>
      <c r="T1285" s="136"/>
      <c r="U1285" s="136"/>
      <c r="V1285" s="136"/>
      <c r="W1285" s="136"/>
      <c r="X1285" s="136"/>
      <c r="Y1285" s="138"/>
    </row>
    <row r="1286" spans="1:25" s="2" customFormat="1" x14ac:dyDescent="0.25">
      <c r="A1286" s="136"/>
      <c r="B1286" s="136"/>
      <c r="C1286" s="136"/>
      <c r="D1286" s="136"/>
      <c r="E1286" s="136"/>
      <c r="F1286" s="136"/>
      <c r="G1286" s="136"/>
      <c r="H1286" s="136"/>
      <c r="I1286" s="136"/>
      <c r="J1286" s="136"/>
      <c r="K1286" s="136"/>
      <c r="L1286" s="138"/>
      <c r="M1286" s="139"/>
      <c r="N1286" s="211"/>
      <c r="O1286" s="136"/>
      <c r="P1286" s="136"/>
      <c r="Q1286" s="136"/>
      <c r="R1286" s="136"/>
      <c r="S1286" s="136"/>
      <c r="T1286" s="136"/>
      <c r="U1286" s="136"/>
      <c r="V1286" s="136"/>
      <c r="W1286" s="136"/>
      <c r="X1286" s="136"/>
      <c r="Y1286" s="138"/>
    </row>
    <row r="1287" spans="1:25" s="2" customFormat="1" x14ac:dyDescent="0.25">
      <c r="A1287" s="136"/>
      <c r="B1287" s="136"/>
      <c r="C1287" s="136"/>
      <c r="D1287" s="136"/>
      <c r="E1287" s="136"/>
      <c r="F1287" s="136"/>
      <c r="G1287" s="136"/>
      <c r="H1287" s="136"/>
      <c r="I1287" s="136"/>
      <c r="J1287" s="136"/>
      <c r="K1287" s="136"/>
      <c r="L1287" s="138"/>
      <c r="M1287" s="139"/>
      <c r="N1287" s="211"/>
      <c r="O1287" s="136"/>
      <c r="P1287" s="136"/>
      <c r="Q1287" s="136"/>
      <c r="R1287" s="136"/>
      <c r="S1287" s="136"/>
      <c r="T1287" s="136"/>
      <c r="U1287" s="136"/>
      <c r="V1287" s="136"/>
      <c r="W1287" s="136"/>
      <c r="X1287" s="136"/>
      <c r="Y1287" s="138"/>
    </row>
    <row r="1288" spans="1:25" s="2" customFormat="1" x14ac:dyDescent="0.25">
      <c r="A1288" s="136"/>
      <c r="B1288" s="136"/>
      <c r="C1288" s="136"/>
      <c r="D1288" s="136"/>
      <c r="E1288" s="136"/>
      <c r="F1288" s="136"/>
      <c r="G1288" s="136"/>
      <c r="H1288" s="136"/>
      <c r="I1288" s="136"/>
      <c r="J1288" s="136"/>
      <c r="K1288" s="136"/>
      <c r="L1288" s="138"/>
      <c r="M1288" s="139"/>
      <c r="N1288" s="211"/>
      <c r="O1288" s="136"/>
      <c r="P1288" s="136"/>
      <c r="Q1288" s="136"/>
      <c r="R1288" s="136"/>
      <c r="S1288" s="136"/>
      <c r="T1288" s="136"/>
      <c r="U1288" s="136"/>
      <c r="V1288" s="136"/>
      <c r="W1288" s="136"/>
      <c r="X1288" s="136"/>
      <c r="Y1288" s="138"/>
    </row>
    <row r="1289" spans="1:25" s="2" customFormat="1" x14ac:dyDescent="0.25">
      <c r="A1289" s="136"/>
      <c r="B1289" s="136"/>
      <c r="C1289" s="136"/>
      <c r="D1289" s="136"/>
      <c r="E1289" s="136"/>
      <c r="F1289" s="136"/>
      <c r="G1289" s="136"/>
      <c r="H1289" s="136"/>
      <c r="I1289" s="136"/>
      <c r="J1289" s="136"/>
      <c r="K1289" s="136"/>
      <c r="L1289" s="138"/>
      <c r="M1289" s="139"/>
      <c r="N1289" s="211"/>
      <c r="O1289" s="136"/>
      <c r="P1289" s="136"/>
      <c r="Q1289" s="136"/>
      <c r="R1289" s="136"/>
      <c r="S1289" s="136"/>
      <c r="T1289" s="136"/>
      <c r="U1289" s="136"/>
      <c r="V1289" s="136"/>
      <c r="W1289" s="136"/>
      <c r="X1289" s="136"/>
      <c r="Y1289" s="138"/>
    </row>
    <row r="1290" spans="1:25" s="2" customFormat="1" x14ac:dyDescent="0.25">
      <c r="A1290" s="136"/>
      <c r="B1290" s="136"/>
      <c r="C1290" s="136"/>
      <c r="D1290" s="136"/>
      <c r="E1290" s="136"/>
      <c r="F1290" s="136"/>
      <c r="G1290" s="136"/>
      <c r="H1290" s="136"/>
      <c r="I1290" s="136"/>
      <c r="J1290" s="136"/>
      <c r="K1290" s="136"/>
      <c r="L1290" s="138"/>
      <c r="M1290" s="139"/>
      <c r="N1290" s="211"/>
      <c r="O1290" s="136"/>
      <c r="P1290" s="136"/>
      <c r="Q1290" s="136"/>
      <c r="R1290" s="136"/>
      <c r="S1290" s="136"/>
      <c r="T1290" s="136"/>
      <c r="U1290" s="136"/>
      <c r="V1290" s="136"/>
      <c r="W1290" s="136"/>
      <c r="X1290" s="136"/>
      <c r="Y1290" s="138"/>
    </row>
    <row r="1291" spans="1:25" s="2" customFormat="1" x14ac:dyDescent="0.25">
      <c r="A1291" s="136"/>
      <c r="B1291" s="136"/>
      <c r="C1291" s="136"/>
      <c r="D1291" s="136"/>
      <c r="E1291" s="136"/>
      <c r="F1291" s="136"/>
      <c r="G1291" s="136"/>
      <c r="H1291" s="136"/>
      <c r="I1291" s="136"/>
      <c r="J1291" s="136"/>
      <c r="K1291" s="136"/>
      <c r="L1291" s="138"/>
      <c r="M1291" s="139"/>
      <c r="N1291" s="211"/>
      <c r="O1291" s="136"/>
      <c r="P1291" s="136"/>
      <c r="Q1291" s="136"/>
      <c r="R1291" s="136"/>
      <c r="S1291" s="136"/>
      <c r="T1291" s="136"/>
      <c r="U1291" s="136"/>
      <c r="V1291" s="136"/>
      <c r="W1291" s="136"/>
      <c r="X1291" s="136"/>
      <c r="Y1291" s="138"/>
    </row>
    <row r="1292" spans="1:25" s="2" customFormat="1" x14ac:dyDescent="0.25">
      <c r="A1292" s="136"/>
      <c r="B1292" s="136"/>
      <c r="C1292" s="136"/>
      <c r="D1292" s="136"/>
      <c r="E1292" s="136"/>
      <c r="F1292" s="136"/>
      <c r="G1292" s="136"/>
      <c r="H1292" s="136"/>
      <c r="I1292" s="136"/>
      <c r="J1292" s="136"/>
      <c r="K1292" s="136"/>
      <c r="L1292" s="138"/>
      <c r="M1292" s="139"/>
      <c r="N1292" s="211"/>
      <c r="O1292" s="136"/>
      <c r="P1292" s="136"/>
      <c r="Q1292" s="136"/>
      <c r="R1292" s="136"/>
      <c r="S1292" s="136"/>
      <c r="T1292" s="136"/>
      <c r="U1292" s="136"/>
      <c r="V1292" s="136"/>
      <c r="W1292" s="136"/>
      <c r="X1292" s="136"/>
      <c r="Y1292" s="138"/>
    </row>
    <row r="1293" spans="1:25" s="2" customFormat="1" x14ac:dyDescent="0.25">
      <c r="A1293" s="136"/>
      <c r="B1293" s="136"/>
      <c r="C1293" s="136"/>
      <c r="D1293" s="136"/>
      <c r="E1293" s="136"/>
      <c r="F1293" s="136"/>
      <c r="G1293" s="136"/>
      <c r="H1293" s="136"/>
      <c r="I1293" s="136"/>
      <c r="J1293" s="136"/>
      <c r="K1293" s="136"/>
      <c r="L1293" s="138"/>
      <c r="M1293" s="139"/>
      <c r="N1293" s="211"/>
      <c r="O1293" s="136"/>
      <c r="P1293" s="136"/>
      <c r="Q1293" s="136"/>
      <c r="R1293" s="136"/>
      <c r="S1293" s="136"/>
      <c r="T1293" s="136"/>
      <c r="U1293" s="136"/>
      <c r="V1293" s="136"/>
      <c r="W1293" s="136"/>
      <c r="X1293" s="136"/>
      <c r="Y1293" s="138"/>
    </row>
    <row r="1294" spans="1:25" s="2" customFormat="1" x14ac:dyDescent="0.25">
      <c r="A1294" s="136"/>
      <c r="B1294" s="136"/>
      <c r="C1294" s="136"/>
      <c r="D1294" s="136"/>
      <c r="E1294" s="136"/>
      <c r="F1294" s="136"/>
      <c r="G1294" s="136"/>
      <c r="H1294" s="136"/>
      <c r="I1294" s="136"/>
      <c r="J1294" s="136"/>
      <c r="K1294" s="136"/>
      <c r="L1294" s="138"/>
      <c r="M1294" s="139"/>
      <c r="N1294" s="211"/>
      <c r="O1294" s="136"/>
      <c r="P1294" s="136"/>
      <c r="Q1294" s="136"/>
      <c r="R1294" s="136"/>
      <c r="S1294" s="136"/>
      <c r="T1294" s="136"/>
      <c r="U1294" s="136"/>
      <c r="V1294" s="136"/>
      <c r="W1294" s="136"/>
      <c r="X1294" s="136"/>
      <c r="Y1294" s="138"/>
    </row>
    <row r="1295" spans="1:25" s="2" customFormat="1" x14ac:dyDescent="0.25">
      <c r="A1295" s="136"/>
      <c r="B1295" s="136"/>
      <c r="C1295" s="136"/>
      <c r="D1295" s="136"/>
      <c r="E1295" s="136"/>
      <c r="F1295" s="136"/>
      <c r="G1295" s="136"/>
      <c r="H1295" s="136"/>
      <c r="I1295" s="136"/>
      <c r="J1295" s="136"/>
      <c r="K1295" s="136"/>
      <c r="L1295" s="138"/>
      <c r="M1295" s="139"/>
      <c r="N1295" s="211"/>
      <c r="O1295" s="136"/>
      <c r="P1295" s="136"/>
      <c r="Q1295" s="136"/>
      <c r="R1295" s="136"/>
      <c r="S1295" s="136"/>
      <c r="T1295" s="136"/>
      <c r="U1295" s="136"/>
      <c r="V1295" s="136"/>
      <c r="W1295" s="136"/>
      <c r="X1295" s="136"/>
      <c r="Y1295" s="138"/>
    </row>
    <row r="1296" spans="1:25" s="2" customFormat="1" x14ac:dyDescent="0.25">
      <c r="A1296" s="136"/>
      <c r="B1296" s="136"/>
      <c r="C1296" s="136"/>
      <c r="D1296" s="136"/>
      <c r="E1296" s="136"/>
      <c r="F1296" s="136"/>
      <c r="G1296" s="136"/>
      <c r="H1296" s="136"/>
      <c r="I1296" s="136"/>
      <c r="J1296" s="136"/>
      <c r="K1296" s="136"/>
      <c r="L1296" s="138"/>
      <c r="M1296" s="139"/>
      <c r="N1296" s="211"/>
      <c r="O1296" s="136"/>
      <c r="P1296" s="136"/>
      <c r="Q1296" s="136"/>
      <c r="R1296" s="136"/>
      <c r="S1296" s="136"/>
      <c r="T1296" s="136"/>
      <c r="U1296" s="136"/>
      <c r="V1296" s="136"/>
      <c r="W1296" s="136"/>
      <c r="X1296" s="136"/>
      <c r="Y1296" s="138"/>
    </row>
    <row r="1297" spans="1:25" s="2" customFormat="1" x14ac:dyDescent="0.25">
      <c r="A1297" s="136"/>
      <c r="B1297" s="136"/>
      <c r="C1297" s="136"/>
      <c r="D1297" s="136"/>
      <c r="E1297" s="136"/>
      <c r="F1297" s="136"/>
      <c r="G1297" s="136"/>
      <c r="H1297" s="136"/>
      <c r="I1297" s="136"/>
      <c r="J1297" s="136"/>
      <c r="K1297" s="136"/>
      <c r="L1297" s="138"/>
      <c r="M1297" s="139"/>
      <c r="N1297" s="211"/>
      <c r="O1297" s="136"/>
      <c r="P1297" s="136"/>
      <c r="Q1297" s="136"/>
      <c r="R1297" s="136"/>
      <c r="S1297" s="136"/>
      <c r="T1297" s="136"/>
      <c r="U1297" s="136"/>
      <c r="V1297" s="136"/>
      <c r="W1297" s="136"/>
      <c r="X1297" s="136"/>
      <c r="Y1297" s="138"/>
    </row>
    <row r="1298" spans="1:25" s="2" customFormat="1" x14ac:dyDescent="0.25">
      <c r="A1298" s="136"/>
      <c r="B1298" s="136"/>
      <c r="C1298" s="136"/>
      <c r="D1298" s="136"/>
      <c r="E1298" s="136"/>
      <c r="F1298" s="136"/>
      <c r="G1298" s="136"/>
      <c r="H1298" s="136"/>
      <c r="I1298" s="136"/>
      <c r="J1298" s="136"/>
      <c r="K1298" s="136"/>
      <c r="L1298" s="138"/>
      <c r="M1298" s="139"/>
      <c r="N1298" s="211"/>
      <c r="O1298" s="136"/>
      <c r="P1298" s="136"/>
      <c r="Q1298" s="136"/>
      <c r="R1298" s="136"/>
      <c r="S1298" s="136"/>
      <c r="T1298" s="136"/>
      <c r="U1298" s="136"/>
      <c r="V1298" s="136"/>
      <c r="W1298" s="136"/>
      <c r="X1298" s="136"/>
      <c r="Y1298" s="138"/>
    </row>
    <row r="1299" spans="1:25" s="2" customFormat="1" x14ac:dyDescent="0.25">
      <c r="A1299" s="136"/>
      <c r="B1299" s="136"/>
      <c r="C1299" s="136"/>
      <c r="D1299" s="136"/>
      <c r="E1299" s="136"/>
      <c r="F1299" s="136"/>
      <c r="G1299" s="136"/>
      <c r="H1299" s="136"/>
      <c r="I1299" s="136"/>
      <c r="J1299" s="136"/>
      <c r="K1299" s="136"/>
      <c r="L1299" s="138"/>
      <c r="M1299" s="139"/>
      <c r="N1299" s="211"/>
      <c r="O1299" s="136"/>
      <c r="P1299" s="136"/>
      <c r="Q1299" s="136"/>
      <c r="R1299" s="136"/>
      <c r="S1299" s="136"/>
      <c r="T1299" s="136"/>
      <c r="U1299" s="136"/>
      <c r="V1299" s="136"/>
      <c r="W1299" s="136"/>
      <c r="X1299" s="136"/>
      <c r="Y1299" s="138"/>
    </row>
    <row r="1300" spans="1:25" s="2" customFormat="1" x14ac:dyDescent="0.25">
      <c r="A1300" s="136"/>
      <c r="B1300" s="136"/>
      <c r="C1300" s="136"/>
      <c r="D1300" s="136"/>
      <c r="E1300" s="136"/>
      <c r="F1300" s="136"/>
      <c r="G1300" s="136"/>
      <c r="H1300" s="136"/>
      <c r="I1300" s="136"/>
      <c r="J1300" s="136"/>
      <c r="K1300" s="136"/>
      <c r="L1300" s="138"/>
      <c r="M1300" s="139"/>
      <c r="N1300" s="211"/>
      <c r="O1300" s="136"/>
      <c r="P1300" s="136"/>
      <c r="Q1300" s="136"/>
      <c r="R1300" s="136"/>
      <c r="S1300" s="136"/>
      <c r="T1300" s="136"/>
      <c r="U1300" s="136"/>
      <c r="V1300" s="136"/>
      <c r="W1300" s="136"/>
      <c r="X1300" s="136"/>
      <c r="Y1300" s="138"/>
    </row>
    <row r="1301" spans="1:25" s="2" customFormat="1" x14ac:dyDescent="0.25">
      <c r="A1301" s="136"/>
      <c r="B1301" s="136"/>
      <c r="C1301" s="136"/>
      <c r="D1301" s="136"/>
      <c r="E1301" s="136"/>
      <c r="F1301" s="136"/>
      <c r="G1301" s="136"/>
      <c r="H1301" s="136"/>
      <c r="I1301" s="136"/>
      <c r="J1301" s="136"/>
      <c r="K1301" s="136"/>
      <c r="L1301" s="138"/>
      <c r="M1301" s="139"/>
      <c r="N1301" s="211"/>
      <c r="O1301" s="136"/>
      <c r="P1301" s="136"/>
      <c r="Q1301" s="136"/>
      <c r="R1301" s="136"/>
      <c r="S1301" s="136"/>
      <c r="T1301" s="136"/>
      <c r="U1301" s="136"/>
      <c r="V1301" s="136"/>
      <c r="W1301" s="136"/>
      <c r="X1301" s="136"/>
      <c r="Y1301" s="138"/>
    </row>
    <row r="1302" spans="1:25" s="2" customFormat="1" x14ac:dyDescent="0.25">
      <c r="A1302" s="136"/>
      <c r="B1302" s="136"/>
      <c r="C1302" s="136"/>
      <c r="D1302" s="136"/>
      <c r="E1302" s="136"/>
      <c r="F1302" s="136"/>
      <c r="G1302" s="136"/>
      <c r="H1302" s="136"/>
      <c r="I1302" s="136"/>
      <c r="J1302" s="136"/>
      <c r="K1302" s="136"/>
      <c r="L1302" s="138"/>
      <c r="M1302" s="139"/>
      <c r="N1302" s="211"/>
      <c r="O1302" s="136"/>
      <c r="P1302" s="136"/>
      <c r="Q1302" s="136"/>
      <c r="R1302" s="136"/>
      <c r="S1302" s="136"/>
      <c r="T1302" s="136"/>
      <c r="U1302" s="136"/>
      <c r="V1302" s="136"/>
      <c r="W1302" s="136"/>
      <c r="X1302" s="136"/>
      <c r="Y1302" s="138"/>
    </row>
    <row r="1303" spans="1:25" s="2" customFormat="1" x14ac:dyDescent="0.25">
      <c r="A1303" s="136"/>
      <c r="B1303" s="136"/>
      <c r="C1303" s="136"/>
      <c r="D1303" s="136"/>
      <c r="E1303" s="136"/>
      <c r="F1303" s="136"/>
      <c r="G1303" s="136"/>
      <c r="H1303" s="136"/>
      <c r="I1303" s="136"/>
      <c r="J1303" s="136"/>
      <c r="K1303" s="136"/>
      <c r="L1303" s="138"/>
      <c r="M1303" s="139"/>
      <c r="N1303" s="211"/>
      <c r="O1303" s="136"/>
      <c r="P1303" s="136"/>
      <c r="Q1303" s="136"/>
      <c r="R1303" s="136"/>
      <c r="S1303" s="136"/>
      <c r="T1303" s="136"/>
      <c r="U1303" s="136"/>
      <c r="V1303" s="136"/>
      <c r="W1303" s="136"/>
      <c r="X1303" s="136"/>
      <c r="Y1303" s="138"/>
    </row>
    <row r="1304" spans="1:25" s="2" customFormat="1" x14ac:dyDescent="0.25">
      <c r="A1304" s="136"/>
      <c r="B1304" s="136"/>
      <c r="C1304" s="136"/>
      <c r="D1304" s="136"/>
      <c r="E1304" s="136"/>
      <c r="F1304" s="136"/>
      <c r="G1304" s="136"/>
      <c r="H1304" s="136"/>
      <c r="I1304" s="136"/>
      <c r="J1304" s="136"/>
      <c r="K1304" s="136"/>
      <c r="L1304" s="138"/>
      <c r="M1304" s="139"/>
      <c r="N1304" s="211"/>
      <c r="O1304" s="136"/>
      <c r="P1304" s="136"/>
      <c r="Q1304" s="136"/>
      <c r="R1304" s="136"/>
      <c r="S1304" s="136"/>
      <c r="T1304" s="136"/>
      <c r="U1304" s="136"/>
      <c r="V1304" s="136"/>
      <c r="W1304" s="136"/>
      <c r="X1304" s="136"/>
      <c r="Y1304" s="138"/>
    </row>
    <row r="1305" spans="1:25" s="2" customFormat="1" x14ac:dyDescent="0.25">
      <c r="A1305" s="136"/>
      <c r="B1305" s="136"/>
      <c r="C1305" s="136"/>
      <c r="D1305" s="136"/>
      <c r="E1305" s="136"/>
      <c r="F1305" s="136"/>
      <c r="G1305" s="136"/>
      <c r="H1305" s="136"/>
      <c r="I1305" s="136"/>
      <c r="J1305" s="136"/>
      <c r="K1305" s="136"/>
      <c r="L1305" s="138"/>
      <c r="M1305" s="139"/>
      <c r="N1305" s="211"/>
      <c r="O1305" s="136"/>
      <c r="P1305" s="136"/>
      <c r="Q1305" s="136"/>
      <c r="R1305" s="136"/>
      <c r="S1305" s="136"/>
      <c r="T1305" s="136"/>
      <c r="U1305" s="136"/>
      <c r="V1305" s="136"/>
      <c r="W1305" s="136"/>
      <c r="X1305" s="136"/>
      <c r="Y1305" s="138"/>
    </row>
    <row r="1306" spans="1:25" s="2" customFormat="1" x14ac:dyDescent="0.25">
      <c r="A1306" s="136"/>
      <c r="B1306" s="136"/>
      <c r="C1306" s="136"/>
      <c r="D1306" s="136"/>
      <c r="E1306" s="136"/>
      <c r="F1306" s="136"/>
      <c r="G1306" s="136"/>
      <c r="H1306" s="136"/>
      <c r="I1306" s="136"/>
      <c r="J1306" s="136"/>
      <c r="K1306" s="136"/>
      <c r="L1306" s="138"/>
      <c r="M1306" s="139"/>
      <c r="N1306" s="211"/>
      <c r="O1306" s="136"/>
      <c r="P1306" s="136"/>
      <c r="Q1306" s="136"/>
      <c r="R1306" s="136"/>
      <c r="S1306" s="136"/>
      <c r="T1306" s="136"/>
      <c r="U1306" s="136"/>
      <c r="V1306" s="136"/>
      <c r="W1306" s="136"/>
      <c r="X1306" s="136"/>
      <c r="Y1306" s="138"/>
    </row>
    <row r="1307" spans="1:25" s="2" customFormat="1" x14ac:dyDescent="0.25">
      <c r="A1307" s="136"/>
      <c r="B1307" s="136"/>
      <c r="C1307" s="136"/>
      <c r="D1307" s="136"/>
      <c r="E1307" s="136"/>
      <c r="F1307" s="136"/>
      <c r="G1307" s="136"/>
      <c r="H1307" s="136"/>
      <c r="I1307" s="136"/>
      <c r="J1307" s="136"/>
      <c r="K1307" s="136"/>
      <c r="L1307" s="138"/>
      <c r="M1307" s="139"/>
      <c r="N1307" s="211"/>
      <c r="O1307" s="136"/>
      <c r="P1307" s="136"/>
      <c r="Q1307" s="136"/>
      <c r="R1307" s="136"/>
      <c r="S1307" s="136"/>
      <c r="T1307" s="136"/>
      <c r="U1307" s="136"/>
      <c r="V1307" s="136"/>
      <c r="W1307" s="136"/>
      <c r="X1307" s="136"/>
      <c r="Y1307" s="138"/>
    </row>
    <row r="1308" spans="1:25" s="2" customFormat="1" x14ac:dyDescent="0.25">
      <c r="A1308" s="136"/>
      <c r="B1308" s="136"/>
      <c r="C1308" s="136"/>
      <c r="D1308" s="136"/>
      <c r="E1308" s="136"/>
      <c r="F1308" s="136"/>
      <c r="G1308" s="136"/>
      <c r="H1308" s="136"/>
      <c r="I1308" s="136"/>
      <c r="J1308" s="136"/>
      <c r="K1308" s="136"/>
      <c r="L1308" s="138"/>
      <c r="M1308" s="139"/>
      <c r="N1308" s="211"/>
      <c r="O1308" s="136"/>
      <c r="P1308" s="136"/>
      <c r="Q1308" s="136"/>
      <c r="R1308" s="136"/>
      <c r="S1308" s="136"/>
      <c r="T1308" s="136"/>
      <c r="U1308" s="136"/>
      <c r="V1308" s="136"/>
      <c r="W1308" s="136"/>
      <c r="X1308" s="136"/>
      <c r="Y1308" s="138"/>
    </row>
    <row r="1309" spans="1:25" s="2" customFormat="1" x14ac:dyDescent="0.25">
      <c r="A1309" s="136"/>
      <c r="B1309" s="136"/>
      <c r="C1309" s="136"/>
      <c r="D1309" s="136"/>
      <c r="E1309" s="136"/>
      <c r="F1309" s="136"/>
      <c r="G1309" s="136"/>
      <c r="H1309" s="136"/>
      <c r="I1309" s="136"/>
      <c r="J1309" s="136"/>
      <c r="K1309" s="136"/>
      <c r="L1309" s="138"/>
      <c r="M1309" s="139"/>
      <c r="N1309" s="211"/>
      <c r="O1309" s="136"/>
      <c r="P1309" s="136"/>
      <c r="Q1309" s="136"/>
      <c r="R1309" s="136"/>
      <c r="S1309" s="136"/>
      <c r="T1309" s="136"/>
      <c r="U1309" s="136"/>
      <c r="V1309" s="136"/>
      <c r="W1309" s="136"/>
      <c r="X1309" s="136"/>
      <c r="Y1309" s="138"/>
    </row>
    <row r="1310" spans="1:25" s="2" customFormat="1" x14ac:dyDescent="0.25">
      <c r="A1310" s="136"/>
      <c r="B1310" s="136"/>
      <c r="C1310" s="136"/>
      <c r="D1310" s="136"/>
      <c r="E1310" s="136"/>
      <c r="F1310" s="136"/>
      <c r="G1310" s="136"/>
      <c r="H1310" s="136"/>
      <c r="I1310" s="136"/>
      <c r="J1310" s="136"/>
      <c r="K1310" s="136"/>
      <c r="L1310" s="138"/>
      <c r="M1310" s="139"/>
      <c r="N1310" s="211"/>
      <c r="O1310" s="136"/>
      <c r="P1310" s="136"/>
      <c r="Q1310" s="136"/>
      <c r="R1310" s="136"/>
      <c r="S1310" s="136"/>
      <c r="T1310" s="136"/>
      <c r="U1310" s="136"/>
      <c r="V1310" s="136"/>
      <c r="W1310" s="136"/>
      <c r="X1310" s="136"/>
      <c r="Y1310" s="138"/>
    </row>
    <row r="1311" spans="1:25" s="2" customFormat="1" x14ac:dyDescent="0.25">
      <c r="A1311" s="136"/>
      <c r="B1311" s="136"/>
      <c r="C1311" s="136"/>
      <c r="D1311" s="136"/>
      <c r="E1311" s="136"/>
      <c r="F1311" s="136"/>
      <c r="G1311" s="136"/>
      <c r="H1311" s="136"/>
      <c r="I1311" s="136"/>
      <c r="J1311" s="136"/>
      <c r="K1311" s="136"/>
      <c r="L1311" s="138"/>
      <c r="M1311" s="139"/>
      <c r="N1311" s="211"/>
      <c r="O1311" s="136"/>
      <c r="P1311" s="136"/>
      <c r="Q1311" s="136"/>
      <c r="R1311" s="136"/>
      <c r="S1311" s="136"/>
      <c r="T1311" s="136"/>
      <c r="U1311" s="136"/>
      <c r="V1311" s="136"/>
      <c r="W1311" s="136"/>
      <c r="X1311" s="136"/>
      <c r="Y1311" s="138"/>
    </row>
    <row r="1312" spans="1:25" s="2" customFormat="1" x14ac:dyDescent="0.25">
      <c r="A1312" s="136"/>
      <c r="B1312" s="136"/>
      <c r="C1312" s="136"/>
      <c r="D1312" s="136"/>
      <c r="E1312" s="136"/>
      <c r="F1312" s="136"/>
      <c r="G1312" s="136"/>
      <c r="H1312" s="136"/>
      <c r="I1312" s="136"/>
      <c r="J1312" s="136"/>
      <c r="K1312" s="136"/>
      <c r="L1312" s="138"/>
      <c r="M1312" s="139"/>
      <c r="N1312" s="211"/>
      <c r="O1312" s="136"/>
      <c r="P1312" s="136"/>
      <c r="Q1312" s="136"/>
      <c r="R1312" s="136"/>
      <c r="S1312" s="136"/>
      <c r="T1312" s="136"/>
      <c r="U1312" s="136"/>
      <c r="V1312" s="136"/>
      <c r="W1312" s="136"/>
      <c r="X1312" s="136"/>
      <c r="Y1312" s="138"/>
    </row>
    <row r="1313" spans="1:25" s="2" customFormat="1" x14ac:dyDescent="0.25">
      <c r="A1313" s="136"/>
      <c r="B1313" s="136"/>
      <c r="C1313" s="136"/>
      <c r="D1313" s="136"/>
      <c r="E1313" s="136"/>
      <c r="F1313" s="136"/>
      <c r="G1313" s="136"/>
      <c r="H1313" s="136"/>
      <c r="I1313" s="136"/>
      <c r="J1313" s="136"/>
      <c r="K1313" s="136"/>
      <c r="L1313" s="138"/>
      <c r="M1313" s="139"/>
      <c r="N1313" s="211"/>
      <c r="O1313" s="136"/>
      <c r="P1313" s="136"/>
      <c r="Q1313" s="136"/>
      <c r="R1313" s="136"/>
      <c r="S1313" s="136"/>
      <c r="T1313" s="136"/>
      <c r="U1313" s="136"/>
      <c r="V1313" s="136"/>
      <c r="W1313" s="136"/>
      <c r="X1313" s="136"/>
      <c r="Y1313" s="138"/>
    </row>
    <row r="1314" spans="1:25" s="2" customFormat="1" x14ac:dyDescent="0.25">
      <c r="A1314" s="136"/>
      <c r="B1314" s="136"/>
      <c r="C1314" s="136"/>
      <c r="D1314" s="136"/>
      <c r="E1314" s="136"/>
      <c r="F1314" s="136"/>
      <c r="G1314" s="136"/>
      <c r="H1314" s="136"/>
      <c r="I1314" s="136"/>
      <c r="J1314" s="136"/>
      <c r="K1314" s="136"/>
      <c r="L1314" s="138"/>
      <c r="M1314" s="139"/>
      <c r="N1314" s="211"/>
      <c r="O1314" s="136"/>
      <c r="P1314" s="136"/>
      <c r="Q1314" s="136"/>
      <c r="R1314" s="136"/>
      <c r="S1314" s="136"/>
      <c r="T1314" s="136"/>
      <c r="U1314" s="136"/>
      <c r="V1314" s="136"/>
      <c r="W1314" s="136"/>
      <c r="X1314" s="136"/>
      <c r="Y1314" s="138"/>
    </row>
    <row r="1315" spans="1:25" s="2" customFormat="1" x14ac:dyDescent="0.25">
      <c r="A1315" s="136"/>
      <c r="B1315" s="136"/>
      <c r="C1315" s="136"/>
      <c r="D1315" s="136"/>
      <c r="E1315" s="136"/>
      <c r="F1315" s="136"/>
      <c r="G1315" s="136"/>
      <c r="H1315" s="136"/>
      <c r="I1315" s="136"/>
      <c r="J1315" s="136"/>
      <c r="K1315" s="136"/>
      <c r="L1315" s="138"/>
      <c r="M1315" s="139"/>
      <c r="N1315" s="211"/>
      <c r="O1315" s="136"/>
      <c r="P1315" s="136"/>
      <c r="Q1315" s="136"/>
      <c r="R1315" s="136"/>
      <c r="S1315" s="136"/>
      <c r="T1315" s="136"/>
      <c r="U1315" s="136"/>
      <c r="V1315" s="136"/>
      <c r="W1315" s="136"/>
      <c r="X1315" s="136"/>
      <c r="Y1315" s="138"/>
    </row>
    <row r="1316" spans="1:25" s="2" customFormat="1" x14ac:dyDescent="0.25">
      <c r="A1316" s="136"/>
      <c r="B1316" s="136"/>
      <c r="C1316" s="136"/>
      <c r="D1316" s="136"/>
      <c r="E1316" s="136"/>
      <c r="F1316" s="136"/>
      <c r="G1316" s="136"/>
      <c r="H1316" s="136"/>
      <c r="I1316" s="136"/>
      <c r="J1316" s="136"/>
      <c r="K1316" s="136"/>
      <c r="L1316" s="138"/>
      <c r="M1316" s="139"/>
      <c r="N1316" s="211"/>
      <c r="O1316" s="136"/>
      <c r="P1316" s="136"/>
      <c r="Q1316" s="136"/>
      <c r="R1316" s="136"/>
      <c r="S1316" s="136"/>
      <c r="T1316" s="136"/>
      <c r="U1316" s="136"/>
      <c r="V1316" s="136"/>
      <c r="W1316" s="136"/>
      <c r="X1316" s="136"/>
      <c r="Y1316" s="138"/>
    </row>
    <row r="1317" spans="1:25" s="2" customFormat="1" x14ac:dyDescent="0.25">
      <c r="A1317" s="136"/>
      <c r="B1317" s="136"/>
      <c r="C1317" s="136"/>
      <c r="D1317" s="136"/>
      <c r="E1317" s="136"/>
      <c r="F1317" s="136"/>
      <c r="G1317" s="136"/>
      <c r="H1317" s="136"/>
      <c r="I1317" s="136"/>
      <c r="J1317" s="136"/>
      <c r="K1317" s="136"/>
      <c r="L1317" s="138"/>
      <c r="M1317" s="139"/>
      <c r="N1317" s="211"/>
      <c r="O1317" s="136"/>
      <c r="P1317" s="136"/>
      <c r="Q1317" s="136"/>
      <c r="R1317" s="136"/>
      <c r="S1317" s="136"/>
      <c r="T1317" s="136"/>
      <c r="U1317" s="136"/>
      <c r="V1317" s="136"/>
      <c r="W1317" s="136"/>
      <c r="X1317" s="136"/>
      <c r="Y1317" s="138"/>
    </row>
    <row r="1318" spans="1:25" s="2" customFormat="1" x14ac:dyDescent="0.25">
      <c r="A1318" s="136"/>
      <c r="B1318" s="136"/>
      <c r="C1318" s="136"/>
      <c r="D1318" s="136"/>
      <c r="E1318" s="136"/>
      <c r="F1318" s="136"/>
      <c r="G1318" s="136"/>
      <c r="H1318" s="136"/>
      <c r="I1318" s="136"/>
      <c r="J1318" s="136"/>
      <c r="K1318" s="136"/>
      <c r="L1318" s="138"/>
      <c r="M1318" s="139"/>
      <c r="N1318" s="211"/>
      <c r="O1318" s="136"/>
      <c r="P1318" s="136"/>
      <c r="Q1318" s="136"/>
      <c r="R1318" s="136"/>
      <c r="S1318" s="136"/>
      <c r="T1318" s="136"/>
      <c r="U1318" s="136"/>
      <c r="V1318" s="136"/>
      <c r="W1318" s="136"/>
      <c r="X1318" s="136"/>
      <c r="Y1318" s="138"/>
    </row>
    <row r="1319" spans="1:25" s="2" customFormat="1" x14ac:dyDescent="0.25">
      <c r="A1319" s="136"/>
      <c r="B1319" s="136"/>
      <c r="C1319" s="136"/>
      <c r="D1319" s="136"/>
      <c r="E1319" s="136"/>
      <c r="F1319" s="136"/>
      <c r="G1319" s="136"/>
      <c r="H1319" s="136"/>
      <c r="I1319" s="136"/>
      <c r="J1319" s="136"/>
      <c r="K1319" s="136"/>
      <c r="L1319" s="138"/>
      <c r="M1319" s="139"/>
      <c r="N1319" s="211"/>
      <c r="O1319" s="136"/>
      <c r="P1319" s="136"/>
      <c r="Q1319" s="136"/>
      <c r="R1319" s="136"/>
      <c r="S1319" s="136"/>
      <c r="T1319" s="136"/>
      <c r="U1319" s="136"/>
      <c r="V1319" s="136"/>
      <c r="W1319" s="136"/>
      <c r="X1319" s="136"/>
      <c r="Y1319" s="138"/>
    </row>
    <row r="1320" spans="1:25" s="2" customFormat="1" x14ac:dyDescent="0.25">
      <c r="A1320" s="136"/>
      <c r="B1320" s="136"/>
      <c r="C1320" s="136"/>
      <c r="D1320" s="136"/>
      <c r="E1320" s="136"/>
      <c r="F1320" s="136"/>
      <c r="G1320" s="136"/>
      <c r="H1320" s="136"/>
      <c r="I1320" s="136"/>
      <c r="J1320" s="136"/>
      <c r="K1320" s="136"/>
      <c r="L1320" s="138"/>
      <c r="M1320" s="139"/>
      <c r="N1320" s="211"/>
      <c r="O1320" s="136"/>
      <c r="P1320" s="136"/>
      <c r="Q1320" s="136"/>
      <c r="R1320" s="136"/>
      <c r="S1320" s="136"/>
      <c r="T1320" s="136"/>
      <c r="U1320" s="136"/>
      <c r="V1320" s="136"/>
      <c r="W1320" s="136"/>
      <c r="X1320" s="136"/>
      <c r="Y1320" s="138"/>
    </row>
    <row r="1321" spans="1:25" s="2" customFormat="1" x14ac:dyDescent="0.25">
      <c r="A1321" s="136"/>
      <c r="B1321" s="136"/>
      <c r="C1321" s="136"/>
      <c r="D1321" s="136"/>
      <c r="E1321" s="136"/>
      <c r="F1321" s="136"/>
      <c r="G1321" s="136"/>
      <c r="H1321" s="136"/>
      <c r="I1321" s="136"/>
      <c r="J1321" s="136"/>
      <c r="K1321" s="136"/>
      <c r="L1321" s="138"/>
      <c r="M1321" s="139"/>
      <c r="N1321" s="211"/>
      <c r="O1321" s="136"/>
      <c r="P1321" s="136"/>
      <c r="Q1321" s="136"/>
      <c r="R1321" s="136"/>
      <c r="S1321" s="136"/>
      <c r="T1321" s="136"/>
      <c r="U1321" s="136"/>
      <c r="V1321" s="136"/>
      <c r="W1321" s="136"/>
      <c r="X1321" s="136"/>
      <c r="Y1321" s="138"/>
    </row>
    <row r="1322" spans="1:25" s="2" customFormat="1" x14ac:dyDescent="0.25">
      <c r="A1322" s="136"/>
      <c r="B1322" s="136"/>
      <c r="C1322" s="136"/>
      <c r="D1322" s="136"/>
      <c r="E1322" s="136"/>
      <c r="F1322" s="136"/>
      <c r="G1322" s="136"/>
      <c r="H1322" s="136"/>
      <c r="I1322" s="136"/>
      <c r="J1322" s="136"/>
      <c r="K1322" s="136"/>
      <c r="L1322" s="138"/>
      <c r="M1322" s="139"/>
      <c r="N1322" s="211"/>
      <c r="O1322" s="136"/>
      <c r="P1322" s="136"/>
      <c r="Q1322" s="136"/>
      <c r="R1322" s="136"/>
      <c r="S1322" s="136"/>
      <c r="T1322" s="136"/>
      <c r="U1322" s="136"/>
      <c r="V1322" s="136"/>
      <c r="W1322" s="136"/>
      <c r="X1322" s="136"/>
      <c r="Y1322" s="138"/>
    </row>
    <row r="1323" spans="1:25" s="2" customFormat="1" x14ac:dyDescent="0.25">
      <c r="A1323" s="136"/>
      <c r="B1323" s="136"/>
      <c r="C1323" s="136"/>
      <c r="D1323" s="136"/>
      <c r="E1323" s="136"/>
      <c r="F1323" s="136"/>
      <c r="G1323" s="136"/>
      <c r="H1323" s="136"/>
      <c r="I1323" s="136"/>
      <c r="J1323" s="136"/>
      <c r="K1323" s="136"/>
      <c r="L1323" s="138"/>
      <c r="M1323" s="139"/>
      <c r="N1323" s="211"/>
      <c r="O1323" s="136"/>
      <c r="P1323" s="136"/>
      <c r="Q1323" s="136"/>
      <c r="R1323" s="136"/>
      <c r="S1323" s="136"/>
      <c r="T1323" s="136"/>
      <c r="U1323" s="136"/>
      <c r="V1323" s="136"/>
      <c r="W1323" s="136"/>
      <c r="X1323" s="136"/>
      <c r="Y1323" s="138"/>
    </row>
    <row r="1324" spans="1:25" s="2" customFormat="1" x14ac:dyDescent="0.25">
      <c r="A1324" s="136"/>
      <c r="B1324" s="136"/>
      <c r="C1324" s="136"/>
      <c r="D1324" s="136"/>
      <c r="E1324" s="136"/>
      <c r="F1324" s="136"/>
      <c r="G1324" s="136"/>
      <c r="H1324" s="136"/>
      <c r="I1324" s="136"/>
      <c r="J1324" s="136"/>
      <c r="K1324" s="136"/>
      <c r="L1324" s="138"/>
      <c r="M1324" s="139"/>
      <c r="N1324" s="211"/>
      <c r="O1324" s="136"/>
      <c r="P1324" s="136"/>
      <c r="Q1324" s="136"/>
      <c r="R1324" s="136"/>
      <c r="S1324" s="136"/>
      <c r="T1324" s="136"/>
      <c r="U1324" s="136"/>
      <c r="V1324" s="136"/>
      <c r="W1324" s="136"/>
      <c r="X1324" s="136"/>
      <c r="Y1324" s="138"/>
    </row>
    <row r="1325" spans="1:25" s="2" customFormat="1" x14ac:dyDescent="0.25">
      <c r="A1325" s="136"/>
      <c r="B1325" s="136"/>
      <c r="C1325" s="136"/>
      <c r="D1325" s="136"/>
      <c r="E1325" s="136"/>
      <c r="F1325" s="136"/>
      <c r="G1325" s="136"/>
      <c r="H1325" s="136"/>
      <c r="I1325" s="136"/>
      <c r="J1325" s="136"/>
      <c r="K1325" s="136"/>
      <c r="L1325" s="138"/>
      <c r="M1325" s="139"/>
      <c r="N1325" s="211"/>
      <c r="O1325" s="136"/>
      <c r="P1325" s="136"/>
      <c r="Q1325" s="136"/>
      <c r="R1325" s="136"/>
      <c r="S1325" s="136"/>
      <c r="T1325" s="136"/>
      <c r="U1325" s="136"/>
      <c r="V1325" s="136"/>
      <c r="W1325" s="136"/>
      <c r="X1325" s="136"/>
      <c r="Y1325" s="138"/>
    </row>
    <row r="1326" spans="1:25" s="2" customFormat="1" x14ac:dyDescent="0.25">
      <c r="A1326" s="136"/>
      <c r="B1326" s="136"/>
      <c r="C1326" s="136"/>
      <c r="D1326" s="136"/>
      <c r="E1326" s="136"/>
      <c r="F1326" s="136"/>
      <c r="G1326" s="136"/>
      <c r="H1326" s="136"/>
      <c r="I1326" s="136"/>
      <c r="J1326" s="136"/>
      <c r="K1326" s="136"/>
      <c r="L1326" s="138"/>
      <c r="M1326" s="139"/>
      <c r="N1326" s="211"/>
      <c r="O1326" s="136"/>
      <c r="P1326" s="136"/>
      <c r="Q1326" s="136"/>
      <c r="R1326" s="136"/>
      <c r="S1326" s="136"/>
      <c r="T1326" s="136"/>
      <c r="U1326" s="136"/>
      <c r="V1326" s="136"/>
      <c r="W1326" s="136"/>
      <c r="X1326" s="136"/>
      <c r="Y1326" s="138"/>
    </row>
    <row r="1327" spans="1:25" s="2" customFormat="1" x14ac:dyDescent="0.25">
      <c r="A1327" s="136"/>
      <c r="B1327" s="136"/>
      <c r="C1327" s="136"/>
      <c r="D1327" s="136"/>
      <c r="E1327" s="136"/>
      <c r="F1327" s="136"/>
      <c r="G1327" s="136"/>
      <c r="H1327" s="136"/>
      <c r="I1327" s="136"/>
      <c r="J1327" s="136"/>
      <c r="K1327" s="136"/>
      <c r="L1327" s="138"/>
      <c r="M1327" s="139"/>
      <c r="N1327" s="211"/>
      <c r="O1327" s="136"/>
      <c r="P1327" s="136"/>
      <c r="Q1327" s="136"/>
      <c r="R1327" s="136"/>
      <c r="S1327" s="136"/>
      <c r="T1327" s="136"/>
      <c r="U1327" s="136"/>
      <c r="V1327" s="136"/>
      <c r="W1327" s="136"/>
      <c r="X1327" s="136"/>
      <c r="Y1327" s="138"/>
    </row>
    <row r="1328" spans="1:25" s="2" customFormat="1" x14ac:dyDescent="0.25">
      <c r="A1328" s="136"/>
      <c r="B1328" s="136"/>
      <c r="C1328" s="136"/>
      <c r="D1328" s="136"/>
      <c r="E1328" s="136"/>
      <c r="F1328" s="136"/>
      <c r="G1328" s="136"/>
      <c r="H1328" s="136"/>
      <c r="I1328" s="136"/>
      <c r="J1328" s="136"/>
      <c r="K1328" s="136"/>
      <c r="L1328" s="138"/>
      <c r="M1328" s="139"/>
      <c r="N1328" s="211"/>
      <c r="O1328" s="136"/>
      <c r="P1328" s="136"/>
      <c r="Q1328" s="136"/>
      <c r="R1328" s="136"/>
      <c r="S1328" s="136"/>
      <c r="T1328" s="136"/>
      <c r="U1328" s="136"/>
      <c r="V1328" s="136"/>
      <c r="W1328" s="136"/>
      <c r="X1328" s="136"/>
      <c r="Y1328" s="138"/>
    </row>
    <row r="1329" spans="1:25" s="2" customFormat="1" x14ac:dyDescent="0.25">
      <c r="A1329" s="136"/>
      <c r="B1329" s="136"/>
      <c r="C1329" s="136"/>
      <c r="D1329" s="136"/>
      <c r="E1329" s="136"/>
      <c r="F1329" s="136"/>
      <c r="G1329" s="136"/>
      <c r="H1329" s="136"/>
      <c r="I1329" s="136"/>
      <c r="J1329" s="136"/>
      <c r="K1329" s="136"/>
      <c r="L1329" s="138"/>
      <c r="M1329" s="139"/>
      <c r="N1329" s="211"/>
      <c r="O1329" s="136"/>
      <c r="P1329" s="136"/>
      <c r="Q1329" s="136"/>
      <c r="R1329" s="136"/>
      <c r="S1329" s="136"/>
      <c r="T1329" s="136"/>
      <c r="U1329" s="136"/>
      <c r="V1329" s="136"/>
      <c r="W1329" s="136"/>
      <c r="X1329" s="136"/>
      <c r="Y1329" s="138"/>
    </row>
    <row r="1330" spans="1:25" s="2" customFormat="1" x14ac:dyDescent="0.25">
      <c r="A1330" s="136"/>
      <c r="B1330" s="136"/>
      <c r="C1330" s="136"/>
      <c r="D1330" s="136"/>
      <c r="E1330" s="136"/>
      <c r="F1330" s="136"/>
      <c r="G1330" s="136"/>
      <c r="H1330" s="136"/>
      <c r="I1330" s="136"/>
      <c r="J1330" s="136"/>
      <c r="K1330" s="136"/>
      <c r="L1330" s="138"/>
      <c r="M1330" s="139"/>
      <c r="N1330" s="211"/>
      <c r="O1330" s="136"/>
      <c r="P1330" s="136"/>
      <c r="Q1330" s="136"/>
      <c r="R1330" s="136"/>
      <c r="S1330" s="136"/>
      <c r="T1330" s="136"/>
      <c r="U1330" s="136"/>
      <c r="V1330" s="136"/>
      <c r="W1330" s="136"/>
      <c r="X1330" s="136"/>
      <c r="Y1330" s="138"/>
    </row>
    <row r="1331" spans="1:25" s="2" customFormat="1" x14ac:dyDescent="0.25">
      <c r="A1331" s="136"/>
      <c r="B1331" s="136"/>
      <c r="C1331" s="136"/>
      <c r="D1331" s="136"/>
      <c r="E1331" s="136"/>
      <c r="F1331" s="136"/>
      <c r="G1331" s="136"/>
      <c r="H1331" s="136"/>
      <c r="I1331" s="136"/>
      <c r="J1331" s="136"/>
      <c r="K1331" s="136"/>
      <c r="L1331" s="138"/>
      <c r="M1331" s="139"/>
      <c r="N1331" s="211"/>
      <c r="O1331" s="136"/>
      <c r="P1331" s="136"/>
      <c r="Q1331" s="136"/>
      <c r="R1331" s="136"/>
      <c r="S1331" s="136"/>
      <c r="T1331" s="136"/>
      <c r="U1331" s="136"/>
      <c r="V1331" s="136"/>
      <c r="W1331" s="136"/>
      <c r="X1331" s="136"/>
      <c r="Y1331" s="138"/>
    </row>
    <row r="1332" spans="1:25" s="2" customFormat="1" x14ac:dyDescent="0.25">
      <c r="A1332" s="136"/>
      <c r="B1332" s="136"/>
      <c r="C1332" s="136"/>
      <c r="D1332" s="136"/>
      <c r="E1332" s="136"/>
      <c r="F1332" s="136"/>
      <c r="G1332" s="136"/>
      <c r="H1332" s="136"/>
      <c r="I1332" s="136"/>
      <c r="J1332" s="136"/>
      <c r="K1332" s="136"/>
      <c r="L1332" s="138"/>
      <c r="M1332" s="139"/>
      <c r="N1332" s="211"/>
      <c r="O1332" s="136"/>
      <c r="P1332" s="136"/>
      <c r="Q1332" s="136"/>
      <c r="R1332" s="136"/>
      <c r="S1332" s="136"/>
      <c r="T1332" s="136"/>
      <c r="U1332" s="136"/>
      <c r="V1332" s="136"/>
      <c r="W1332" s="136"/>
      <c r="X1332" s="136"/>
      <c r="Y1332" s="138"/>
    </row>
    <row r="1333" spans="1:25" s="2" customFormat="1" x14ac:dyDescent="0.25">
      <c r="A1333" s="136"/>
      <c r="B1333" s="136"/>
      <c r="C1333" s="136"/>
      <c r="D1333" s="136"/>
      <c r="E1333" s="136"/>
      <c r="F1333" s="136"/>
      <c r="G1333" s="136"/>
      <c r="H1333" s="136"/>
      <c r="I1333" s="136"/>
      <c r="J1333" s="136"/>
      <c r="K1333" s="136"/>
      <c r="L1333" s="138"/>
      <c r="M1333" s="139"/>
      <c r="N1333" s="211"/>
      <c r="O1333" s="136"/>
      <c r="P1333" s="136"/>
      <c r="Q1333" s="136"/>
      <c r="R1333" s="136"/>
      <c r="S1333" s="136"/>
      <c r="T1333" s="136"/>
      <c r="U1333" s="136"/>
      <c r="V1333" s="136"/>
      <c r="W1333" s="136"/>
      <c r="X1333" s="136"/>
      <c r="Y1333" s="138"/>
    </row>
    <row r="1334" spans="1:25" s="2" customFormat="1" x14ac:dyDescent="0.25">
      <c r="A1334" s="136"/>
      <c r="B1334" s="136"/>
      <c r="C1334" s="136"/>
      <c r="D1334" s="136"/>
      <c r="E1334" s="136"/>
      <c r="F1334" s="136"/>
      <c r="G1334" s="136"/>
      <c r="H1334" s="136"/>
      <c r="I1334" s="136"/>
      <c r="J1334" s="136"/>
      <c r="K1334" s="136"/>
      <c r="L1334" s="138"/>
      <c r="M1334" s="139"/>
      <c r="N1334" s="211"/>
      <c r="O1334" s="136"/>
      <c r="P1334" s="136"/>
      <c r="Q1334" s="136"/>
      <c r="R1334" s="136"/>
      <c r="S1334" s="136"/>
      <c r="T1334" s="136"/>
      <c r="U1334" s="136"/>
      <c r="V1334" s="136"/>
      <c r="W1334" s="136"/>
      <c r="X1334" s="136"/>
      <c r="Y1334" s="138"/>
    </row>
    <row r="1335" spans="1:25" s="2" customFormat="1" x14ac:dyDescent="0.25">
      <c r="A1335" s="136"/>
      <c r="B1335" s="136"/>
      <c r="C1335" s="136"/>
      <c r="D1335" s="136"/>
      <c r="E1335" s="136"/>
      <c r="F1335" s="136"/>
      <c r="G1335" s="136"/>
      <c r="H1335" s="136"/>
      <c r="I1335" s="136"/>
      <c r="J1335" s="136"/>
      <c r="K1335" s="136"/>
      <c r="L1335" s="138"/>
      <c r="M1335" s="139"/>
      <c r="N1335" s="211"/>
      <c r="O1335" s="136"/>
      <c r="P1335" s="136"/>
      <c r="Q1335" s="136"/>
      <c r="R1335" s="136"/>
      <c r="S1335" s="136"/>
      <c r="T1335" s="136"/>
      <c r="U1335" s="136"/>
      <c r="V1335" s="136"/>
      <c r="W1335" s="136"/>
      <c r="X1335" s="136"/>
      <c r="Y1335" s="138"/>
    </row>
    <row r="1336" spans="1:25" s="2" customFormat="1" x14ac:dyDescent="0.25">
      <c r="A1336" s="136"/>
      <c r="B1336" s="136"/>
      <c r="C1336" s="136"/>
      <c r="D1336" s="136"/>
      <c r="E1336" s="136"/>
      <c r="F1336" s="136"/>
      <c r="G1336" s="136"/>
      <c r="H1336" s="136"/>
      <c r="I1336" s="136"/>
      <c r="J1336" s="136"/>
      <c r="K1336" s="136"/>
      <c r="L1336" s="138"/>
      <c r="M1336" s="139"/>
      <c r="N1336" s="211"/>
      <c r="O1336" s="136"/>
      <c r="P1336" s="136"/>
      <c r="Q1336" s="136"/>
      <c r="R1336" s="136"/>
      <c r="S1336" s="136"/>
      <c r="T1336" s="136"/>
      <c r="U1336" s="136"/>
      <c r="V1336" s="136"/>
      <c r="W1336" s="136"/>
      <c r="X1336" s="136"/>
      <c r="Y1336" s="138"/>
    </row>
    <row r="1337" spans="1:25" s="2" customFormat="1" x14ac:dyDescent="0.25">
      <c r="A1337" s="136"/>
      <c r="B1337" s="136"/>
      <c r="C1337" s="136"/>
      <c r="D1337" s="136"/>
      <c r="E1337" s="136"/>
      <c r="F1337" s="136"/>
      <c r="G1337" s="136"/>
      <c r="H1337" s="136"/>
      <c r="I1337" s="136"/>
      <c r="J1337" s="136"/>
      <c r="K1337" s="136"/>
      <c r="L1337" s="138"/>
      <c r="M1337" s="139"/>
      <c r="N1337" s="211"/>
      <c r="O1337" s="136"/>
      <c r="P1337" s="136"/>
      <c r="Q1337" s="136"/>
      <c r="R1337" s="136"/>
      <c r="S1337" s="136"/>
      <c r="T1337" s="136"/>
      <c r="U1337" s="136"/>
      <c r="V1337" s="136"/>
      <c r="W1337" s="136"/>
      <c r="X1337" s="136"/>
      <c r="Y1337" s="138"/>
    </row>
    <row r="1338" spans="1:25" s="2" customFormat="1" x14ac:dyDescent="0.25">
      <c r="A1338" s="136"/>
      <c r="B1338" s="136"/>
      <c r="C1338" s="136"/>
      <c r="D1338" s="136"/>
      <c r="E1338" s="136"/>
      <c r="F1338" s="136"/>
      <c r="G1338" s="136"/>
      <c r="H1338" s="136"/>
      <c r="I1338" s="136"/>
      <c r="J1338" s="136"/>
      <c r="K1338" s="136"/>
      <c r="L1338" s="138"/>
      <c r="M1338" s="139"/>
      <c r="N1338" s="211"/>
      <c r="O1338" s="136"/>
      <c r="P1338" s="136"/>
      <c r="Q1338" s="136"/>
      <c r="R1338" s="136"/>
      <c r="S1338" s="136"/>
      <c r="T1338" s="136"/>
      <c r="U1338" s="136"/>
      <c r="V1338" s="136"/>
      <c r="W1338" s="136"/>
      <c r="X1338" s="136"/>
      <c r="Y1338" s="138"/>
    </row>
    <row r="1339" spans="1:25" s="2" customFormat="1" x14ac:dyDescent="0.25">
      <c r="A1339" s="136"/>
      <c r="B1339" s="136"/>
      <c r="C1339" s="136"/>
      <c r="D1339" s="136"/>
      <c r="E1339" s="136"/>
      <c r="F1339" s="136"/>
      <c r="G1339" s="136"/>
      <c r="H1339" s="136"/>
      <c r="I1339" s="136"/>
      <c r="J1339" s="136"/>
      <c r="K1339" s="136"/>
      <c r="L1339" s="138"/>
      <c r="M1339" s="139"/>
      <c r="N1339" s="211"/>
      <c r="O1339" s="136"/>
      <c r="P1339" s="136"/>
      <c r="Q1339" s="136"/>
      <c r="R1339" s="136"/>
      <c r="S1339" s="136"/>
      <c r="T1339" s="136"/>
      <c r="U1339" s="136"/>
      <c r="V1339" s="136"/>
      <c r="W1339" s="136"/>
      <c r="X1339" s="136"/>
      <c r="Y1339" s="138"/>
    </row>
    <row r="1340" spans="1:25" s="2" customFormat="1" x14ac:dyDescent="0.25">
      <c r="A1340" s="136"/>
      <c r="B1340" s="136"/>
      <c r="C1340" s="136"/>
      <c r="D1340" s="136"/>
      <c r="E1340" s="136"/>
      <c r="F1340" s="136"/>
      <c r="G1340" s="136"/>
      <c r="H1340" s="136"/>
      <c r="I1340" s="136"/>
      <c r="J1340" s="136"/>
      <c r="K1340" s="136"/>
      <c r="L1340" s="138"/>
      <c r="M1340" s="139"/>
      <c r="N1340" s="211"/>
      <c r="O1340" s="136"/>
      <c r="P1340" s="136"/>
      <c r="Q1340" s="136"/>
      <c r="R1340" s="136"/>
      <c r="S1340" s="136"/>
      <c r="T1340" s="136"/>
      <c r="U1340" s="136"/>
      <c r="V1340" s="136"/>
      <c r="W1340" s="136"/>
      <c r="X1340" s="136"/>
      <c r="Y1340" s="138"/>
    </row>
    <row r="1341" spans="1:25" s="2" customFormat="1" x14ac:dyDescent="0.25">
      <c r="A1341" s="136"/>
      <c r="B1341" s="136"/>
      <c r="C1341" s="136"/>
      <c r="D1341" s="136"/>
      <c r="E1341" s="136"/>
      <c r="F1341" s="136"/>
      <c r="G1341" s="136"/>
      <c r="H1341" s="136"/>
      <c r="I1341" s="136"/>
      <c r="J1341" s="136"/>
      <c r="K1341" s="136"/>
      <c r="L1341" s="138"/>
      <c r="M1341" s="139"/>
      <c r="N1341" s="211"/>
      <c r="O1341" s="136"/>
      <c r="P1341" s="136"/>
      <c r="Q1341" s="136"/>
      <c r="R1341" s="136"/>
      <c r="S1341" s="136"/>
      <c r="T1341" s="136"/>
      <c r="U1341" s="136"/>
      <c r="V1341" s="136"/>
      <c r="W1341" s="136"/>
      <c r="X1341" s="136"/>
      <c r="Y1341" s="138"/>
    </row>
    <row r="1342" spans="1:25" s="2" customFormat="1" x14ac:dyDescent="0.25">
      <c r="A1342" s="136"/>
      <c r="B1342" s="136"/>
      <c r="C1342" s="136"/>
      <c r="D1342" s="136"/>
      <c r="E1342" s="136"/>
      <c r="F1342" s="136"/>
      <c r="G1342" s="136"/>
      <c r="H1342" s="136"/>
      <c r="I1342" s="136"/>
      <c r="J1342" s="136"/>
      <c r="K1342" s="136"/>
      <c r="L1342" s="138"/>
      <c r="M1342" s="139"/>
      <c r="N1342" s="211"/>
      <c r="O1342" s="136"/>
      <c r="P1342" s="136"/>
      <c r="Q1342" s="136"/>
      <c r="R1342" s="136"/>
      <c r="S1342" s="136"/>
      <c r="T1342" s="136"/>
      <c r="U1342" s="136"/>
      <c r="V1342" s="136"/>
      <c r="W1342" s="136"/>
      <c r="X1342" s="136"/>
      <c r="Y1342" s="138"/>
    </row>
    <row r="1343" spans="1:25" s="2" customFormat="1" x14ac:dyDescent="0.25">
      <c r="A1343" s="136"/>
      <c r="B1343" s="136"/>
      <c r="C1343" s="136"/>
      <c r="D1343" s="136"/>
      <c r="E1343" s="136"/>
      <c r="F1343" s="136"/>
      <c r="G1343" s="136"/>
      <c r="H1343" s="136"/>
      <c r="I1343" s="136"/>
      <c r="J1343" s="136"/>
      <c r="K1343" s="136"/>
      <c r="L1343" s="138"/>
      <c r="M1343" s="139"/>
      <c r="N1343" s="211"/>
      <c r="O1343" s="136"/>
      <c r="P1343" s="136"/>
      <c r="Q1343" s="136"/>
      <c r="R1343" s="136"/>
      <c r="S1343" s="136"/>
      <c r="T1343" s="136"/>
      <c r="U1343" s="136"/>
      <c r="V1343" s="136"/>
      <c r="W1343" s="136"/>
      <c r="X1343" s="136"/>
      <c r="Y1343" s="138"/>
    </row>
    <row r="1344" spans="1:25" s="2" customFormat="1" x14ac:dyDescent="0.25">
      <c r="A1344" s="136"/>
      <c r="B1344" s="136"/>
      <c r="C1344" s="136"/>
      <c r="D1344" s="136"/>
      <c r="E1344" s="136"/>
      <c r="F1344" s="136"/>
      <c r="G1344" s="136"/>
      <c r="H1344" s="136"/>
      <c r="I1344" s="136"/>
      <c r="J1344" s="136"/>
      <c r="K1344" s="136"/>
      <c r="L1344" s="138"/>
      <c r="M1344" s="139"/>
      <c r="N1344" s="211"/>
      <c r="O1344" s="136"/>
      <c r="P1344" s="136"/>
      <c r="Q1344" s="136"/>
      <c r="R1344" s="136"/>
      <c r="S1344" s="136"/>
      <c r="T1344" s="136"/>
      <c r="U1344" s="136"/>
      <c r="V1344" s="136"/>
      <c r="W1344" s="136"/>
      <c r="X1344" s="136"/>
      <c r="Y1344" s="138"/>
    </row>
    <row r="1345" spans="1:25" s="2" customFormat="1" x14ac:dyDescent="0.25">
      <c r="A1345" s="136"/>
      <c r="B1345" s="136"/>
      <c r="C1345" s="136"/>
      <c r="D1345" s="136"/>
      <c r="E1345" s="136"/>
      <c r="F1345" s="136"/>
      <c r="G1345" s="136"/>
      <c r="H1345" s="136"/>
      <c r="I1345" s="136"/>
      <c r="J1345" s="136"/>
      <c r="K1345" s="136"/>
      <c r="L1345" s="138"/>
      <c r="M1345" s="139"/>
      <c r="N1345" s="211"/>
      <c r="O1345" s="136"/>
      <c r="P1345" s="136"/>
      <c r="Q1345" s="136"/>
      <c r="R1345" s="136"/>
      <c r="S1345" s="136"/>
      <c r="T1345" s="136"/>
      <c r="U1345" s="136"/>
      <c r="V1345" s="136"/>
      <c r="W1345" s="136"/>
      <c r="X1345" s="136"/>
      <c r="Y1345" s="138"/>
    </row>
    <row r="1346" spans="1:25" s="2" customFormat="1" x14ac:dyDescent="0.25">
      <c r="A1346" s="136"/>
      <c r="B1346" s="136"/>
      <c r="C1346" s="136"/>
      <c r="D1346" s="136"/>
      <c r="E1346" s="136"/>
      <c r="F1346" s="136"/>
      <c r="G1346" s="136"/>
      <c r="H1346" s="136"/>
      <c r="I1346" s="136"/>
      <c r="J1346" s="136"/>
      <c r="K1346" s="136"/>
      <c r="L1346" s="138"/>
      <c r="M1346" s="139"/>
      <c r="N1346" s="211"/>
      <c r="O1346" s="136"/>
      <c r="P1346" s="136"/>
      <c r="Q1346" s="136"/>
      <c r="R1346" s="136"/>
      <c r="S1346" s="136"/>
      <c r="T1346" s="136"/>
      <c r="U1346" s="136"/>
      <c r="V1346" s="136"/>
      <c r="W1346" s="136"/>
      <c r="X1346" s="136"/>
      <c r="Y1346" s="138"/>
    </row>
    <row r="1347" spans="1:25" s="2" customFormat="1" x14ac:dyDescent="0.25">
      <c r="A1347" s="136"/>
      <c r="B1347" s="136"/>
      <c r="C1347" s="136"/>
      <c r="D1347" s="136"/>
      <c r="E1347" s="136"/>
      <c r="F1347" s="136"/>
      <c r="G1347" s="136"/>
      <c r="H1347" s="136"/>
      <c r="I1347" s="136"/>
      <c r="J1347" s="136"/>
      <c r="K1347" s="136"/>
      <c r="L1347" s="138"/>
      <c r="M1347" s="139"/>
      <c r="N1347" s="211"/>
      <c r="O1347" s="136"/>
      <c r="P1347" s="136"/>
      <c r="Q1347" s="136"/>
      <c r="R1347" s="136"/>
      <c r="S1347" s="136"/>
      <c r="T1347" s="136"/>
      <c r="U1347" s="136"/>
      <c r="V1347" s="136"/>
      <c r="W1347" s="136"/>
      <c r="X1347" s="136"/>
      <c r="Y1347" s="138"/>
    </row>
    <row r="1348" spans="1:25" s="2" customFormat="1" x14ac:dyDescent="0.25">
      <c r="A1348" s="136"/>
      <c r="B1348" s="136"/>
      <c r="C1348" s="136"/>
      <c r="D1348" s="136"/>
      <c r="E1348" s="136"/>
      <c r="F1348" s="136"/>
      <c r="G1348" s="136"/>
      <c r="H1348" s="136"/>
      <c r="I1348" s="136"/>
      <c r="J1348" s="136"/>
      <c r="K1348" s="136"/>
      <c r="L1348" s="138"/>
      <c r="M1348" s="139"/>
      <c r="N1348" s="211"/>
      <c r="O1348" s="136"/>
      <c r="P1348" s="136"/>
      <c r="Q1348" s="136"/>
      <c r="R1348" s="136"/>
      <c r="S1348" s="136"/>
      <c r="T1348" s="136"/>
      <c r="U1348" s="136"/>
      <c r="V1348" s="136"/>
      <c r="W1348" s="136"/>
      <c r="X1348" s="136"/>
      <c r="Y1348" s="138"/>
    </row>
    <row r="1349" spans="1:25" s="2" customFormat="1" x14ac:dyDescent="0.25">
      <c r="A1349" s="136"/>
      <c r="B1349" s="136"/>
      <c r="C1349" s="136"/>
      <c r="D1349" s="136"/>
      <c r="E1349" s="136"/>
      <c r="F1349" s="136"/>
      <c r="G1349" s="136"/>
      <c r="H1349" s="136"/>
      <c r="I1349" s="136"/>
      <c r="J1349" s="136"/>
      <c r="K1349" s="136"/>
      <c r="L1349" s="138"/>
      <c r="M1349" s="139"/>
      <c r="N1349" s="211"/>
      <c r="O1349" s="136"/>
      <c r="P1349" s="136"/>
      <c r="Q1349" s="136"/>
      <c r="R1349" s="136"/>
      <c r="S1349" s="136"/>
      <c r="T1349" s="136"/>
      <c r="U1349" s="136"/>
      <c r="V1349" s="136"/>
      <c r="W1349" s="136"/>
      <c r="X1349" s="136"/>
      <c r="Y1349" s="138"/>
    </row>
    <row r="1350" spans="1:25" s="2" customFormat="1" x14ac:dyDescent="0.25">
      <c r="A1350" s="136"/>
      <c r="B1350" s="136"/>
      <c r="C1350" s="136"/>
      <c r="D1350" s="136"/>
      <c r="E1350" s="136"/>
      <c r="F1350" s="136"/>
      <c r="G1350" s="136"/>
      <c r="H1350" s="136"/>
      <c r="I1350" s="136"/>
      <c r="J1350" s="136"/>
      <c r="K1350" s="136"/>
      <c r="L1350" s="138"/>
      <c r="M1350" s="139"/>
      <c r="N1350" s="211"/>
      <c r="O1350" s="136"/>
      <c r="P1350" s="136"/>
      <c r="Q1350" s="136"/>
      <c r="R1350" s="136"/>
      <c r="S1350" s="136"/>
      <c r="T1350" s="136"/>
      <c r="U1350" s="136"/>
      <c r="V1350" s="136"/>
      <c r="W1350" s="136"/>
      <c r="X1350" s="136"/>
      <c r="Y1350" s="138"/>
    </row>
    <row r="1351" spans="1:25" s="2" customFormat="1" x14ac:dyDescent="0.25">
      <c r="A1351" s="136"/>
      <c r="B1351" s="136"/>
      <c r="C1351" s="136"/>
      <c r="D1351" s="136"/>
      <c r="E1351" s="136"/>
      <c r="F1351" s="136"/>
      <c r="G1351" s="136"/>
      <c r="H1351" s="136"/>
      <c r="I1351" s="136"/>
      <c r="J1351" s="136"/>
      <c r="K1351" s="136"/>
      <c r="L1351" s="138"/>
      <c r="M1351" s="139"/>
      <c r="N1351" s="211"/>
      <c r="O1351" s="136"/>
      <c r="P1351" s="136"/>
      <c r="Q1351" s="136"/>
      <c r="R1351" s="136"/>
      <c r="S1351" s="136"/>
      <c r="T1351" s="136"/>
      <c r="U1351" s="136"/>
      <c r="V1351" s="136"/>
      <c r="W1351" s="136"/>
      <c r="X1351" s="136"/>
      <c r="Y1351" s="138"/>
    </row>
    <row r="1352" spans="1:25" s="2" customFormat="1" x14ac:dyDescent="0.25">
      <c r="A1352" s="136"/>
      <c r="B1352" s="136"/>
      <c r="C1352" s="136"/>
      <c r="D1352" s="136"/>
      <c r="E1352" s="136"/>
      <c r="F1352" s="136"/>
      <c r="G1352" s="136"/>
      <c r="H1352" s="136"/>
      <c r="I1352" s="136"/>
      <c r="J1352" s="136"/>
      <c r="K1352" s="136"/>
      <c r="L1352" s="138"/>
      <c r="M1352" s="139"/>
      <c r="N1352" s="211"/>
      <c r="O1352" s="136"/>
      <c r="P1352" s="136"/>
      <c r="Q1352" s="136"/>
      <c r="R1352" s="136"/>
      <c r="S1352" s="136"/>
      <c r="T1352" s="136"/>
      <c r="U1352" s="136"/>
      <c r="V1352" s="136"/>
      <c r="W1352" s="136"/>
      <c r="X1352" s="136"/>
      <c r="Y1352" s="138"/>
    </row>
    <row r="1353" spans="1:25" s="2" customFormat="1" x14ac:dyDescent="0.25">
      <c r="A1353" s="136"/>
      <c r="B1353" s="136"/>
      <c r="C1353" s="136"/>
      <c r="D1353" s="136"/>
      <c r="E1353" s="136"/>
      <c r="F1353" s="136"/>
      <c r="G1353" s="136"/>
      <c r="H1353" s="136"/>
      <c r="I1353" s="136"/>
      <c r="J1353" s="136"/>
      <c r="K1353" s="136"/>
      <c r="L1353" s="138"/>
      <c r="M1353" s="139"/>
      <c r="N1353" s="211"/>
      <c r="O1353" s="136"/>
      <c r="P1353" s="136"/>
      <c r="Q1353" s="136"/>
      <c r="R1353" s="136"/>
      <c r="S1353" s="136"/>
      <c r="T1353" s="136"/>
      <c r="U1353" s="136"/>
      <c r="V1353" s="136"/>
      <c r="W1353" s="136"/>
      <c r="X1353" s="136"/>
      <c r="Y1353" s="138"/>
    </row>
    <row r="1354" spans="1:25" s="2" customFormat="1" x14ac:dyDescent="0.25">
      <c r="A1354" s="136"/>
      <c r="B1354" s="136"/>
      <c r="C1354" s="136"/>
      <c r="D1354" s="136"/>
      <c r="E1354" s="136"/>
      <c r="F1354" s="136"/>
      <c r="G1354" s="136"/>
      <c r="H1354" s="136"/>
      <c r="I1354" s="136"/>
      <c r="J1354" s="136"/>
      <c r="K1354" s="136"/>
      <c r="L1354" s="138"/>
      <c r="M1354" s="139"/>
      <c r="N1354" s="211"/>
      <c r="O1354" s="136"/>
      <c r="P1354" s="136"/>
      <c r="Q1354" s="136"/>
      <c r="R1354" s="136"/>
      <c r="S1354" s="136"/>
      <c r="T1354" s="136"/>
      <c r="U1354" s="136"/>
      <c r="V1354" s="136"/>
      <c r="W1354" s="136"/>
      <c r="X1354" s="136"/>
      <c r="Y1354" s="138"/>
    </row>
    <row r="1355" spans="1:25" s="2" customFormat="1" x14ac:dyDescent="0.25">
      <c r="A1355" s="136"/>
      <c r="B1355" s="136"/>
      <c r="C1355" s="136"/>
      <c r="D1355" s="136"/>
      <c r="E1355" s="136"/>
      <c r="F1355" s="136"/>
      <c r="G1355" s="136"/>
      <c r="H1355" s="136"/>
      <c r="I1355" s="136"/>
      <c r="J1355" s="136"/>
      <c r="K1355" s="136"/>
      <c r="L1355" s="138"/>
      <c r="M1355" s="139"/>
      <c r="N1355" s="211"/>
      <c r="O1355" s="136"/>
      <c r="P1355" s="136"/>
      <c r="Q1355" s="136"/>
      <c r="R1355" s="136"/>
      <c r="S1355" s="136"/>
      <c r="T1355" s="136"/>
      <c r="U1355" s="136"/>
      <c r="V1355" s="136"/>
      <c r="W1355" s="136"/>
      <c r="X1355" s="136"/>
      <c r="Y1355" s="138"/>
    </row>
    <row r="1356" spans="1:25" s="2" customFormat="1" x14ac:dyDescent="0.25">
      <c r="A1356" s="136"/>
      <c r="B1356" s="136"/>
      <c r="C1356" s="136"/>
      <c r="D1356" s="136"/>
      <c r="E1356" s="136"/>
      <c r="F1356" s="136"/>
      <c r="G1356" s="136"/>
      <c r="H1356" s="136"/>
      <c r="I1356" s="136"/>
      <c r="J1356" s="136"/>
      <c r="K1356" s="136"/>
      <c r="L1356" s="138"/>
      <c r="M1356" s="139"/>
      <c r="N1356" s="211"/>
      <c r="O1356" s="136"/>
      <c r="P1356" s="136"/>
      <c r="Q1356" s="136"/>
      <c r="R1356" s="136"/>
      <c r="S1356" s="136"/>
      <c r="T1356" s="136"/>
      <c r="U1356" s="136"/>
      <c r="V1356" s="136"/>
      <c r="W1356" s="136"/>
      <c r="X1356" s="136"/>
      <c r="Y1356" s="138"/>
    </row>
    <row r="1357" spans="1:25" s="2" customFormat="1" x14ac:dyDescent="0.25">
      <c r="A1357" s="136"/>
      <c r="B1357" s="136"/>
      <c r="C1357" s="136"/>
      <c r="D1357" s="136"/>
      <c r="E1357" s="136"/>
      <c r="F1357" s="136"/>
      <c r="G1357" s="136"/>
      <c r="H1357" s="136"/>
      <c r="I1357" s="136"/>
      <c r="J1357" s="136"/>
      <c r="K1357" s="136"/>
      <c r="L1357" s="138"/>
      <c r="M1357" s="139"/>
      <c r="N1357" s="211"/>
      <c r="O1357" s="136"/>
      <c r="P1357" s="136"/>
      <c r="Q1357" s="136"/>
      <c r="R1357" s="136"/>
      <c r="S1357" s="136"/>
      <c r="T1357" s="136"/>
      <c r="U1357" s="136"/>
      <c r="V1357" s="136"/>
      <c r="W1357" s="136"/>
      <c r="X1357" s="136"/>
      <c r="Y1357" s="138"/>
    </row>
    <row r="1358" spans="1:25" s="2" customFormat="1" x14ac:dyDescent="0.25">
      <c r="A1358" s="136"/>
      <c r="B1358" s="136"/>
      <c r="C1358" s="136"/>
      <c r="D1358" s="136"/>
      <c r="E1358" s="136"/>
      <c r="F1358" s="136"/>
      <c r="G1358" s="136"/>
      <c r="H1358" s="136"/>
      <c r="I1358" s="136"/>
      <c r="J1358" s="136"/>
      <c r="K1358" s="136"/>
      <c r="L1358" s="138"/>
      <c r="M1358" s="139"/>
      <c r="N1358" s="211"/>
      <c r="O1358" s="136"/>
      <c r="P1358" s="136"/>
      <c r="Q1358" s="136"/>
      <c r="R1358" s="136"/>
      <c r="S1358" s="136"/>
      <c r="T1358" s="136"/>
      <c r="U1358" s="136"/>
      <c r="V1358" s="136"/>
      <c r="W1358" s="136"/>
      <c r="X1358" s="136"/>
      <c r="Y1358" s="138"/>
    </row>
    <row r="1359" spans="1:25" s="2" customFormat="1" x14ac:dyDescent="0.25">
      <c r="A1359" s="136"/>
      <c r="B1359" s="136"/>
      <c r="C1359" s="136"/>
      <c r="D1359" s="136"/>
      <c r="E1359" s="136"/>
      <c r="F1359" s="136"/>
      <c r="G1359" s="136"/>
      <c r="H1359" s="136"/>
      <c r="I1359" s="136"/>
      <c r="J1359" s="136"/>
      <c r="K1359" s="136"/>
      <c r="L1359" s="138"/>
      <c r="M1359" s="139"/>
      <c r="N1359" s="211"/>
      <c r="O1359" s="136"/>
      <c r="P1359" s="136"/>
      <c r="Q1359" s="136"/>
      <c r="R1359" s="136"/>
      <c r="S1359" s="136"/>
      <c r="T1359" s="136"/>
      <c r="U1359" s="136"/>
      <c r="V1359" s="136"/>
      <c r="W1359" s="136"/>
      <c r="X1359" s="136"/>
      <c r="Y1359" s="138"/>
    </row>
    <row r="1360" spans="1:25" s="2" customFormat="1" x14ac:dyDescent="0.25">
      <c r="A1360" s="136"/>
      <c r="B1360" s="136"/>
      <c r="C1360" s="136"/>
      <c r="D1360" s="136"/>
      <c r="E1360" s="136"/>
      <c r="F1360" s="136"/>
      <c r="G1360" s="136"/>
      <c r="H1360" s="136"/>
      <c r="I1360" s="136"/>
      <c r="J1360" s="136"/>
      <c r="K1360" s="136"/>
      <c r="L1360" s="138"/>
      <c r="M1360" s="139"/>
      <c r="N1360" s="211"/>
      <c r="O1360" s="136"/>
      <c r="P1360" s="136"/>
      <c r="Q1360" s="136"/>
      <c r="R1360" s="136"/>
      <c r="S1360" s="136"/>
      <c r="T1360" s="136"/>
      <c r="U1360" s="136"/>
      <c r="V1360" s="136"/>
      <c r="W1360" s="136"/>
      <c r="X1360" s="136"/>
      <c r="Y1360" s="138"/>
    </row>
    <row r="1361" spans="1:25" s="2" customFormat="1" x14ac:dyDescent="0.25">
      <c r="A1361" s="136"/>
      <c r="B1361" s="136"/>
      <c r="C1361" s="136"/>
      <c r="D1361" s="136"/>
      <c r="E1361" s="136"/>
      <c r="F1361" s="136"/>
      <c r="G1361" s="136"/>
      <c r="H1361" s="136"/>
      <c r="I1361" s="136"/>
      <c r="J1361" s="136"/>
      <c r="K1361" s="136"/>
      <c r="L1361" s="138"/>
      <c r="M1361" s="139"/>
      <c r="N1361" s="211"/>
      <c r="O1361" s="136"/>
      <c r="P1361" s="136"/>
      <c r="Q1361" s="136"/>
      <c r="R1361" s="136"/>
      <c r="S1361" s="136"/>
      <c r="T1361" s="136"/>
      <c r="U1361" s="136"/>
      <c r="V1361" s="136"/>
      <c r="W1361" s="136"/>
      <c r="X1361" s="136"/>
      <c r="Y1361" s="138"/>
    </row>
    <row r="1362" spans="1:25" s="2" customFormat="1" x14ac:dyDescent="0.25">
      <c r="A1362" s="136"/>
      <c r="B1362" s="136"/>
      <c r="C1362" s="136"/>
      <c r="D1362" s="136"/>
      <c r="E1362" s="136"/>
      <c r="F1362" s="136"/>
      <c r="G1362" s="136"/>
      <c r="H1362" s="136"/>
      <c r="I1362" s="136"/>
      <c r="J1362" s="136"/>
      <c r="K1362" s="136"/>
      <c r="L1362" s="138"/>
      <c r="M1362" s="139"/>
      <c r="N1362" s="211"/>
      <c r="O1362" s="136"/>
      <c r="P1362" s="136"/>
      <c r="Q1362" s="136"/>
      <c r="R1362" s="136"/>
      <c r="S1362" s="136"/>
      <c r="T1362" s="136"/>
      <c r="U1362" s="136"/>
      <c r="V1362" s="136"/>
      <c r="W1362" s="136"/>
      <c r="X1362" s="136"/>
      <c r="Y1362" s="138"/>
    </row>
    <row r="1363" spans="1:25" s="2" customFormat="1" x14ac:dyDescent="0.25">
      <c r="A1363" s="136"/>
      <c r="B1363" s="136"/>
      <c r="C1363" s="136"/>
      <c r="D1363" s="136"/>
      <c r="E1363" s="136"/>
      <c r="F1363" s="136"/>
      <c r="G1363" s="136"/>
      <c r="H1363" s="136"/>
      <c r="I1363" s="136"/>
      <c r="J1363" s="136"/>
      <c r="K1363" s="136"/>
      <c r="L1363" s="138"/>
      <c r="M1363" s="139"/>
      <c r="N1363" s="211"/>
      <c r="O1363" s="136"/>
      <c r="P1363" s="136"/>
      <c r="Q1363" s="136"/>
      <c r="R1363" s="136"/>
      <c r="S1363" s="136"/>
      <c r="T1363" s="136"/>
      <c r="U1363" s="136"/>
      <c r="V1363" s="136"/>
      <c r="W1363" s="136"/>
      <c r="X1363" s="136"/>
      <c r="Y1363" s="138"/>
    </row>
    <row r="1364" spans="1:25" s="2" customFormat="1" x14ac:dyDescent="0.25">
      <c r="A1364" s="136"/>
      <c r="B1364" s="136"/>
      <c r="C1364" s="136"/>
      <c r="D1364" s="136"/>
      <c r="E1364" s="136"/>
      <c r="F1364" s="136"/>
      <c r="G1364" s="136"/>
      <c r="H1364" s="136"/>
      <c r="I1364" s="136"/>
      <c r="J1364" s="136"/>
      <c r="K1364" s="136"/>
      <c r="L1364" s="138"/>
      <c r="M1364" s="139"/>
      <c r="N1364" s="211"/>
      <c r="O1364" s="136"/>
      <c r="P1364" s="136"/>
      <c r="Q1364" s="136"/>
      <c r="R1364" s="136"/>
      <c r="S1364" s="136"/>
      <c r="T1364" s="136"/>
      <c r="U1364" s="136"/>
      <c r="V1364" s="136"/>
      <c r="W1364" s="136"/>
      <c r="X1364" s="136"/>
      <c r="Y1364" s="138"/>
    </row>
    <row r="1365" spans="1:25" s="2" customFormat="1" x14ac:dyDescent="0.25">
      <c r="A1365" s="136"/>
      <c r="B1365" s="136"/>
      <c r="C1365" s="136"/>
      <c r="D1365" s="136"/>
      <c r="E1365" s="136"/>
      <c r="F1365" s="136"/>
      <c r="G1365" s="136"/>
      <c r="H1365" s="136"/>
      <c r="I1365" s="136"/>
      <c r="J1365" s="136"/>
      <c r="K1365" s="136"/>
      <c r="L1365" s="138"/>
      <c r="M1365" s="139"/>
      <c r="N1365" s="211"/>
      <c r="O1365" s="136"/>
      <c r="P1365" s="136"/>
      <c r="Q1365" s="136"/>
      <c r="R1365" s="136"/>
      <c r="S1365" s="136"/>
      <c r="T1365" s="136"/>
      <c r="U1365" s="136"/>
      <c r="V1365" s="136"/>
      <c r="W1365" s="136"/>
      <c r="X1365" s="136"/>
      <c r="Y1365" s="138"/>
    </row>
    <row r="1366" spans="1:25" s="2" customFormat="1" x14ac:dyDescent="0.25">
      <c r="A1366" s="136"/>
      <c r="B1366" s="136"/>
      <c r="C1366" s="136"/>
      <c r="D1366" s="136"/>
      <c r="E1366" s="136"/>
      <c r="F1366" s="136"/>
      <c r="G1366" s="136"/>
      <c r="H1366" s="136"/>
      <c r="I1366" s="136"/>
      <c r="J1366" s="136"/>
      <c r="K1366" s="136"/>
      <c r="L1366" s="138"/>
      <c r="M1366" s="139"/>
      <c r="N1366" s="211"/>
      <c r="O1366" s="136"/>
      <c r="P1366" s="136"/>
      <c r="Q1366" s="136"/>
      <c r="R1366" s="136"/>
      <c r="S1366" s="136"/>
      <c r="T1366" s="136"/>
      <c r="U1366" s="136"/>
      <c r="V1366" s="136"/>
      <c r="W1366" s="136"/>
      <c r="X1366" s="136"/>
      <c r="Y1366" s="138"/>
    </row>
    <row r="1367" spans="1:25" s="2" customFormat="1" x14ac:dyDescent="0.25">
      <c r="A1367" s="136"/>
      <c r="B1367" s="136"/>
      <c r="C1367" s="136"/>
      <c r="D1367" s="136"/>
      <c r="E1367" s="136"/>
      <c r="F1367" s="136"/>
      <c r="G1367" s="136"/>
      <c r="H1367" s="136"/>
      <c r="I1367" s="136"/>
      <c r="J1367" s="136"/>
      <c r="K1367" s="136"/>
      <c r="L1367" s="138"/>
      <c r="M1367" s="139"/>
      <c r="N1367" s="211"/>
      <c r="O1367" s="136"/>
      <c r="P1367" s="136"/>
      <c r="Q1367" s="136"/>
      <c r="R1367" s="136"/>
      <c r="S1367" s="136"/>
      <c r="T1367" s="136"/>
      <c r="U1367" s="136"/>
      <c r="V1367" s="136"/>
      <c r="W1367" s="136"/>
      <c r="X1367" s="136"/>
      <c r="Y1367" s="138"/>
    </row>
    <row r="1368" spans="1:25" s="2" customFormat="1" x14ac:dyDescent="0.25">
      <c r="A1368" s="136"/>
      <c r="B1368" s="136"/>
      <c r="C1368" s="136"/>
      <c r="D1368" s="136"/>
      <c r="E1368" s="136"/>
      <c r="F1368" s="136"/>
      <c r="G1368" s="136"/>
      <c r="H1368" s="136"/>
      <c r="I1368" s="136"/>
      <c r="J1368" s="136"/>
      <c r="K1368" s="136"/>
      <c r="L1368" s="138"/>
      <c r="M1368" s="139"/>
      <c r="N1368" s="211"/>
      <c r="O1368" s="136"/>
      <c r="P1368" s="136"/>
      <c r="Q1368" s="136"/>
      <c r="R1368" s="136"/>
      <c r="S1368" s="136"/>
      <c r="T1368" s="136"/>
      <c r="U1368" s="136"/>
      <c r="V1368" s="136"/>
      <c r="W1368" s="136"/>
      <c r="X1368" s="136"/>
      <c r="Y1368" s="138"/>
    </row>
    <row r="1369" spans="1:25" s="2" customFormat="1" x14ac:dyDescent="0.25">
      <c r="A1369" s="136"/>
      <c r="B1369" s="136"/>
      <c r="C1369" s="136"/>
      <c r="D1369" s="136"/>
      <c r="E1369" s="136"/>
      <c r="F1369" s="136"/>
      <c r="G1369" s="136"/>
      <c r="H1369" s="136"/>
      <c r="I1369" s="136"/>
      <c r="J1369" s="136"/>
      <c r="K1369" s="136"/>
      <c r="L1369" s="138"/>
      <c r="M1369" s="139"/>
      <c r="N1369" s="211"/>
      <c r="O1369" s="136"/>
      <c r="P1369" s="136"/>
      <c r="Q1369" s="136"/>
      <c r="R1369" s="136"/>
      <c r="S1369" s="136"/>
      <c r="T1369" s="136"/>
      <c r="U1369" s="136"/>
      <c r="V1369" s="136"/>
      <c r="W1369" s="136"/>
      <c r="X1369" s="136"/>
      <c r="Y1369" s="138"/>
    </row>
    <row r="1370" spans="1:25" s="2" customFormat="1" x14ac:dyDescent="0.25">
      <c r="A1370" s="136"/>
      <c r="B1370" s="136"/>
      <c r="C1370" s="136"/>
      <c r="D1370" s="136"/>
      <c r="E1370" s="136"/>
      <c r="F1370" s="136"/>
      <c r="G1370" s="136"/>
      <c r="H1370" s="136"/>
      <c r="I1370" s="136"/>
      <c r="J1370" s="136"/>
      <c r="K1370" s="136"/>
      <c r="L1370" s="138"/>
      <c r="M1370" s="139"/>
      <c r="N1370" s="211"/>
      <c r="O1370" s="136"/>
      <c r="P1370" s="136"/>
      <c r="Q1370" s="136"/>
      <c r="R1370" s="136"/>
      <c r="S1370" s="136"/>
      <c r="T1370" s="136"/>
      <c r="U1370" s="136"/>
      <c r="V1370" s="136"/>
      <c r="W1370" s="136"/>
      <c r="X1370" s="136"/>
      <c r="Y1370" s="138"/>
    </row>
    <row r="1371" spans="1:25" s="2" customFormat="1" x14ac:dyDescent="0.25">
      <c r="A1371" s="136"/>
      <c r="B1371" s="136"/>
      <c r="C1371" s="136"/>
      <c r="D1371" s="136"/>
      <c r="E1371" s="136"/>
      <c r="F1371" s="136"/>
      <c r="G1371" s="136"/>
      <c r="H1371" s="136"/>
      <c r="I1371" s="136"/>
      <c r="J1371" s="136"/>
      <c r="K1371" s="136"/>
      <c r="L1371" s="138"/>
      <c r="M1371" s="139"/>
      <c r="N1371" s="211"/>
      <c r="O1371" s="136"/>
      <c r="P1371" s="136"/>
      <c r="Q1371" s="136"/>
      <c r="R1371" s="136"/>
      <c r="S1371" s="136"/>
      <c r="T1371" s="136"/>
      <c r="U1371" s="136"/>
      <c r="V1371" s="136"/>
      <c r="W1371" s="136"/>
      <c r="X1371" s="136"/>
      <c r="Y1371" s="138"/>
    </row>
    <row r="1372" spans="1:25" s="2" customFormat="1" x14ac:dyDescent="0.25">
      <c r="A1372" s="136"/>
      <c r="B1372" s="136"/>
      <c r="C1372" s="136"/>
      <c r="D1372" s="136"/>
      <c r="E1372" s="136"/>
      <c r="F1372" s="136"/>
      <c r="G1372" s="136"/>
      <c r="H1372" s="136"/>
      <c r="I1372" s="136"/>
      <c r="J1372" s="136"/>
      <c r="K1372" s="136"/>
      <c r="L1372" s="138"/>
      <c r="M1372" s="139"/>
      <c r="N1372" s="211"/>
      <c r="O1372" s="136"/>
      <c r="P1372" s="136"/>
      <c r="Q1372" s="136"/>
      <c r="R1372" s="136"/>
      <c r="S1372" s="136"/>
      <c r="T1372" s="136"/>
      <c r="U1372" s="136"/>
      <c r="V1372" s="136"/>
      <c r="W1372" s="136"/>
      <c r="X1372" s="136"/>
      <c r="Y1372" s="138"/>
    </row>
    <row r="1373" spans="1:25" s="2" customFormat="1" x14ac:dyDescent="0.25">
      <c r="A1373" s="136"/>
      <c r="B1373" s="136"/>
      <c r="C1373" s="136"/>
      <c r="D1373" s="136"/>
      <c r="E1373" s="136"/>
      <c r="F1373" s="136"/>
      <c r="G1373" s="136"/>
      <c r="H1373" s="136"/>
      <c r="I1373" s="136"/>
      <c r="J1373" s="136"/>
      <c r="K1373" s="136"/>
      <c r="L1373" s="138"/>
      <c r="M1373" s="139"/>
      <c r="N1373" s="211"/>
      <c r="O1373" s="136"/>
      <c r="P1373" s="136"/>
      <c r="Q1373" s="136"/>
      <c r="R1373" s="136"/>
      <c r="S1373" s="136"/>
      <c r="T1373" s="136"/>
      <c r="U1373" s="136"/>
      <c r="V1373" s="136"/>
      <c r="W1373" s="136"/>
      <c r="X1373" s="136"/>
      <c r="Y1373" s="138"/>
    </row>
    <row r="1374" spans="1:25" s="2" customFormat="1" x14ac:dyDescent="0.25">
      <c r="A1374" s="136"/>
      <c r="B1374" s="136"/>
      <c r="C1374" s="136"/>
      <c r="D1374" s="136"/>
      <c r="E1374" s="136"/>
      <c r="F1374" s="136"/>
      <c r="G1374" s="136"/>
      <c r="H1374" s="136"/>
      <c r="I1374" s="136"/>
      <c r="J1374" s="136"/>
      <c r="K1374" s="136"/>
      <c r="L1374" s="138"/>
      <c r="M1374" s="139"/>
      <c r="N1374" s="211"/>
      <c r="O1374" s="136"/>
      <c r="P1374" s="136"/>
      <c r="Q1374" s="136"/>
      <c r="R1374" s="136"/>
      <c r="S1374" s="136"/>
      <c r="T1374" s="136"/>
      <c r="U1374" s="136"/>
      <c r="V1374" s="136"/>
      <c r="W1374" s="136"/>
      <c r="X1374" s="136"/>
      <c r="Y1374" s="138"/>
    </row>
    <row r="1375" spans="1:25" s="2" customFormat="1" x14ac:dyDescent="0.25">
      <c r="A1375" s="136"/>
      <c r="B1375" s="136"/>
      <c r="C1375" s="136"/>
      <c r="D1375" s="136"/>
      <c r="E1375" s="136"/>
      <c r="F1375" s="136"/>
      <c r="G1375" s="136"/>
      <c r="H1375" s="136"/>
      <c r="I1375" s="136"/>
      <c r="J1375" s="136"/>
      <c r="K1375" s="136"/>
      <c r="L1375" s="138"/>
      <c r="M1375" s="139"/>
      <c r="N1375" s="211"/>
      <c r="O1375" s="136"/>
      <c r="P1375" s="136"/>
      <c r="Q1375" s="136"/>
      <c r="R1375" s="136"/>
      <c r="S1375" s="136"/>
      <c r="T1375" s="136"/>
      <c r="U1375" s="136"/>
      <c r="V1375" s="136"/>
      <c r="W1375" s="136"/>
      <c r="X1375" s="136"/>
      <c r="Y1375" s="138"/>
    </row>
    <row r="1376" spans="1:25" s="2" customFormat="1" x14ac:dyDescent="0.25">
      <c r="A1376" s="136"/>
      <c r="B1376" s="136"/>
      <c r="C1376" s="136"/>
      <c r="D1376" s="136"/>
      <c r="E1376" s="136"/>
      <c r="F1376" s="136"/>
      <c r="G1376" s="136"/>
      <c r="H1376" s="136"/>
      <c r="I1376" s="136"/>
      <c r="J1376" s="136"/>
      <c r="K1376" s="136"/>
      <c r="L1376" s="138"/>
      <c r="M1376" s="139"/>
      <c r="N1376" s="211"/>
      <c r="O1376" s="136"/>
      <c r="P1376" s="136"/>
      <c r="Q1376" s="136"/>
      <c r="R1376" s="136"/>
      <c r="S1376" s="136"/>
      <c r="T1376" s="136"/>
      <c r="U1376" s="136"/>
      <c r="V1376" s="136"/>
      <c r="W1376" s="136"/>
      <c r="X1376" s="136"/>
      <c r="Y1376" s="138"/>
    </row>
    <row r="1377" spans="1:25" s="2" customFormat="1" x14ac:dyDescent="0.25">
      <c r="A1377" s="136"/>
      <c r="B1377" s="136"/>
      <c r="C1377" s="136"/>
      <c r="D1377" s="136"/>
      <c r="E1377" s="136"/>
      <c r="F1377" s="136"/>
      <c r="G1377" s="136"/>
      <c r="H1377" s="136"/>
      <c r="I1377" s="136"/>
      <c r="J1377" s="136"/>
      <c r="K1377" s="136"/>
      <c r="L1377" s="138"/>
      <c r="M1377" s="139"/>
      <c r="N1377" s="211"/>
      <c r="O1377" s="136"/>
      <c r="P1377" s="136"/>
      <c r="Q1377" s="136"/>
      <c r="R1377" s="136"/>
      <c r="S1377" s="136"/>
      <c r="T1377" s="136"/>
      <c r="U1377" s="136"/>
      <c r="V1377" s="136"/>
      <c r="W1377" s="136"/>
      <c r="X1377" s="136"/>
      <c r="Y1377" s="138"/>
    </row>
    <row r="1378" spans="1:25" s="2" customFormat="1" x14ac:dyDescent="0.25">
      <c r="A1378" s="136"/>
      <c r="B1378" s="136"/>
      <c r="C1378" s="136"/>
      <c r="D1378" s="136"/>
      <c r="E1378" s="136"/>
      <c r="F1378" s="136"/>
      <c r="G1378" s="136"/>
      <c r="H1378" s="136"/>
      <c r="I1378" s="136"/>
      <c r="J1378" s="136"/>
      <c r="K1378" s="136"/>
      <c r="L1378" s="138"/>
      <c r="M1378" s="139"/>
      <c r="N1378" s="211"/>
      <c r="O1378" s="136"/>
      <c r="P1378" s="136"/>
      <c r="Q1378" s="136"/>
      <c r="R1378" s="136"/>
      <c r="S1378" s="136"/>
      <c r="T1378" s="136"/>
      <c r="U1378" s="136"/>
      <c r="V1378" s="136"/>
      <c r="W1378" s="136"/>
      <c r="X1378" s="136"/>
      <c r="Y1378" s="138"/>
    </row>
    <row r="1379" spans="1:25" s="2" customFormat="1" x14ac:dyDescent="0.25">
      <c r="A1379" s="136"/>
      <c r="B1379" s="136"/>
      <c r="C1379" s="136"/>
      <c r="D1379" s="136"/>
      <c r="E1379" s="136"/>
      <c r="F1379" s="136"/>
      <c r="G1379" s="136"/>
      <c r="H1379" s="136"/>
      <c r="I1379" s="136"/>
      <c r="J1379" s="136"/>
      <c r="K1379" s="136"/>
      <c r="L1379" s="138"/>
      <c r="M1379" s="139"/>
      <c r="N1379" s="211"/>
      <c r="O1379" s="136"/>
      <c r="P1379" s="136"/>
      <c r="Q1379" s="136"/>
      <c r="R1379" s="136"/>
      <c r="S1379" s="136"/>
      <c r="T1379" s="136"/>
      <c r="U1379" s="136"/>
      <c r="V1379" s="136"/>
      <c r="W1379" s="136"/>
      <c r="X1379" s="136"/>
      <c r="Y1379" s="138"/>
    </row>
    <row r="1380" spans="1:25" s="2" customFormat="1" x14ac:dyDescent="0.25">
      <c r="A1380" s="136"/>
      <c r="B1380" s="136"/>
      <c r="C1380" s="136"/>
      <c r="D1380" s="136"/>
      <c r="E1380" s="136"/>
      <c r="F1380" s="136"/>
      <c r="G1380" s="136"/>
      <c r="H1380" s="136"/>
      <c r="I1380" s="136"/>
      <c r="J1380" s="136"/>
      <c r="K1380" s="136"/>
      <c r="L1380" s="138"/>
      <c r="M1380" s="139"/>
      <c r="N1380" s="211"/>
      <c r="O1380" s="136"/>
      <c r="P1380" s="136"/>
      <c r="Q1380" s="136"/>
      <c r="R1380" s="136"/>
      <c r="S1380" s="136"/>
      <c r="T1380" s="136"/>
      <c r="U1380" s="136"/>
      <c r="V1380" s="136"/>
      <c r="W1380" s="136"/>
      <c r="X1380" s="136"/>
      <c r="Y1380" s="138"/>
    </row>
    <row r="1381" spans="1:25" s="2" customFormat="1" x14ac:dyDescent="0.25">
      <c r="A1381" s="136"/>
      <c r="B1381" s="136"/>
      <c r="C1381" s="136"/>
      <c r="D1381" s="136"/>
      <c r="E1381" s="136"/>
      <c r="F1381" s="136"/>
      <c r="G1381" s="136"/>
      <c r="H1381" s="136"/>
      <c r="I1381" s="136"/>
      <c r="J1381" s="136"/>
      <c r="K1381" s="136"/>
      <c r="L1381" s="138"/>
      <c r="M1381" s="139"/>
      <c r="N1381" s="211"/>
      <c r="O1381" s="136"/>
      <c r="P1381" s="136"/>
      <c r="Q1381" s="136"/>
      <c r="R1381" s="136"/>
      <c r="S1381" s="136"/>
      <c r="T1381" s="136"/>
      <c r="U1381" s="136"/>
      <c r="V1381" s="136"/>
      <c r="W1381" s="136"/>
      <c r="X1381" s="136"/>
      <c r="Y1381" s="138"/>
    </row>
    <row r="1382" spans="1:25" s="2" customFormat="1" x14ac:dyDescent="0.25">
      <c r="A1382" s="136"/>
      <c r="B1382" s="136"/>
      <c r="C1382" s="136"/>
      <c r="D1382" s="136"/>
      <c r="E1382" s="136"/>
      <c r="F1382" s="136"/>
      <c r="G1382" s="136"/>
      <c r="H1382" s="136"/>
      <c r="I1382" s="136"/>
      <c r="J1382" s="136"/>
      <c r="K1382" s="136"/>
      <c r="L1382" s="138"/>
      <c r="M1382" s="139"/>
      <c r="N1382" s="211"/>
      <c r="O1382" s="136"/>
      <c r="P1382" s="136"/>
      <c r="Q1382" s="136"/>
      <c r="R1382" s="136"/>
      <c r="S1382" s="136"/>
      <c r="T1382" s="136"/>
      <c r="U1382" s="136"/>
      <c r="V1382" s="136"/>
      <c r="W1382" s="136"/>
      <c r="X1382" s="136"/>
      <c r="Y1382" s="138"/>
    </row>
    <row r="1383" spans="1:25" s="2" customFormat="1" x14ac:dyDescent="0.25">
      <c r="A1383" s="136"/>
      <c r="B1383" s="136"/>
      <c r="C1383" s="136"/>
      <c r="D1383" s="136"/>
      <c r="E1383" s="136"/>
      <c r="F1383" s="136"/>
      <c r="G1383" s="136"/>
      <c r="H1383" s="136"/>
      <c r="I1383" s="136"/>
      <c r="J1383" s="136"/>
      <c r="K1383" s="136"/>
      <c r="L1383" s="138"/>
      <c r="M1383" s="139"/>
      <c r="N1383" s="211"/>
      <c r="O1383" s="136"/>
      <c r="P1383" s="136"/>
      <c r="Q1383" s="136"/>
      <c r="R1383" s="136"/>
      <c r="S1383" s="136"/>
      <c r="T1383" s="136"/>
      <c r="U1383" s="136"/>
      <c r="V1383" s="136"/>
      <c r="W1383" s="136"/>
      <c r="X1383" s="136"/>
      <c r="Y1383" s="138"/>
    </row>
    <row r="1384" spans="1:25" s="2" customFormat="1" x14ac:dyDescent="0.25">
      <c r="A1384" s="136"/>
      <c r="B1384" s="136"/>
      <c r="C1384" s="136"/>
      <c r="D1384" s="136"/>
      <c r="E1384" s="136"/>
      <c r="F1384" s="136"/>
      <c r="G1384" s="136"/>
      <c r="H1384" s="136"/>
      <c r="I1384" s="136"/>
      <c r="J1384" s="136"/>
      <c r="K1384" s="136"/>
      <c r="L1384" s="138"/>
      <c r="M1384" s="139"/>
      <c r="N1384" s="211"/>
      <c r="O1384" s="136"/>
      <c r="P1384" s="136"/>
      <c r="Q1384" s="136"/>
      <c r="R1384" s="136"/>
      <c r="S1384" s="136"/>
      <c r="T1384" s="136"/>
      <c r="U1384" s="136"/>
      <c r="V1384" s="136"/>
      <c r="W1384" s="136"/>
      <c r="X1384" s="136"/>
      <c r="Y1384" s="138"/>
    </row>
    <row r="1385" spans="1:25" s="2" customFormat="1" x14ac:dyDescent="0.25">
      <c r="A1385" s="136"/>
      <c r="B1385" s="136"/>
      <c r="C1385" s="136"/>
      <c r="D1385" s="136"/>
      <c r="E1385" s="136"/>
      <c r="F1385" s="136"/>
      <c r="G1385" s="136"/>
      <c r="H1385" s="136"/>
      <c r="I1385" s="136"/>
      <c r="J1385" s="136"/>
      <c r="K1385" s="136"/>
      <c r="L1385" s="138"/>
      <c r="M1385" s="139"/>
      <c r="N1385" s="211"/>
      <c r="O1385" s="136"/>
      <c r="P1385" s="136"/>
      <c r="Q1385" s="136"/>
      <c r="R1385" s="136"/>
      <c r="S1385" s="136"/>
      <c r="T1385" s="136"/>
      <c r="U1385" s="136"/>
      <c r="V1385" s="136"/>
      <c r="W1385" s="136"/>
      <c r="X1385" s="136"/>
      <c r="Y1385" s="138"/>
    </row>
    <row r="1386" spans="1:25" s="2" customFormat="1" x14ac:dyDescent="0.25">
      <c r="A1386" s="136"/>
      <c r="B1386" s="136"/>
      <c r="C1386" s="136"/>
      <c r="D1386" s="136"/>
      <c r="E1386" s="136"/>
      <c r="F1386" s="136"/>
      <c r="G1386" s="136"/>
      <c r="H1386" s="136"/>
      <c r="I1386" s="136"/>
      <c r="J1386" s="136"/>
      <c r="K1386" s="136"/>
      <c r="L1386" s="138"/>
      <c r="M1386" s="139"/>
      <c r="N1386" s="211"/>
      <c r="O1386" s="136"/>
      <c r="P1386" s="136"/>
      <c r="Q1386" s="136"/>
      <c r="R1386" s="136"/>
      <c r="S1386" s="136"/>
      <c r="T1386" s="136"/>
      <c r="U1386" s="136"/>
      <c r="V1386" s="136"/>
      <c r="W1386" s="136"/>
      <c r="X1386" s="136"/>
      <c r="Y1386" s="138"/>
    </row>
    <row r="1387" spans="1:25" s="2" customFormat="1" x14ac:dyDescent="0.25">
      <c r="A1387" s="136"/>
      <c r="B1387" s="136"/>
      <c r="C1387" s="136"/>
      <c r="D1387" s="136"/>
      <c r="E1387" s="136"/>
      <c r="F1387" s="136"/>
      <c r="G1387" s="136"/>
      <c r="H1387" s="136"/>
      <c r="I1387" s="136"/>
      <c r="J1387" s="136"/>
      <c r="K1387" s="136"/>
      <c r="L1387" s="138"/>
      <c r="M1387" s="139"/>
      <c r="N1387" s="211"/>
      <c r="O1387" s="136"/>
      <c r="P1387" s="136"/>
      <c r="Q1387" s="136"/>
      <c r="R1387" s="136"/>
      <c r="S1387" s="136"/>
      <c r="T1387" s="136"/>
      <c r="U1387" s="136"/>
      <c r="V1387" s="136"/>
      <c r="W1387" s="136"/>
      <c r="X1387" s="136"/>
      <c r="Y1387" s="138"/>
    </row>
    <row r="1388" spans="1:25" s="2" customFormat="1" x14ac:dyDescent="0.25">
      <c r="A1388" s="136"/>
      <c r="B1388" s="136"/>
      <c r="C1388" s="136"/>
      <c r="D1388" s="136"/>
      <c r="E1388" s="136"/>
      <c r="F1388" s="136"/>
      <c r="G1388" s="136"/>
      <c r="H1388" s="136"/>
      <c r="I1388" s="136"/>
      <c r="J1388" s="136"/>
      <c r="K1388" s="136"/>
      <c r="L1388" s="138"/>
      <c r="M1388" s="139"/>
      <c r="N1388" s="211"/>
      <c r="O1388" s="136"/>
      <c r="P1388" s="136"/>
      <c r="Q1388" s="136"/>
      <c r="R1388" s="136"/>
      <c r="S1388" s="136"/>
      <c r="T1388" s="136"/>
      <c r="U1388" s="136"/>
      <c r="V1388" s="136"/>
      <c r="W1388" s="136"/>
      <c r="X1388" s="136"/>
      <c r="Y1388" s="138"/>
    </row>
    <row r="1389" spans="1:25" s="2" customFormat="1" x14ac:dyDescent="0.25">
      <c r="A1389" s="136"/>
      <c r="B1389" s="136"/>
      <c r="C1389" s="136"/>
      <c r="D1389" s="136"/>
      <c r="E1389" s="136"/>
      <c r="F1389" s="136"/>
      <c r="G1389" s="136"/>
      <c r="H1389" s="136"/>
      <c r="I1389" s="136"/>
      <c r="J1389" s="136"/>
      <c r="K1389" s="136"/>
      <c r="L1389" s="138"/>
      <c r="M1389" s="139"/>
      <c r="N1389" s="211"/>
      <c r="O1389" s="136"/>
      <c r="P1389" s="136"/>
      <c r="Q1389" s="136"/>
      <c r="R1389" s="136"/>
      <c r="S1389" s="136"/>
      <c r="T1389" s="136"/>
      <c r="U1389" s="136"/>
      <c r="V1389" s="136"/>
      <c r="W1389" s="136"/>
      <c r="X1389" s="136"/>
      <c r="Y1389" s="138"/>
    </row>
    <row r="1390" spans="1:25" s="2" customFormat="1" x14ac:dyDescent="0.25">
      <c r="A1390" s="136"/>
      <c r="B1390" s="136"/>
      <c r="C1390" s="136"/>
      <c r="D1390" s="136"/>
      <c r="E1390" s="136"/>
      <c r="F1390" s="136"/>
      <c r="G1390" s="136"/>
      <c r="H1390" s="136"/>
      <c r="I1390" s="136"/>
      <c r="J1390" s="136"/>
      <c r="K1390" s="136"/>
      <c r="L1390" s="138"/>
      <c r="M1390" s="139"/>
      <c r="N1390" s="211"/>
      <c r="O1390" s="136"/>
      <c r="P1390" s="136"/>
      <c r="Q1390" s="136"/>
      <c r="R1390" s="136"/>
      <c r="S1390" s="136"/>
      <c r="T1390" s="136"/>
      <c r="U1390" s="136"/>
      <c r="V1390" s="136"/>
      <c r="W1390" s="136"/>
      <c r="X1390" s="136"/>
      <c r="Y1390" s="138"/>
    </row>
    <row r="1391" spans="1:25" s="2" customFormat="1" x14ac:dyDescent="0.25">
      <c r="A1391" s="136"/>
      <c r="B1391" s="136"/>
      <c r="C1391" s="136"/>
      <c r="D1391" s="136"/>
      <c r="E1391" s="136"/>
      <c r="F1391" s="136"/>
      <c r="G1391" s="136"/>
      <c r="H1391" s="136"/>
      <c r="I1391" s="136"/>
      <c r="J1391" s="136"/>
      <c r="K1391" s="136"/>
      <c r="L1391" s="138"/>
      <c r="M1391" s="139"/>
      <c r="N1391" s="211"/>
      <c r="O1391" s="136"/>
      <c r="P1391" s="136"/>
      <c r="Q1391" s="136"/>
      <c r="R1391" s="136"/>
      <c r="S1391" s="136"/>
      <c r="T1391" s="136"/>
      <c r="U1391" s="136"/>
      <c r="V1391" s="136"/>
      <c r="W1391" s="136"/>
      <c r="X1391" s="136"/>
      <c r="Y1391" s="138"/>
    </row>
    <row r="1392" spans="1:25" s="2" customFormat="1" x14ac:dyDescent="0.25">
      <c r="A1392" s="136"/>
      <c r="B1392" s="136"/>
      <c r="C1392" s="136"/>
      <c r="D1392" s="136"/>
      <c r="E1392" s="136"/>
      <c r="F1392" s="136"/>
      <c r="G1392" s="136"/>
      <c r="H1392" s="136"/>
      <c r="I1392" s="136"/>
      <c r="J1392" s="136"/>
      <c r="K1392" s="136"/>
      <c r="L1392" s="138"/>
      <c r="M1392" s="139"/>
      <c r="N1392" s="211"/>
      <c r="O1392" s="136"/>
      <c r="P1392" s="136"/>
      <c r="Q1392" s="136"/>
      <c r="R1392" s="136"/>
      <c r="S1392" s="136"/>
      <c r="T1392" s="136"/>
      <c r="U1392" s="136"/>
      <c r="V1392" s="136"/>
      <c r="W1392" s="136"/>
      <c r="X1392" s="136"/>
      <c r="Y1392" s="138"/>
    </row>
    <row r="1393" spans="1:25" s="2" customFormat="1" x14ac:dyDescent="0.25">
      <c r="A1393" s="136"/>
      <c r="B1393" s="136"/>
      <c r="C1393" s="136"/>
      <c r="D1393" s="136"/>
      <c r="E1393" s="136"/>
      <c r="F1393" s="136"/>
      <c r="G1393" s="136"/>
      <c r="H1393" s="136"/>
      <c r="I1393" s="136"/>
      <c r="J1393" s="136"/>
      <c r="K1393" s="136"/>
      <c r="L1393" s="138"/>
      <c r="M1393" s="139"/>
      <c r="N1393" s="211"/>
      <c r="O1393" s="136"/>
      <c r="P1393" s="136"/>
      <c r="Q1393" s="136"/>
      <c r="R1393" s="136"/>
      <c r="S1393" s="136"/>
      <c r="T1393" s="136"/>
      <c r="U1393" s="136"/>
      <c r="V1393" s="136"/>
      <c r="W1393" s="136"/>
      <c r="X1393" s="136"/>
      <c r="Y1393" s="138"/>
    </row>
    <row r="1394" spans="1:25" s="2" customFormat="1" x14ac:dyDescent="0.25">
      <c r="A1394" s="136"/>
      <c r="B1394" s="136"/>
      <c r="C1394" s="136"/>
      <c r="D1394" s="136"/>
      <c r="E1394" s="136"/>
      <c r="F1394" s="136"/>
      <c r="G1394" s="136"/>
      <c r="H1394" s="136"/>
      <c r="I1394" s="136"/>
      <c r="J1394" s="136"/>
      <c r="K1394" s="136"/>
      <c r="L1394" s="138"/>
      <c r="M1394" s="139"/>
      <c r="N1394" s="211"/>
      <c r="O1394" s="136"/>
      <c r="P1394" s="136"/>
      <c r="Q1394" s="136"/>
      <c r="R1394" s="136"/>
      <c r="S1394" s="136"/>
      <c r="T1394" s="136"/>
      <c r="U1394" s="136"/>
      <c r="V1394" s="136"/>
      <c r="W1394" s="136"/>
      <c r="X1394" s="136"/>
      <c r="Y1394" s="138"/>
    </row>
    <row r="1395" spans="1:25" s="2" customFormat="1" x14ac:dyDescent="0.25">
      <c r="A1395" s="136"/>
      <c r="B1395" s="136"/>
      <c r="C1395" s="136"/>
      <c r="D1395" s="136"/>
      <c r="E1395" s="136"/>
      <c r="F1395" s="136"/>
      <c r="G1395" s="136"/>
      <c r="H1395" s="136"/>
      <c r="I1395" s="136"/>
      <c r="J1395" s="136"/>
      <c r="K1395" s="136"/>
      <c r="L1395" s="138"/>
      <c r="M1395" s="139"/>
      <c r="N1395" s="211"/>
      <c r="O1395" s="136"/>
      <c r="P1395" s="136"/>
      <c r="Q1395" s="136"/>
      <c r="R1395" s="136"/>
      <c r="S1395" s="136"/>
      <c r="T1395" s="136"/>
      <c r="U1395" s="136"/>
      <c r="V1395" s="136"/>
      <c r="W1395" s="136"/>
      <c r="X1395" s="136"/>
      <c r="Y1395" s="138"/>
    </row>
    <row r="1396" spans="1:25" s="2" customFormat="1" x14ac:dyDescent="0.25">
      <c r="A1396" s="136"/>
      <c r="B1396" s="136"/>
      <c r="C1396" s="136"/>
      <c r="D1396" s="136"/>
      <c r="E1396" s="136"/>
      <c r="F1396" s="136"/>
      <c r="G1396" s="136"/>
      <c r="H1396" s="136"/>
      <c r="I1396" s="136"/>
      <c r="J1396" s="136"/>
      <c r="K1396" s="136"/>
      <c r="L1396" s="138"/>
      <c r="M1396" s="139"/>
      <c r="N1396" s="211"/>
      <c r="O1396" s="136"/>
      <c r="P1396" s="136"/>
      <c r="Q1396" s="136"/>
      <c r="R1396" s="136"/>
      <c r="S1396" s="136"/>
      <c r="T1396" s="136"/>
      <c r="U1396" s="136"/>
      <c r="V1396" s="136"/>
      <c r="W1396" s="136"/>
      <c r="X1396" s="136"/>
      <c r="Y1396" s="138"/>
    </row>
    <row r="1397" spans="1:25" s="2" customFormat="1" x14ac:dyDescent="0.25">
      <c r="A1397" s="136"/>
      <c r="B1397" s="136"/>
      <c r="C1397" s="136"/>
      <c r="D1397" s="136"/>
      <c r="E1397" s="136"/>
      <c r="F1397" s="136"/>
      <c r="G1397" s="136"/>
      <c r="H1397" s="136"/>
      <c r="I1397" s="136"/>
      <c r="J1397" s="136"/>
      <c r="K1397" s="136"/>
      <c r="L1397" s="138"/>
      <c r="M1397" s="139"/>
      <c r="N1397" s="211"/>
      <c r="O1397" s="136"/>
      <c r="P1397" s="136"/>
      <c r="Q1397" s="136"/>
      <c r="R1397" s="136"/>
      <c r="S1397" s="136"/>
      <c r="T1397" s="136"/>
      <c r="U1397" s="136"/>
      <c r="V1397" s="136"/>
      <c r="W1397" s="136"/>
      <c r="X1397" s="136"/>
      <c r="Y1397" s="138"/>
    </row>
    <row r="1398" spans="1:25" s="2" customFormat="1" x14ac:dyDescent="0.25">
      <c r="A1398" s="136"/>
      <c r="B1398" s="136"/>
      <c r="C1398" s="136"/>
      <c r="D1398" s="136"/>
      <c r="E1398" s="136"/>
      <c r="F1398" s="136"/>
      <c r="G1398" s="136"/>
      <c r="H1398" s="136"/>
      <c r="I1398" s="136"/>
      <c r="J1398" s="136"/>
      <c r="K1398" s="136"/>
      <c r="L1398" s="138"/>
      <c r="M1398" s="139"/>
      <c r="N1398" s="211"/>
      <c r="O1398" s="136"/>
      <c r="P1398" s="136"/>
      <c r="Q1398" s="136"/>
      <c r="R1398" s="136"/>
      <c r="S1398" s="136"/>
      <c r="T1398" s="136"/>
      <c r="U1398" s="136"/>
      <c r="V1398" s="136"/>
      <c r="W1398" s="136"/>
      <c r="X1398" s="136"/>
      <c r="Y1398" s="138"/>
    </row>
    <row r="1399" spans="1:25" s="2" customFormat="1" x14ac:dyDescent="0.25">
      <c r="A1399" s="136"/>
      <c r="B1399" s="136"/>
      <c r="C1399" s="136"/>
      <c r="D1399" s="136"/>
      <c r="E1399" s="136"/>
      <c r="F1399" s="136"/>
      <c r="G1399" s="136"/>
      <c r="H1399" s="136"/>
      <c r="I1399" s="136"/>
      <c r="J1399" s="136"/>
      <c r="K1399" s="136"/>
      <c r="L1399" s="138"/>
      <c r="M1399" s="139"/>
      <c r="N1399" s="211"/>
      <c r="O1399" s="136"/>
      <c r="P1399" s="136"/>
      <c r="Q1399" s="136"/>
      <c r="R1399" s="136"/>
      <c r="S1399" s="136"/>
      <c r="T1399" s="136"/>
      <c r="U1399" s="136"/>
      <c r="V1399" s="136"/>
      <c r="W1399" s="136"/>
      <c r="X1399" s="136"/>
      <c r="Y1399" s="138"/>
    </row>
    <row r="1400" spans="1:25" s="2" customFormat="1" x14ac:dyDescent="0.25">
      <c r="A1400" s="136"/>
      <c r="B1400" s="136"/>
      <c r="C1400" s="136"/>
      <c r="D1400" s="136"/>
      <c r="E1400" s="136"/>
      <c r="F1400" s="136"/>
      <c r="G1400" s="136"/>
      <c r="H1400" s="136"/>
      <c r="I1400" s="136"/>
      <c r="J1400" s="136"/>
      <c r="K1400" s="136"/>
      <c r="L1400" s="138"/>
      <c r="M1400" s="139"/>
      <c r="N1400" s="211"/>
      <c r="O1400" s="136"/>
      <c r="P1400" s="136"/>
      <c r="Q1400" s="136"/>
      <c r="R1400" s="136"/>
      <c r="S1400" s="136"/>
      <c r="T1400" s="136"/>
      <c r="U1400" s="136"/>
      <c r="V1400" s="136"/>
      <c r="W1400" s="136"/>
      <c r="X1400" s="136"/>
      <c r="Y1400" s="138"/>
    </row>
    <row r="1401" spans="1:25" s="2" customFormat="1" x14ac:dyDescent="0.25">
      <c r="A1401" s="136"/>
      <c r="B1401" s="136"/>
      <c r="C1401" s="136"/>
      <c r="D1401" s="136"/>
      <c r="E1401" s="136"/>
      <c r="F1401" s="136"/>
      <c r="G1401" s="136"/>
      <c r="H1401" s="136"/>
      <c r="I1401" s="136"/>
      <c r="J1401" s="136"/>
      <c r="K1401" s="136"/>
      <c r="L1401" s="138"/>
      <c r="M1401" s="139"/>
      <c r="N1401" s="211"/>
      <c r="O1401" s="136"/>
      <c r="P1401" s="136"/>
      <c r="Q1401" s="136"/>
      <c r="R1401" s="136"/>
      <c r="S1401" s="136"/>
      <c r="T1401" s="136"/>
      <c r="U1401" s="136"/>
      <c r="V1401" s="136"/>
      <c r="W1401" s="136"/>
      <c r="X1401" s="136"/>
      <c r="Y1401" s="138"/>
    </row>
    <row r="1402" spans="1:25" s="2" customFormat="1" x14ac:dyDescent="0.25">
      <c r="A1402" s="136"/>
      <c r="B1402" s="136"/>
      <c r="C1402" s="136"/>
      <c r="D1402" s="136"/>
      <c r="E1402" s="136"/>
      <c r="F1402" s="136"/>
      <c r="G1402" s="136"/>
      <c r="H1402" s="136"/>
      <c r="I1402" s="136"/>
      <c r="J1402" s="136"/>
      <c r="K1402" s="136"/>
      <c r="L1402" s="138"/>
      <c r="M1402" s="139"/>
      <c r="N1402" s="211"/>
      <c r="O1402" s="136"/>
      <c r="P1402" s="136"/>
      <c r="Q1402" s="136"/>
      <c r="R1402" s="136"/>
      <c r="S1402" s="136"/>
      <c r="T1402" s="136"/>
      <c r="U1402" s="136"/>
      <c r="V1402" s="136"/>
      <c r="W1402" s="136"/>
      <c r="X1402" s="136"/>
      <c r="Y1402" s="138"/>
    </row>
    <row r="1403" spans="1:25" s="2" customFormat="1" x14ac:dyDescent="0.25">
      <c r="A1403" s="136"/>
      <c r="B1403" s="136"/>
      <c r="C1403" s="136"/>
      <c r="D1403" s="136"/>
      <c r="E1403" s="136"/>
      <c r="F1403" s="136"/>
      <c r="G1403" s="136"/>
      <c r="H1403" s="136"/>
      <c r="I1403" s="136"/>
      <c r="J1403" s="136"/>
      <c r="K1403" s="136"/>
      <c r="L1403" s="138"/>
      <c r="M1403" s="139"/>
      <c r="N1403" s="211"/>
      <c r="O1403" s="136"/>
      <c r="P1403" s="136"/>
      <c r="Q1403" s="136"/>
      <c r="R1403" s="136"/>
      <c r="S1403" s="136"/>
      <c r="T1403" s="136"/>
      <c r="U1403" s="136"/>
      <c r="V1403" s="136"/>
      <c r="W1403" s="136"/>
      <c r="X1403" s="136"/>
      <c r="Y1403" s="138"/>
    </row>
    <row r="1404" spans="1:25" s="2" customFormat="1" x14ac:dyDescent="0.25">
      <c r="A1404" s="136"/>
      <c r="B1404" s="136"/>
      <c r="C1404" s="136"/>
      <c r="D1404" s="136"/>
      <c r="E1404" s="136"/>
      <c r="F1404" s="136"/>
      <c r="G1404" s="136"/>
      <c r="H1404" s="136"/>
      <c r="I1404" s="136"/>
      <c r="J1404" s="136"/>
      <c r="K1404" s="136"/>
      <c r="L1404" s="138"/>
      <c r="M1404" s="139"/>
      <c r="N1404" s="211"/>
      <c r="O1404" s="136"/>
      <c r="P1404" s="136"/>
      <c r="Q1404" s="136"/>
      <c r="R1404" s="136"/>
      <c r="S1404" s="136"/>
      <c r="T1404" s="136"/>
      <c r="U1404" s="136"/>
      <c r="V1404" s="136"/>
      <c r="W1404" s="136"/>
      <c r="X1404" s="136"/>
      <c r="Y1404" s="138"/>
    </row>
    <row r="1405" spans="1:25" s="2" customFormat="1" x14ac:dyDescent="0.25">
      <c r="A1405" s="136"/>
      <c r="B1405" s="136"/>
      <c r="C1405" s="136"/>
      <c r="D1405" s="136"/>
      <c r="E1405" s="136"/>
      <c r="F1405" s="136"/>
      <c r="G1405" s="136"/>
      <c r="H1405" s="136"/>
      <c r="I1405" s="136"/>
      <c r="J1405" s="136"/>
      <c r="K1405" s="136"/>
      <c r="L1405" s="138"/>
      <c r="M1405" s="139"/>
      <c r="N1405" s="211"/>
      <c r="O1405" s="136"/>
      <c r="P1405" s="136"/>
      <c r="Q1405" s="136"/>
      <c r="R1405" s="136"/>
      <c r="S1405" s="136"/>
      <c r="T1405" s="136"/>
      <c r="U1405" s="136"/>
      <c r="V1405" s="136"/>
      <c r="W1405" s="136"/>
      <c r="X1405" s="136"/>
      <c r="Y1405" s="138"/>
    </row>
    <row r="1406" spans="1:25" s="2" customFormat="1" x14ac:dyDescent="0.25">
      <c r="A1406" s="136"/>
      <c r="B1406" s="136"/>
      <c r="C1406" s="136"/>
      <c r="D1406" s="136"/>
      <c r="E1406" s="136"/>
      <c r="F1406" s="136"/>
      <c r="G1406" s="136"/>
      <c r="H1406" s="136"/>
      <c r="I1406" s="136"/>
      <c r="J1406" s="136"/>
      <c r="K1406" s="136"/>
      <c r="L1406" s="138"/>
      <c r="M1406" s="139"/>
      <c r="N1406" s="211"/>
      <c r="O1406" s="136"/>
      <c r="P1406" s="136"/>
      <c r="Q1406" s="136"/>
      <c r="R1406" s="136"/>
      <c r="S1406" s="136"/>
      <c r="T1406" s="136"/>
      <c r="U1406" s="136"/>
      <c r="V1406" s="136"/>
      <c r="W1406" s="136"/>
      <c r="X1406" s="136"/>
      <c r="Y1406" s="138"/>
    </row>
    <row r="1407" spans="1:25" s="2" customFormat="1" x14ac:dyDescent="0.25">
      <c r="A1407" s="136"/>
      <c r="B1407" s="136"/>
      <c r="C1407" s="136"/>
      <c r="D1407" s="136"/>
      <c r="E1407" s="136"/>
      <c r="F1407" s="136"/>
      <c r="G1407" s="136"/>
      <c r="H1407" s="136"/>
      <c r="I1407" s="136"/>
      <c r="J1407" s="136"/>
      <c r="K1407" s="136"/>
      <c r="L1407" s="138"/>
      <c r="M1407" s="139"/>
      <c r="N1407" s="211"/>
      <c r="O1407" s="136"/>
      <c r="P1407" s="136"/>
      <c r="Q1407" s="136"/>
      <c r="R1407" s="136"/>
      <c r="S1407" s="136"/>
      <c r="T1407" s="136"/>
      <c r="U1407" s="136"/>
      <c r="V1407" s="136"/>
      <c r="W1407" s="136"/>
      <c r="X1407" s="136"/>
      <c r="Y1407" s="138"/>
    </row>
    <row r="1408" spans="1:25" s="2" customFormat="1" x14ac:dyDescent="0.25">
      <c r="A1408" s="136"/>
      <c r="B1408" s="136"/>
      <c r="C1408" s="136"/>
      <c r="D1408" s="136"/>
      <c r="E1408" s="136"/>
      <c r="F1408" s="136"/>
      <c r="G1408" s="136"/>
      <c r="H1408" s="136"/>
      <c r="I1408" s="136"/>
      <c r="J1408" s="136"/>
      <c r="K1408" s="136"/>
      <c r="L1408" s="138"/>
      <c r="M1408" s="139"/>
      <c r="N1408" s="211"/>
      <c r="O1408" s="136"/>
      <c r="P1408" s="136"/>
      <c r="Q1408" s="136"/>
      <c r="R1408" s="136"/>
      <c r="S1408" s="136"/>
      <c r="T1408" s="136"/>
      <c r="U1408" s="136"/>
      <c r="V1408" s="136"/>
      <c r="W1408" s="136"/>
      <c r="X1408" s="136"/>
      <c r="Y1408" s="138"/>
    </row>
    <row r="1409" spans="1:25" s="2" customFormat="1" x14ac:dyDescent="0.25">
      <c r="A1409" s="136"/>
      <c r="B1409" s="136"/>
      <c r="C1409" s="136"/>
      <c r="D1409" s="136"/>
      <c r="E1409" s="136"/>
      <c r="F1409" s="136"/>
      <c r="G1409" s="136"/>
      <c r="H1409" s="136"/>
      <c r="I1409" s="136"/>
      <c r="J1409" s="136"/>
      <c r="K1409" s="136"/>
      <c r="L1409" s="138"/>
      <c r="M1409" s="139"/>
      <c r="N1409" s="211"/>
      <c r="O1409" s="136"/>
      <c r="P1409" s="136"/>
      <c r="Q1409" s="136"/>
      <c r="R1409" s="136"/>
      <c r="S1409" s="136"/>
      <c r="T1409" s="136"/>
      <c r="U1409" s="136"/>
      <c r="V1409" s="136"/>
      <c r="W1409" s="136"/>
      <c r="X1409" s="136"/>
      <c r="Y1409" s="138"/>
    </row>
    <row r="1410" spans="1:25" s="2" customFormat="1" x14ac:dyDescent="0.25">
      <c r="A1410" s="136"/>
      <c r="B1410" s="136"/>
      <c r="C1410" s="136"/>
      <c r="D1410" s="136"/>
      <c r="E1410" s="136"/>
      <c r="F1410" s="136"/>
      <c r="G1410" s="136"/>
      <c r="H1410" s="136"/>
      <c r="I1410" s="136"/>
      <c r="J1410" s="136"/>
      <c r="K1410" s="136"/>
      <c r="L1410" s="138"/>
      <c r="M1410" s="139"/>
      <c r="N1410" s="211"/>
      <c r="O1410" s="136"/>
      <c r="P1410" s="136"/>
      <c r="Q1410" s="136"/>
      <c r="R1410" s="136"/>
      <c r="S1410" s="136"/>
      <c r="T1410" s="136"/>
      <c r="U1410" s="136"/>
      <c r="V1410" s="136"/>
      <c r="W1410" s="136"/>
      <c r="X1410" s="136"/>
      <c r="Y1410" s="138"/>
    </row>
    <row r="1411" spans="1:25" s="2" customFormat="1" x14ac:dyDescent="0.25">
      <c r="A1411" s="136"/>
      <c r="B1411" s="136"/>
      <c r="C1411" s="136"/>
      <c r="D1411" s="136"/>
      <c r="E1411" s="136"/>
      <c r="F1411" s="136"/>
      <c r="G1411" s="136"/>
      <c r="H1411" s="136"/>
      <c r="I1411" s="136"/>
      <c r="J1411" s="136"/>
      <c r="K1411" s="136"/>
      <c r="L1411" s="138"/>
      <c r="M1411" s="139"/>
      <c r="N1411" s="211"/>
      <c r="O1411" s="136"/>
      <c r="P1411" s="136"/>
      <c r="Q1411" s="136"/>
      <c r="R1411" s="136"/>
      <c r="S1411" s="136"/>
      <c r="T1411" s="136"/>
      <c r="U1411" s="136"/>
      <c r="V1411" s="136"/>
      <c r="W1411" s="136"/>
      <c r="X1411" s="136"/>
      <c r="Y1411" s="138"/>
    </row>
    <row r="1412" spans="1:25" s="2" customFormat="1" x14ac:dyDescent="0.25">
      <c r="A1412" s="136"/>
      <c r="B1412" s="136"/>
      <c r="C1412" s="136"/>
      <c r="D1412" s="136"/>
      <c r="E1412" s="136"/>
      <c r="F1412" s="136"/>
      <c r="G1412" s="136"/>
      <c r="H1412" s="136"/>
      <c r="I1412" s="136"/>
      <c r="J1412" s="136"/>
      <c r="K1412" s="136"/>
      <c r="L1412" s="138"/>
      <c r="M1412" s="139"/>
      <c r="N1412" s="211"/>
      <c r="O1412" s="136"/>
      <c r="P1412" s="136"/>
      <c r="Q1412" s="136"/>
      <c r="R1412" s="136"/>
      <c r="S1412" s="136"/>
      <c r="T1412" s="136"/>
      <c r="U1412" s="136"/>
      <c r="V1412" s="136"/>
      <c r="W1412" s="136"/>
      <c r="X1412" s="136"/>
      <c r="Y1412" s="138"/>
    </row>
    <row r="1413" spans="1:25" s="2" customFormat="1" x14ac:dyDescent="0.25">
      <c r="A1413" s="136"/>
      <c r="B1413" s="136"/>
      <c r="C1413" s="136"/>
      <c r="D1413" s="136"/>
      <c r="E1413" s="136"/>
      <c r="F1413" s="136"/>
      <c r="G1413" s="136"/>
      <c r="H1413" s="136"/>
      <c r="I1413" s="136"/>
      <c r="J1413" s="136"/>
      <c r="K1413" s="136"/>
      <c r="L1413" s="138"/>
      <c r="M1413" s="139"/>
      <c r="N1413" s="211"/>
      <c r="O1413" s="136"/>
      <c r="P1413" s="136"/>
      <c r="Q1413" s="136"/>
      <c r="R1413" s="136"/>
      <c r="S1413" s="136"/>
      <c r="T1413" s="136"/>
      <c r="U1413" s="136"/>
      <c r="V1413" s="136"/>
      <c r="W1413" s="136"/>
      <c r="X1413" s="136"/>
      <c r="Y1413" s="138"/>
    </row>
    <row r="1414" spans="1:25" s="2" customFormat="1" x14ac:dyDescent="0.25">
      <c r="A1414" s="136"/>
      <c r="B1414" s="136"/>
      <c r="C1414" s="136"/>
      <c r="D1414" s="136"/>
      <c r="E1414" s="136"/>
      <c r="F1414" s="136"/>
      <c r="G1414" s="136"/>
      <c r="H1414" s="136"/>
      <c r="I1414" s="136"/>
      <c r="J1414" s="136"/>
      <c r="K1414" s="136"/>
      <c r="L1414" s="138"/>
      <c r="M1414" s="139"/>
      <c r="N1414" s="211"/>
      <c r="O1414" s="136"/>
      <c r="P1414" s="136"/>
      <c r="Q1414" s="136"/>
      <c r="R1414" s="136"/>
      <c r="S1414" s="136"/>
      <c r="T1414" s="136"/>
      <c r="U1414" s="136"/>
      <c r="V1414" s="136"/>
      <c r="W1414" s="136"/>
      <c r="X1414" s="136"/>
      <c r="Y1414" s="138"/>
    </row>
    <row r="1415" spans="1:25" s="2" customFormat="1" x14ac:dyDescent="0.25">
      <c r="A1415" s="136"/>
      <c r="B1415" s="136"/>
      <c r="C1415" s="136"/>
      <c r="D1415" s="136"/>
      <c r="E1415" s="136"/>
      <c r="F1415" s="136"/>
      <c r="G1415" s="136"/>
      <c r="H1415" s="136"/>
      <c r="I1415" s="136"/>
      <c r="J1415" s="136"/>
      <c r="K1415" s="136"/>
      <c r="L1415" s="138"/>
      <c r="M1415" s="139"/>
      <c r="N1415" s="211"/>
      <c r="O1415" s="136"/>
      <c r="P1415" s="136"/>
      <c r="Q1415" s="136"/>
      <c r="R1415" s="136"/>
      <c r="S1415" s="136"/>
      <c r="T1415" s="136"/>
      <c r="U1415" s="136"/>
      <c r="V1415" s="136"/>
      <c r="W1415" s="136"/>
      <c r="X1415" s="136"/>
      <c r="Y1415" s="138"/>
    </row>
    <row r="1416" spans="1:25" s="2" customFormat="1" x14ac:dyDescent="0.25">
      <c r="A1416" s="136"/>
      <c r="B1416" s="136"/>
      <c r="C1416" s="136"/>
      <c r="D1416" s="136"/>
      <c r="E1416" s="136"/>
      <c r="F1416" s="136"/>
      <c r="G1416" s="136"/>
      <c r="H1416" s="136"/>
      <c r="I1416" s="136"/>
      <c r="J1416" s="136"/>
      <c r="K1416" s="136"/>
      <c r="L1416" s="138"/>
      <c r="M1416" s="139"/>
      <c r="N1416" s="211"/>
      <c r="O1416" s="136"/>
      <c r="P1416" s="136"/>
      <c r="Q1416" s="136"/>
      <c r="R1416" s="136"/>
      <c r="S1416" s="136"/>
      <c r="T1416" s="136"/>
      <c r="U1416" s="136"/>
      <c r="V1416" s="136"/>
      <c r="W1416" s="136"/>
      <c r="X1416" s="136"/>
      <c r="Y1416" s="138"/>
    </row>
    <row r="1417" spans="1:25" s="2" customFormat="1" x14ac:dyDescent="0.25">
      <c r="A1417" s="136"/>
      <c r="B1417" s="136"/>
      <c r="C1417" s="136"/>
      <c r="D1417" s="136"/>
      <c r="E1417" s="136"/>
      <c r="F1417" s="136"/>
      <c r="G1417" s="136"/>
      <c r="H1417" s="136"/>
      <c r="I1417" s="136"/>
      <c r="J1417" s="136"/>
      <c r="K1417" s="136"/>
      <c r="L1417" s="138"/>
      <c r="M1417" s="139"/>
      <c r="N1417" s="211"/>
      <c r="O1417" s="136"/>
      <c r="P1417" s="136"/>
      <c r="Q1417" s="136"/>
      <c r="R1417" s="136"/>
      <c r="S1417" s="136"/>
      <c r="T1417" s="136"/>
      <c r="U1417" s="136"/>
      <c r="V1417" s="136"/>
      <c r="W1417" s="136"/>
      <c r="X1417" s="136"/>
      <c r="Y1417" s="138"/>
    </row>
    <row r="1418" spans="1:25" s="2" customFormat="1" x14ac:dyDescent="0.25">
      <c r="A1418" s="136"/>
      <c r="B1418" s="136"/>
      <c r="C1418" s="136"/>
      <c r="D1418" s="136"/>
      <c r="E1418" s="136"/>
      <c r="F1418" s="136"/>
      <c r="G1418" s="136"/>
      <c r="H1418" s="136"/>
      <c r="I1418" s="136"/>
      <c r="J1418" s="136"/>
      <c r="K1418" s="136"/>
      <c r="L1418" s="138"/>
      <c r="M1418" s="139"/>
      <c r="N1418" s="211"/>
      <c r="O1418" s="136"/>
      <c r="P1418" s="136"/>
      <c r="Q1418" s="136"/>
      <c r="R1418" s="136"/>
      <c r="S1418" s="136"/>
      <c r="T1418" s="136"/>
      <c r="U1418" s="136"/>
      <c r="V1418" s="136"/>
      <c r="W1418" s="136"/>
      <c r="X1418" s="136"/>
      <c r="Y1418" s="138"/>
    </row>
    <row r="1419" spans="1:25" s="2" customFormat="1" x14ac:dyDescent="0.25">
      <c r="A1419" s="136"/>
      <c r="B1419" s="136"/>
      <c r="C1419" s="136"/>
      <c r="D1419" s="136"/>
      <c r="E1419" s="136"/>
      <c r="F1419" s="136"/>
      <c r="G1419" s="136"/>
      <c r="H1419" s="136"/>
      <c r="I1419" s="136"/>
      <c r="J1419" s="136"/>
      <c r="K1419" s="136"/>
      <c r="L1419" s="138"/>
      <c r="M1419" s="139"/>
      <c r="N1419" s="211"/>
      <c r="O1419" s="136"/>
      <c r="P1419" s="136"/>
      <c r="Q1419" s="136"/>
      <c r="R1419" s="136"/>
      <c r="S1419" s="136"/>
      <c r="T1419" s="136"/>
      <c r="U1419" s="136"/>
      <c r="V1419" s="136"/>
      <c r="W1419" s="136"/>
      <c r="X1419" s="136"/>
      <c r="Y1419" s="138"/>
    </row>
    <row r="1420" spans="1:25" s="2" customFormat="1" x14ac:dyDescent="0.25">
      <c r="A1420" s="136"/>
      <c r="B1420" s="136"/>
      <c r="C1420" s="136"/>
      <c r="D1420" s="136"/>
      <c r="E1420" s="136"/>
      <c r="F1420" s="136"/>
      <c r="G1420" s="136"/>
      <c r="H1420" s="136"/>
      <c r="I1420" s="136"/>
      <c r="J1420" s="136"/>
      <c r="K1420" s="136"/>
      <c r="L1420" s="138"/>
      <c r="M1420" s="139"/>
      <c r="N1420" s="211"/>
      <c r="O1420" s="136"/>
      <c r="P1420" s="136"/>
      <c r="Q1420" s="136"/>
      <c r="R1420" s="136"/>
      <c r="S1420" s="136"/>
      <c r="T1420" s="136"/>
      <c r="U1420" s="136"/>
      <c r="V1420" s="136"/>
      <c r="W1420" s="136"/>
      <c r="X1420" s="136"/>
      <c r="Y1420" s="138"/>
    </row>
    <row r="1421" spans="1:25" s="2" customFormat="1" x14ac:dyDescent="0.25">
      <c r="A1421" s="136"/>
      <c r="B1421" s="136"/>
      <c r="C1421" s="136"/>
      <c r="D1421" s="136"/>
      <c r="E1421" s="136"/>
      <c r="F1421" s="136"/>
      <c r="G1421" s="136"/>
      <c r="H1421" s="136"/>
      <c r="I1421" s="136"/>
      <c r="J1421" s="136"/>
      <c r="K1421" s="136"/>
      <c r="L1421" s="138"/>
      <c r="M1421" s="139"/>
      <c r="N1421" s="211"/>
      <c r="O1421" s="136"/>
      <c r="P1421" s="136"/>
      <c r="Q1421" s="136"/>
      <c r="R1421" s="136"/>
      <c r="S1421" s="136"/>
      <c r="T1421" s="136"/>
      <c r="U1421" s="136"/>
      <c r="V1421" s="136"/>
      <c r="W1421" s="136"/>
      <c r="X1421" s="136"/>
      <c r="Y1421" s="138"/>
    </row>
    <row r="1422" spans="1:25" s="2" customFormat="1" x14ac:dyDescent="0.25">
      <c r="A1422" s="136"/>
      <c r="B1422" s="136"/>
      <c r="C1422" s="136"/>
      <c r="D1422" s="136"/>
      <c r="E1422" s="136"/>
      <c r="F1422" s="136"/>
      <c r="G1422" s="136"/>
      <c r="H1422" s="136"/>
      <c r="I1422" s="136"/>
      <c r="J1422" s="136"/>
      <c r="K1422" s="136"/>
      <c r="L1422" s="138"/>
      <c r="M1422" s="139"/>
      <c r="N1422" s="211"/>
      <c r="O1422" s="136"/>
      <c r="P1422" s="136"/>
      <c r="Q1422" s="136"/>
      <c r="R1422" s="136"/>
      <c r="S1422" s="136"/>
      <c r="T1422" s="136"/>
      <c r="U1422" s="136"/>
      <c r="V1422" s="136"/>
      <c r="W1422" s="136"/>
      <c r="X1422" s="136"/>
      <c r="Y1422" s="138"/>
    </row>
    <row r="1423" spans="1:25" s="2" customFormat="1" x14ac:dyDescent="0.25">
      <c r="A1423" s="136"/>
      <c r="B1423" s="136"/>
      <c r="C1423" s="136"/>
      <c r="D1423" s="136"/>
      <c r="E1423" s="136"/>
      <c r="F1423" s="136"/>
      <c r="G1423" s="136"/>
      <c r="H1423" s="136"/>
      <c r="I1423" s="136"/>
      <c r="J1423" s="136"/>
      <c r="K1423" s="136"/>
      <c r="L1423" s="138"/>
      <c r="M1423" s="139"/>
      <c r="N1423" s="211"/>
      <c r="O1423" s="136"/>
      <c r="P1423" s="136"/>
      <c r="Q1423" s="136"/>
      <c r="R1423" s="136"/>
      <c r="S1423" s="136"/>
      <c r="T1423" s="136"/>
      <c r="U1423" s="136"/>
      <c r="V1423" s="136"/>
      <c r="W1423" s="136"/>
      <c r="X1423" s="136"/>
      <c r="Y1423" s="138"/>
    </row>
    <row r="1424" spans="1:25" s="2" customFormat="1" x14ac:dyDescent="0.25">
      <c r="A1424" s="136"/>
      <c r="B1424" s="136"/>
      <c r="C1424" s="136"/>
      <c r="D1424" s="136"/>
      <c r="E1424" s="136"/>
      <c r="F1424" s="136"/>
      <c r="G1424" s="136"/>
      <c r="H1424" s="136"/>
      <c r="I1424" s="136"/>
      <c r="J1424" s="136"/>
      <c r="K1424" s="136"/>
      <c r="L1424" s="138"/>
      <c r="M1424" s="139"/>
      <c r="N1424" s="211"/>
      <c r="O1424" s="136"/>
      <c r="P1424" s="136"/>
      <c r="Q1424" s="136"/>
      <c r="R1424" s="136"/>
      <c r="S1424" s="136"/>
      <c r="T1424" s="136"/>
      <c r="U1424" s="136"/>
      <c r="V1424" s="136"/>
      <c r="W1424" s="136"/>
      <c r="X1424" s="136"/>
      <c r="Y1424" s="138"/>
    </row>
    <row r="1425" spans="1:25" s="2" customFormat="1" x14ac:dyDescent="0.25">
      <c r="A1425" s="136"/>
      <c r="B1425" s="136"/>
      <c r="C1425" s="136"/>
      <c r="D1425" s="136"/>
      <c r="E1425" s="136"/>
      <c r="F1425" s="136"/>
      <c r="G1425" s="136"/>
      <c r="H1425" s="136"/>
      <c r="I1425" s="136"/>
      <c r="J1425" s="136"/>
      <c r="K1425" s="136"/>
      <c r="L1425" s="138"/>
      <c r="M1425" s="139"/>
      <c r="N1425" s="211"/>
      <c r="O1425" s="136"/>
      <c r="P1425" s="136"/>
      <c r="Q1425" s="136"/>
      <c r="R1425" s="136"/>
      <c r="S1425" s="136"/>
      <c r="T1425" s="136"/>
      <c r="U1425" s="136"/>
      <c r="V1425" s="136"/>
      <c r="W1425" s="136"/>
      <c r="X1425" s="136"/>
      <c r="Y1425" s="138"/>
    </row>
    <row r="1426" spans="1:25" s="2" customFormat="1" x14ac:dyDescent="0.25">
      <c r="A1426" s="136"/>
      <c r="B1426" s="136"/>
      <c r="C1426" s="136"/>
      <c r="D1426" s="136"/>
      <c r="E1426" s="136"/>
      <c r="F1426" s="136"/>
      <c r="G1426" s="136"/>
      <c r="H1426" s="136"/>
      <c r="I1426" s="136"/>
      <c r="J1426" s="136"/>
      <c r="K1426" s="136"/>
      <c r="L1426" s="138"/>
      <c r="M1426" s="139"/>
      <c r="N1426" s="211"/>
      <c r="O1426" s="136"/>
      <c r="P1426" s="136"/>
      <c r="Q1426" s="136"/>
      <c r="R1426" s="136"/>
      <c r="S1426" s="136"/>
      <c r="T1426" s="136"/>
      <c r="U1426" s="136"/>
      <c r="V1426" s="136"/>
      <c r="W1426" s="136"/>
      <c r="X1426" s="136"/>
      <c r="Y1426" s="138"/>
    </row>
    <row r="1427" spans="1:25" s="2" customFormat="1" x14ac:dyDescent="0.25">
      <c r="A1427" s="136"/>
      <c r="B1427" s="136"/>
      <c r="C1427" s="136"/>
      <c r="D1427" s="136"/>
      <c r="E1427" s="136"/>
      <c r="F1427" s="136"/>
      <c r="G1427" s="136"/>
      <c r="H1427" s="136"/>
      <c r="I1427" s="136"/>
      <c r="J1427" s="136"/>
      <c r="K1427" s="136"/>
      <c r="L1427" s="138"/>
      <c r="M1427" s="139"/>
      <c r="N1427" s="211"/>
      <c r="O1427" s="136"/>
      <c r="P1427" s="136"/>
      <c r="Q1427" s="136"/>
      <c r="R1427" s="136"/>
      <c r="S1427" s="136"/>
      <c r="T1427" s="136"/>
      <c r="U1427" s="136"/>
      <c r="V1427" s="136"/>
      <c r="W1427" s="136"/>
      <c r="X1427" s="136"/>
      <c r="Y1427" s="138"/>
    </row>
    <row r="1428" spans="1:25" s="2" customFormat="1" x14ac:dyDescent="0.25">
      <c r="A1428" s="136"/>
      <c r="B1428" s="136"/>
      <c r="C1428" s="136"/>
      <c r="D1428" s="136"/>
      <c r="E1428" s="136"/>
      <c r="F1428" s="136"/>
      <c r="G1428" s="136"/>
      <c r="H1428" s="136"/>
      <c r="I1428" s="136"/>
      <c r="J1428" s="136"/>
      <c r="K1428" s="136"/>
      <c r="L1428" s="138"/>
      <c r="M1428" s="139"/>
      <c r="N1428" s="211"/>
      <c r="O1428" s="136"/>
      <c r="P1428" s="136"/>
      <c r="Q1428" s="136"/>
      <c r="R1428" s="136"/>
      <c r="S1428" s="136"/>
      <c r="T1428" s="136"/>
      <c r="U1428" s="136"/>
      <c r="V1428" s="136"/>
      <c r="W1428" s="136"/>
      <c r="X1428" s="136"/>
      <c r="Y1428" s="138"/>
    </row>
    <row r="1429" spans="1:25" s="2" customFormat="1" x14ac:dyDescent="0.25">
      <c r="A1429" s="136"/>
      <c r="B1429" s="136"/>
      <c r="C1429" s="136"/>
      <c r="D1429" s="136"/>
      <c r="E1429" s="136"/>
      <c r="F1429" s="136"/>
      <c r="G1429" s="136"/>
      <c r="H1429" s="136"/>
      <c r="I1429" s="136"/>
      <c r="J1429" s="136"/>
      <c r="K1429" s="136"/>
      <c r="L1429" s="138"/>
      <c r="M1429" s="139"/>
      <c r="N1429" s="211"/>
      <c r="O1429" s="136"/>
      <c r="P1429" s="136"/>
      <c r="Q1429" s="136"/>
      <c r="R1429" s="136"/>
      <c r="S1429" s="136"/>
      <c r="T1429" s="136"/>
      <c r="U1429" s="136"/>
      <c r="V1429" s="136"/>
      <c r="W1429" s="136"/>
      <c r="X1429" s="136"/>
      <c r="Y1429" s="138"/>
    </row>
    <row r="1430" spans="1:25" s="2" customFormat="1" x14ac:dyDescent="0.25">
      <c r="A1430" s="136"/>
      <c r="B1430" s="136"/>
      <c r="C1430" s="136"/>
      <c r="D1430" s="136"/>
      <c r="E1430" s="136"/>
      <c r="F1430" s="136"/>
      <c r="G1430" s="136"/>
      <c r="H1430" s="136"/>
      <c r="I1430" s="136"/>
      <c r="J1430" s="136"/>
      <c r="K1430" s="136"/>
      <c r="L1430" s="138"/>
      <c r="M1430" s="139"/>
      <c r="N1430" s="211"/>
      <c r="O1430" s="136"/>
      <c r="P1430" s="136"/>
      <c r="Q1430" s="136"/>
      <c r="R1430" s="136"/>
      <c r="S1430" s="136"/>
      <c r="T1430" s="136"/>
      <c r="U1430" s="136"/>
      <c r="V1430" s="136"/>
      <c r="W1430" s="136"/>
      <c r="X1430" s="136"/>
      <c r="Y1430" s="138"/>
    </row>
    <row r="1431" spans="1:25" s="2" customFormat="1" x14ac:dyDescent="0.25">
      <c r="A1431" s="136"/>
      <c r="B1431" s="136"/>
      <c r="C1431" s="136"/>
      <c r="D1431" s="136"/>
      <c r="E1431" s="136"/>
      <c r="F1431" s="136"/>
      <c r="G1431" s="136"/>
      <c r="H1431" s="136"/>
      <c r="I1431" s="136"/>
      <c r="J1431" s="136"/>
      <c r="K1431" s="136"/>
      <c r="L1431" s="138"/>
      <c r="M1431" s="139"/>
      <c r="N1431" s="211"/>
      <c r="O1431" s="136"/>
      <c r="P1431" s="136"/>
      <c r="Q1431" s="136"/>
      <c r="R1431" s="136"/>
      <c r="S1431" s="136"/>
      <c r="T1431" s="136"/>
      <c r="U1431" s="136"/>
      <c r="V1431" s="136"/>
      <c r="W1431" s="136"/>
      <c r="X1431" s="136"/>
      <c r="Y1431" s="138"/>
    </row>
    <row r="1432" spans="1:25" s="2" customFormat="1" x14ac:dyDescent="0.25">
      <c r="A1432" s="136"/>
      <c r="B1432" s="136"/>
      <c r="C1432" s="136"/>
      <c r="D1432" s="136"/>
      <c r="E1432" s="136"/>
      <c r="F1432" s="136"/>
      <c r="G1432" s="136"/>
      <c r="H1432" s="136"/>
      <c r="I1432" s="136"/>
      <c r="J1432" s="136"/>
      <c r="K1432" s="136"/>
      <c r="L1432" s="138"/>
      <c r="M1432" s="139"/>
      <c r="N1432" s="211"/>
      <c r="O1432" s="136"/>
      <c r="P1432" s="136"/>
      <c r="Q1432" s="136"/>
      <c r="R1432" s="136"/>
      <c r="S1432" s="136"/>
      <c r="T1432" s="136"/>
      <c r="U1432" s="136"/>
      <c r="V1432" s="136"/>
      <c r="W1432" s="136"/>
      <c r="X1432" s="136"/>
      <c r="Y1432" s="138"/>
    </row>
    <row r="1433" spans="1:25" s="2" customFormat="1" x14ac:dyDescent="0.25">
      <c r="A1433" s="136"/>
      <c r="B1433" s="136"/>
      <c r="C1433" s="136"/>
      <c r="D1433" s="136"/>
      <c r="E1433" s="136"/>
      <c r="F1433" s="136"/>
      <c r="G1433" s="136"/>
      <c r="H1433" s="136"/>
      <c r="I1433" s="136"/>
      <c r="J1433" s="136"/>
      <c r="K1433" s="136"/>
      <c r="L1433" s="138"/>
      <c r="M1433" s="139"/>
      <c r="N1433" s="211"/>
      <c r="O1433" s="136"/>
      <c r="P1433" s="136"/>
      <c r="Q1433" s="136"/>
      <c r="R1433" s="136"/>
      <c r="S1433" s="136"/>
      <c r="T1433" s="136"/>
      <c r="U1433" s="136"/>
      <c r="V1433" s="136"/>
      <c r="W1433" s="136"/>
      <c r="X1433" s="136"/>
      <c r="Y1433" s="138"/>
    </row>
    <row r="1434" spans="1:25" s="2" customFormat="1" x14ac:dyDescent="0.25">
      <c r="A1434" s="136"/>
      <c r="B1434" s="136"/>
      <c r="C1434" s="136"/>
      <c r="D1434" s="136"/>
      <c r="E1434" s="136"/>
      <c r="F1434" s="136"/>
      <c r="G1434" s="136"/>
      <c r="H1434" s="136"/>
      <c r="I1434" s="136"/>
      <c r="J1434" s="136"/>
      <c r="K1434" s="136"/>
      <c r="L1434" s="138"/>
      <c r="M1434" s="139"/>
      <c r="N1434" s="211"/>
      <c r="O1434" s="136"/>
      <c r="P1434" s="136"/>
      <c r="Q1434" s="136"/>
      <c r="R1434" s="136"/>
      <c r="S1434" s="136"/>
      <c r="T1434" s="136"/>
      <c r="U1434" s="136"/>
      <c r="V1434" s="136"/>
      <c r="W1434" s="136"/>
      <c r="X1434" s="136"/>
      <c r="Y1434" s="138"/>
    </row>
    <row r="1435" spans="1:25" s="2" customFormat="1" x14ac:dyDescent="0.25">
      <c r="A1435" s="136"/>
      <c r="B1435" s="136"/>
      <c r="C1435" s="136"/>
      <c r="D1435" s="136"/>
      <c r="E1435" s="136"/>
      <c r="F1435" s="136"/>
      <c r="G1435" s="136"/>
      <c r="H1435" s="136"/>
      <c r="I1435" s="136"/>
      <c r="J1435" s="136"/>
      <c r="K1435" s="136"/>
      <c r="L1435" s="138"/>
      <c r="M1435" s="139"/>
      <c r="N1435" s="211"/>
      <c r="O1435" s="136"/>
      <c r="P1435" s="136"/>
      <c r="Q1435" s="136"/>
      <c r="R1435" s="136"/>
      <c r="S1435" s="136"/>
      <c r="T1435" s="136"/>
      <c r="U1435" s="136"/>
      <c r="V1435" s="136"/>
      <c r="W1435" s="136"/>
      <c r="X1435" s="136"/>
      <c r="Y1435" s="138"/>
    </row>
    <row r="1436" spans="1:25" s="2" customFormat="1" x14ac:dyDescent="0.25">
      <c r="A1436" s="136"/>
      <c r="B1436" s="136"/>
      <c r="C1436" s="136"/>
      <c r="D1436" s="136"/>
      <c r="E1436" s="136"/>
      <c r="F1436" s="136"/>
      <c r="G1436" s="136"/>
      <c r="H1436" s="136"/>
      <c r="I1436" s="136"/>
      <c r="J1436" s="136"/>
      <c r="K1436" s="136"/>
      <c r="L1436" s="138"/>
      <c r="M1436" s="139"/>
      <c r="N1436" s="211"/>
      <c r="O1436" s="136"/>
      <c r="P1436" s="136"/>
      <c r="Q1436" s="136"/>
      <c r="R1436" s="136"/>
      <c r="S1436" s="136"/>
      <c r="T1436" s="136"/>
      <c r="U1436" s="136"/>
      <c r="V1436" s="136"/>
      <c r="W1436" s="136"/>
      <c r="X1436" s="136"/>
      <c r="Y1436" s="138"/>
    </row>
    <row r="1437" spans="1:25" s="2" customFormat="1" x14ac:dyDescent="0.25">
      <c r="A1437" s="136"/>
      <c r="B1437" s="136"/>
      <c r="C1437" s="136"/>
      <c r="D1437" s="136"/>
      <c r="E1437" s="136"/>
      <c r="F1437" s="136"/>
      <c r="G1437" s="136"/>
      <c r="H1437" s="136"/>
      <c r="I1437" s="136"/>
      <c r="J1437" s="136"/>
      <c r="K1437" s="136"/>
      <c r="L1437" s="138"/>
      <c r="M1437" s="139"/>
      <c r="N1437" s="211"/>
      <c r="O1437" s="136"/>
      <c r="P1437" s="136"/>
      <c r="Q1437" s="136"/>
      <c r="R1437" s="136"/>
      <c r="S1437" s="136"/>
      <c r="T1437" s="136"/>
      <c r="U1437" s="136"/>
      <c r="V1437" s="136"/>
      <c r="W1437" s="136"/>
      <c r="X1437" s="136"/>
      <c r="Y1437" s="138"/>
    </row>
    <row r="1438" spans="1:25" s="2" customFormat="1" x14ac:dyDescent="0.25">
      <c r="A1438" s="136"/>
      <c r="B1438" s="136"/>
      <c r="C1438" s="136"/>
      <c r="D1438" s="136"/>
      <c r="E1438" s="136"/>
      <c r="F1438" s="136"/>
      <c r="G1438" s="136"/>
      <c r="H1438" s="136"/>
      <c r="I1438" s="136"/>
      <c r="J1438" s="136"/>
      <c r="K1438" s="136"/>
      <c r="L1438" s="138"/>
      <c r="M1438" s="139"/>
      <c r="N1438" s="211"/>
      <c r="O1438" s="136"/>
      <c r="P1438" s="136"/>
      <c r="Q1438" s="136"/>
      <c r="R1438" s="136"/>
      <c r="S1438" s="136"/>
      <c r="T1438" s="136"/>
      <c r="U1438" s="136"/>
      <c r="V1438" s="136"/>
      <c r="W1438" s="136"/>
      <c r="X1438" s="136"/>
      <c r="Y1438" s="138"/>
    </row>
    <row r="1439" spans="1:25" s="2" customFormat="1" x14ac:dyDescent="0.25">
      <c r="A1439" s="136"/>
      <c r="B1439" s="136"/>
      <c r="C1439" s="136"/>
      <c r="D1439" s="136"/>
      <c r="E1439" s="136"/>
      <c r="F1439" s="136"/>
      <c r="G1439" s="136"/>
      <c r="H1439" s="136"/>
      <c r="I1439" s="136"/>
      <c r="J1439" s="136"/>
      <c r="K1439" s="136"/>
      <c r="L1439" s="138"/>
      <c r="M1439" s="139"/>
      <c r="N1439" s="211"/>
      <c r="O1439" s="136"/>
      <c r="P1439" s="136"/>
      <c r="Q1439" s="136"/>
      <c r="R1439" s="136"/>
      <c r="S1439" s="136"/>
      <c r="T1439" s="136"/>
      <c r="U1439" s="136"/>
      <c r="V1439" s="136"/>
      <c r="W1439" s="136"/>
      <c r="X1439" s="136"/>
      <c r="Y1439" s="138"/>
    </row>
    <row r="1440" spans="1:25" s="2" customFormat="1" x14ac:dyDescent="0.25">
      <c r="A1440" s="136"/>
      <c r="B1440" s="136"/>
      <c r="C1440" s="136"/>
      <c r="D1440" s="136"/>
      <c r="E1440" s="136"/>
      <c r="F1440" s="136"/>
      <c r="G1440" s="136"/>
      <c r="H1440" s="136"/>
      <c r="I1440" s="136"/>
      <c r="J1440" s="136"/>
      <c r="K1440" s="136"/>
      <c r="L1440" s="138"/>
      <c r="M1440" s="139"/>
      <c r="N1440" s="211"/>
      <c r="O1440" s="136"/>
      <c r="P1440" s="136"/>
      <c r="Q1440" s="136"/>
      <c r="R1440" s="136"/>
      <c r="S1440" s="136"/>
      <c r="T1440" s="136"/>
      <c r="U1440" s="136"/>
      <c r="V1440" s="136"/>
      <c r="W1440" s="136"/>
      <c r="X1440" s="136"/>
      <c r="Y1440" s="138"/>
    </row>
    <row r="1441" spans="1:25" s="2" customFormat="1" x14ac:dyDescent="0.25">
      <c r="A1441" s="136"/>
      <c r="B1441" s="136"/>
      <c r="C1441" s="136"/>
      <c r="D1441" s="136"/>
      <c r="E1441" s="136"/>
      <c r="F1441" s="136"/>
      <c r="G1441" s="136"/>
      <c r="H1441" s="136"/>
      <c r="I1441" s="136"/>
      <c r="J1441" s="136"/>
      <c r="K1441" s="136"/>
      <c r="L1441" s="138"/>
      <c r="M1441" s="139"/>
      <c r="N1441" s="211"/>
      <c r="O1441" s="136"/>
      <c r="P1441" s="136"/>
      <c r="Q1441" s="136"/>
      <c r="R1441" s="136"/>
      <c r="S1441" s="136"/>
      <c r="T1441" s="136"/>
      <c r="U1441" s="136"/>
      <c r="V1441" s="136"/>
      <c r="W1441" s="136"/>
      <c r="X1441" s="136"/>
      <c r="Y1441" s="138"/>
    </row>
    <row r="1442" spans="1:25" s="2" customFormat="1" x14ac:dyDescent="0.25">
      <c r="A1442" s="136"/>
      <c r="B1442" s="136"/>
      <c r="C1442" s="136"/>
      <c r="D1442" s="136"/>
      <c r="E1442" s="136"/>
      <c r="F1442" s="136"/>
      <c r="G1442" s="136"/>
      <c r="H1442" s="136"/>
      <c r="I1442" s="136"/>
      <c r="J1442" s="136"/>
      <c r="K1442" s="136"/>
      <c r="L1442" s="138"/>
      <c r="M1442" s="139"/>
      <c r="N1442" s="211"/>
      <c r="O1442" s="136"/>
      <c r="P1442" s="136"/>
      <c r="Q1442" s="136"/>
      <c r="R1442" s="136"/>
      <c r="S1442" s="136"/>
      <c r="T1442" s="136"/>
      <c r="U1442" s="136"/>
      <c r="V1442" s="136"/>
      <c r="W1442" s="136"/>
      <c r="X1442" s="136"/>
      <c r="Y1442" s="138"/>
    </row>
    <row r="1443" spans="1:25" s="2" customFormat="1" x14ac:dyDescent="0.25">
      <c r="A1443" s="136"/>
      <c r="B1443" s="136"/>
      <c r="C1443" s="136"/>
      <c r="D1443" s="136"/>
      <c r="E1443" s="136"/>
      <c r="F1443" s="136"/>
      <c r="G1443" s="136"/>
      <c r="H1443" s="136"/>
      <c r="I1443" s="136"/>
      <c r="J1443" s="136"/>
      <c r="K1443" s="136"/>
      <c r="L1443" s="138"/>
      <c r="M1443" s="139"/>
      <c r="N1443" s="211"/>
      <c r="O1443" s="136"/>
      <c r="P1443" s="136"/>
      <c r="Q1443" s="136"/>
      <c r="R1443" s="136"/>
      <c r="S1443" s="136"/>
      <c r="T1443" s="136"/>
      <c r="U1443" s="136"/>
      <c r="V1443" s="136"/>
      <c r="W1443" s="136"/>
      <c r="X1443" s="136"/>
      <c r="Y1443" s="138"/>
    </row>
    <row r="1444" spans="1:25" s="2" customFormat="1" x14ac:dyDescent="0.25">
      <c r="A1444" s="136"/>
      <c r="B1444" s="136"/>
      <c r="C1444" s="136"/>
      <c r="D1444" s="136"/>
      <c r="E1444" s="136"/>
      <c r="F1444" s="136"/>
      <c r="G1444" s="136"/>
      <c r="H1444" s="136"/>
      <c r="I1444" s="136"/>
      <c r="J1444" s="136"/>
      <c r="K1444" s="136"/>
      <c r="L1444" s="138"/>
      <c r="M1444" s="139"/>
      <c r="N1444" s="211"/>
      <c r="O1444" s="136"/>
      <c r="P1444" s="136"/>
      <c r="Q1444" s="136"/>
      <c r="R1444" s="136"/>
      <c r="S1444" s="136"/>
      <c r="T1444" s="136"/>
      <c r="U1444" s="136"/>
      <c r="V1444" s="136"/>
      <c r="W1444" s="136"/>
      <c r="X1444" s="136"/>
      <c r="Y1444" s="138"/>
    </row>
    <row r="1445" spans="1:25" s="2" customFormat="1" x14ac:dyDescent="0.25">
      <c r="A1445" s="136"/>
      <c r="B1445" s="136"/>
      <c r="C1445" s="136"/>
      <c r="D1445" s="136"/>
      <c r="E1445" s="136"/>
      <c r="F1445" s="136"/>
      <c r="G1445" s="136"/>
      <c r="H1445" s="136"/>
      <c r="I1445" s="136"/>
      <c r="J1445" s="136"/>
      <c r="K1445" s="136"/>
      <c r="L1445" s="138"/>
      <c r="M1445" s="139"/>
      <c r="N1445" s="211"/>
      <c r="O1445" s="136"/>
      <c r="P1445" s="136"/>
      <c r="Q1445" s="136"/>
      <c r="R1445" s="136"/>
      <c r="S1445" s="136"/>
      <c r="T1445" s="136"/>
      <c r="U1445" s="136"/>
      <c r="V1445" s="136"/>
      <c r="W1445" s="136"/>
      <c r="X1445" s="136"/>
      <c r="Y1445" s="138"/>
    </row>
    <row r="1446" spans="1:25" s="2" customFormat="1" x14ac:dyDescent="0.25">
      <c r="A1446" s="136"/>
      <c r="B1446" s="136"/>
      <c r="C1446" s="136"/>
      <c r="D1446" s="136"/>
      <c r="E1446" s="136"/>
      <c r="F1446" s="136"/>
      <c r="G1446" s="136"/>
      <c r="H1446" s="136"/>
      <c r="I1446" s="136"/>
      <c r="J1446" s="136"/>
      <c r="K1446" s="136"/>
      <c r="L1446" s="138"/>
      <c r="M1446" s="139"/>
      <c r="N1446" s="211"/>
      <c r="O1446" s="136"/>
      <c r="P1446" s="136"/>
      <c r="Q1446" s="136"/>
      <c r="R1446" s="136"/>
      <c r="S1446" s="136"/>
      <c r="T1446" s="136"/>
      <c r="U1446" s="136"/>
      <c r="V1446" s="136"/>
      <c r="W1446" s="136"/>
      <c r="X1446" s="136"/>
      <c r="Y1446" s="138"/>
    </row>
    <row r="1447" spans="1:25" s="2" customFormat="1" x14ac:dyDescent="0.25">
      <c r="A1447" s="136"/>
      <c r="B1447" s="136"/>
      <c r="C1447" s="136"/>
      <c r="D1447" s="136"/>
      <c r="E1447" s="136"/>
      <c r="F1447" s="136"/>
      <c r="G1447" s="136"/>
      <c r="H1447" s="136"/>
      <c r="I1447" s="136"/>
      <c r="J1447" s="136"/>
      <c r="K1447" s="136"/>
      <c r="L1447" s="138"/>
      <c r="M1447" s="139"/>
      <c r="N1447" s="211"/>
      <c r="O1447" s="136"/>
      <c r="P1447" s="136"/>
      <c r="Q1447" s="136"/>
      <c r="R1447" s="136"/>
      <c r="S1447" s="136"/>
      <c r="T1447" s="136"/>
      <c r="U1447" s="136"/>
      <c r="V1447" s="136"/>
      <c r="W1447" s="136"/>
      <c r="X1447" s="136"/>
      <c r="Y1447" s="138"/>
    </row>
    <row r="1448" spans="1:25" s="2" customFormat="1" x14ac:dyDescent="0.25">
      <c r="A1448" s="136"/>
      <c r="B1448" s="136"/>
      <c r="C1448" s="136"/>
      <c r="D1448" s="136"/>
      <c r="E1448" s="136"/>
      <c r="F1448" s="136"/>
      <c r="G1448" s="136"/>
      <c r="H1448" s="136"/>
      <c r="I1448" s="136"/>
      <c r="J1448" s="136"/>
      <c r="K1448" s="136"/>
      <c r="L1448" s="138"/>
      <c r="M1448" s="139"/>
      <c r="N1448" s="211"/>
      <c r="O1448" s="136"/>
      <c r="P1448" s="136"/>
      <c r="Q1448" s="136"/>
      <c r="R1448" s="136"/>
      <c r="S1448" s="136"/>
      <c r="T1448" s="136"/>
      <c r="U1448" s="136"/>
      <c r="V1448" s="136"/>
      <c r="W1448" s="136"/>
      <c r="X1448" s="136"/>
      <c r="Y1448" s="138"/>
    </row>
    <row r="1449" spans="1:25" s="2" customFormat="1" x14ac:dyDescent="0.25">
      <c r="A1449" s="136"/>
      <c r="B1449" s="136"/>
      <c r="C1449" s="136"/>
      <c r="D1449" s="136"/>
      <c r="E1449" s="136"/>
      <c r="F1449" s="136"/>
      <c r="G1449" s="136"/>
      <c r="H1449" s="136"/>
      <c r="I1449" s="136"/>
      <c r="J1449" s="136"/>
      <c r="K1449" s="136"/>
      <c r="L1449" s="138"/>
      <c r="M1449" s="139"/>
      <c r="N1449" s="211"/>
      <c r="O1449" s="136"/>
      <c r="P1449" s="136"/>
      <c r="Q1449" s="136"/>
      <c r="R1449" s="136"/>
      <c r="S1449" s="136"/>
      <c r="T1449" s="136"/>
      <c r="U1449" s="136"/>
      <c r="V1449" s="136"/>
      <c r="W1449" s="136"/>
      <c r="X1449" s="136"/>
      <c r="Y1449" s="138"/>
    </row>
    <row r="1450" spans="1:25" s="2" customFormat="1" x14ac:dyDescent="0.25">
      <c r="A1450" s="136"/>
      <c r="B1450" s="136"/>
      <c r="C1450" s="136"/>
      <c r="D1450" s="136"/>
      <c r="E1450" s="136"/>
      <c r="F1450" s="136"/>
      <c r="G1450" s="136"/>
      <c r="H1450" s="136"/>
      <c r="I1450" s="136"/>
      <c r="J1450" s="136"/>
      <c r="K1450" s="136"/>
      <c r="L1450" s="138"/>
      <c r="M1450" s="139"/>
      <c r="N1450" s="211"/>
      <c r="O1450" s="136"/>
      <c r="P1450" s="136"/>
      <c r="Q1450" s="136"/>
      <c r="R1450" s="136"/>
      <c r="S1450" s="136"/>
      <c r="T1450" s="136"/>
      <c r="U1450" s="136"/>
      <c r="V1450" s="136"/>
      <c r="W1450" s="136"/>
      <c r="X1450" s="136"/>
      <c r="Y1450" s="138"/>
    </row>
    <row r="1451" spans="1:25" s="2" customFormat="1" x14ac:dyDescent="0.25">
      <c r="A1451" s="136"/>
      <c r="B1451" s="136"/>
      <c r="C1451" s="136"/>
      <c r="D1451" s="136"/>
      <c r="E1451" s="136"/>
      <c r="F1451" s="136"/>
      <c r="G1451" s="136"/>
      <c r="H1451" s="136"/>
      <c r="I1451" s="136"/>
      <c r="J1451" s="136"/>
      <c r="K1451" s="136"/>
      <c r="L1451" s="138"/>
      <c r="M1451" s="139"/>
      <c r="N1451" s="211"/>
      <c r="O1451" s="136"/>
      <c r="P1451" s="136"/>
      <c r="Q1451" s="136"/>
      <c r="R1451" s="136"/>
      <c r="S1451" s="136"/>
      <c r="T1451" s="136"/>
      <c r="U1451" s="136"/>
      <c r="V1451" s="136"/>
      <c r="W1451" s="136"/>
      <c r="X1451" s="136"/>
      <c r="Y1451" s="138"/>
    </row>
    <row r="1452" spans="1:25" s="2" customFormat="1" x14ac:dyDescent="0.25">
      <c r="A1452" s="136"/>
      <c r="B1452" s="136"/>
      <c r="C1452" s="136"/>
      <c r="D1452" s="136"/>
      <c r="E1452" s="136"/>
      <c r="F1452" s="136"/>
      <c r="G1452" s="136"/>
      <c r="H1452" s="136"/>
      <c r="I1452" s="136"/>
      <c r="J1452" s="136"/>
      <c r="K1452" s="136"/>
      <c r="L1452" s="138"/>
      <c r="M1452" s="139"/>
      <c r="N1452" s="211"/>
      <c r="O1452" s="136"/>
      <c r="P1452" s="136"/>
      <c r="Q1452" s="136"/>
      <c r="R1452" s="136"/>
      <c r="S1452" s="136"/>
      <c r="T1452" s="136"/>
      <c r="U1452" s="136"/>
      <c r="V1452" s="136"/>
      <c r="W1452" s="136"/>
      <c r="X1452" s="136"/>
      <c r="Y1452" s="138"/>
    </row>
    <row r="1453" spans="1:25" s="2" customFormat="1" x14ac:dyDescent="0.25">
      <c r="A1453" s="136"/>
      <c r="B1453" s="136"/>
      <c r="C1453" s="136"/>
      <c r="D1453" s="136"/>
      <c r="E1453" s="136"/>
      <c r="F1453" s="136"/>
      <c r="G1453" s="136"/>
      <c r="H1453" s="136"/>
      <c r="I1453" s="136"/>
      <c r="J1453" s="136"/>
      <c r="K1453" s="136"/>
      <c r="L1453" s="138"/>
      <c r="M1453" s="139"/>
      <c r="N1453" s="211"/>
      <c r="O1453" s="136"/>
      <c r="P1453" s="136"/>
      <c r="Q1453" s="136"/>
      <c r="R1453" s="136"/>
      <c r="S1453" s="136"/>
      <c r="T1453" s="136"/>
      <c r="U1453" s="136"/>
      <c r="V1453" s="136"/>
      <c r="W1453" s="136"/>
      <c r="X1453" s="136"/>
      <c r="Y1453" s="138"/>
    </row>
    <row r="1454" spans="1:25" s="2" customFormat="1" x14ac:dyDescent="0.25">
      <c r="A1454" s="136"/>
      <c r="B1454" s="136"/>
      <c r="C1454" s="136"/>
      <c r="D1454" s="136"/>
      <c r="E1454" s="136"/>
      <c r="F1454" s="136"/>
      <c r="G1454" s="136"/>
      <c r="H1454" s="136"/>
      <c r="I1454" s="136"/>
      <c r="J1454" s="136"/>
      <c r="K1454" s="136"/>
      <c r="L1454" s="138"/>
      <c r="M1454" s="139"/>
      <c r="N1454" s="211"/>
      <c r="O1454" s="136"/>
      <c r="P1454" s="136"/>
      <c r="Q1454" s="136"/>
      <c r="R1454" s="136"/>
      <c r="S1454" s="136"/>
      <c r="T1454" s="136"/>
      <c r="U1454" s="136"/>
      <c r="V1454" s="136"/>
      <c r="W1454" s="136"/>
      <c r="X1454" s="136"/>
      <c r="Y1454" s="138"/>
    </row>
    <row r="1455" spans="1:25" s="2" customFormat="1" x14ac:dyDescent="0.25">
      <c r="A1455" s="136"/>
      <c r="B1455" s="136"/>
      <c r="C1455" s="136"/>
      <c r="D1455" s="136"/>
      <c r="E1455" s="136"/>
      <c r="F1455" s="136"/>
      <c r="G1455" s="136"/>
      <c r="H1455" s="136"/>
      <c r="I1455" s="136"/>
      <c r="J1455" s="136"/>
      <c r="K1455" s="136"/>
      <c r="L1455" s="138"/>
      <c r="M1455" s="139"/>
      <c r="N1455" s="211"/>
      <c r="O1455" s="136"/>
      <c r="P1455" s="136"/>
      <c r="Q1455" s="136"/>
      <c r="R1455" s="136"/>
      <c r="S1455" s="136"/>
      <c r="T1455" s="136"/>
      <c r="U1455" s="136"/>
      <c r="V1455" s="136"/>
      <c r="W1455" s="136"/>
      <c r="X1455" s="136"/>
      <c r="Y1455" s="138"/>
    </row>
    <row r="1456" spans="1:25" s="2" customFormat="1" x14ac:dyDescent="0.25">
      <c r="A1456" s="136"/>
      <c r="B1456" s="136"/>
      <c r="C1456" s="136"/>
      <c r="D1456" s="136"/>
      <c r="E1456" s="136"/>
      <c r="F1456" s="136"/>
      <c r="G1456" s="136"/>
      <c r="H1456" s="136"/>
      <c r="I1456" s="136"/>
      <c r="J1456" s="136"/>
      <c r="K1456" s="136"/>
      <c r="L1456" s="138"/>
      <c r="M1456" s="139"/>
      <c r="N1456" s="211"/>
      <c r="O1456" s="136"/>
      <c r="P1456" s="136"/>
      <c r="Q1456" s="136"/>
      <c r="R1456" s="136"/>
      <c r="S1456" s="136"/>
      <c r="T1456" s="136"/>
      <c r="U1456" s="136"/>
      <c r="V1456" s="136"/>
      <c r="W1456" s="136"/>
      <c r="X1456" s="136"/>
      <c r="Y1456" s="138"/>
    </row>
    <row r="1457" spans="1:25" s="2" customFormat="1" x14ac:dyDescent="0.25">
      <c r="A1457" s="136"/>
      <c r="B1457" s="136"/>
      <c r="C1457" s="136"/>
      <c r="D1457" s="136"/>
      <c r="E1457" s="136"/>
      <c r="F1457" s="136"/>
      <c r="G1457" s="136"/>
      <c r="H1457" s="136"/>
      <c r="I1457" s="136"/>
      <c r="J1457" s="136"/>
      <c r="K1457" s="136"/>
      <c r="L1457" s="138"/>
      <c r="M1457" s="139"/>
      <c r="N1457" s="211"/>
      <c r="O1457" s="136"/>
      <c r="P1457" s="136"/>
      <c r="Q1457" s="136"/>
      <c r="R1457" s="136"/>
      <c r="S1457" s="136"/>
      <c r="T1457" s="136"/>
      <c r="U1457" s="136"/>
      <c r="V1457" s="136"/>
      <c r="W1457" s="136"/>
      <c r="X1457" s="136"/>
      <c r="Y1457" s="138"/>
    </row>
    <row r="1458" spans="1:25" s="2" customFormat="1" x14ac:dyDescent="0.25">
      <c r="A1458" s="136"/>
      <c r="B1458" s="136"/>
      <c r="C1458" s="136"/>
      <c r="D1458" s="136"/>
      <c r="E1458" s="136"/>
      <c r="F1458" s="136"/>
      <c r="G1458" s="136"/>
      <c r="H1458" s="136"/>
      <c r="I1458" s="136"/>
      <c r="J1458" s="136"/>
      <c r="K1458" s="136"/>
      <c r="L1458" s="138"/>
      <c r="M1458" s="139"/>
      <c r="N1458" s="211"/>
      <c r="O1458" s="136"/>
      <c r="P1458" s="136"/>
      <c r="Q1458" s="136"/>
      <c r="R1458" s="136"/>
      <c r="S1458" s="136"/>
      <c r="T1458" s="136"/>
      <c r="U1458" s="136"/>
      <c r="V1458" s="136"/>
      <c r="W1458" s="136"/>
      <c r="X1458" s="136"/>
      <c r="Y1458" s="138"/>
    </row>
    <row r="1459" spans="1:25" s="2" customFormat="1" x14ac:dyDescent="0.25">
      <c r="A1459" s="136"/>
      <c r="B1459" s="136"/>
      <c r="C1459" s="136"/>
      <c r="D1459" s="136"/>
      <c r="E1459" s="136"/>
      <c r="F1459" s="136"/>
      <c r="G1459" s="136"/>
      <c r="H1459" s="136"/>
      <c r="I1459" s="136"/>
      <c r="J1459" s="136"/>
      <c r="K1459" s="136"/>
      <c r="L1459" s="138"/>
      <c r="M1459" s="139"/>
      <c r="N1459" s="211"/>
      <c r="O1459" s="136"/>
      <c r="P1459" s="136"/>
      <c r="Q1459" s="136"/>
      <c r="R1459" s="136"/>
      <c r="S1459" s="136"/>
      <c r="T1459" s="136"/>
      <c r="U1459" s="136"/>
      <c r="V1459" s="136"/>
      <c r="W1459" s="136"/>
      <c r="X1459" s="136"/>
      <c r="Y1459" s="138"/>
    </row>
    <row r="1460" spans="1:25" s="2" customFormat="1" x14ac:dyDescent="0.25">
      <c r="A1460" s="136"/>
      <c r="B1460" s="136"/>
      <c r="C1460" s="136"/>
      <c r="D1460" s="136"/>
      <c r="E1460" s="136"/>
      <c r="F1460" s="136"/>
      <c r="G1460" s="136"/>
      <c r="H1460" s="136"/>
      <c r="I1460" s="136"/>
      <c r="J1460" s="136"/>
      <c r="K1460" s="136"/>
      <c r="L1460" s="138"/>
      <c r="M1460" s="139"/>
      <c r="N1460" s="211"/>
      <c r="O1460" s="136"/>
      <c r="P1460" s="136"/>
      <c r="Q1460" s="136"/>
      <c r="R1460" s="136"/>
      <c r="S1460" s="136"/>
      <c r="T1460" s="136"/>
      <c r="U1460" s="136"/>
      <c r="V1460" s="136"/>
      <c r="W1460" s="136"/>
      <c r="X1460" s="136"/>
      <c r="Y1460" s="138"/>
    </row>
    <row r="1461" spans="1:25" s="2" customFormat="1" x14ac:dyDescent="0.25">
      <c r="A1461" s="136"/>
      <c r="B1461" s="136"/>
      <c r="C1461" s="136"/>
      <c r="D1461" s="136"/>
      <c r="E1461" s="136"/>
      <c r="F1461" s="136"/>
      <c r="G1461" s="136"/>
      <c r="H1461" s="136"/>
      <c r="I1461" s="136"/>
      <c r="J1461" s="136"/>
      <c r="K1461" s="136"/>
      <c r="L1461" s="138"/>
      <c r="M1461" s="139"/>
      <c r="N1461" s="211"/>
      <c r="O1461" s="136"/>
      <c r="P1461" s="136"/>
      <c r="Q1461" s="136"/>
      <c r="R1461" s="136"/>
      <c r="S1461" s="136"/>
      <c r="T1461" s="136"/>
      <c r="U1461" s="136"/>
      <c r="V1461" s="136"/>
      <c r="W1461" s="136"/>
      <c r="X1461" s="136"/>
      <c r="Y1461" s="138"/>
    </row>
    <row r="1462" spans="1:25" s="2" customFormat="1" x14ac:dyDescent="0.25">
      <c r="A1462" s="136"/>
      <c r="B1462" s="136"/>
      <c r="C1462" s="136"/>
      <c r="D1462" s="136"/>
      <c r="E1462" s="136"/>
      <c r="F1462" s="136"/>
      <c r="G1462" s="136"/>
      <c r="H1462" s="136"/>
      <c r="I1462" s="136"/>
      <c r="J1462" s="136"/>
      <c r="K1462" s="136"/>
      <c r="L1462" s="138"/>
      <c r="M1462" s="139"/>
      <c r="N1462" s="211"/>
      <c r="O1462" s="136"/>
      <c r="P1462" s="136"/>
      <c r="Q1462" s="136"/>
      <c r="R1462" s="136"/>
      <c r="S1462" s="136"/>
      <c r="T1462" s="136"/>
      <c r="U1462" s="136"/>
      <c r="V1462" s="136"/>
      <c r="W1462" s="136"/>
      <c r="X1462" s="136"/>
      <c r="Y1462" s="138"/>
    </row>
    <row r="1463" spans="1:25" s="2" customFormat="1" x14ac:dyDescent="0.25">
      <c r="A1463" s="136"/>
      <c r="B1463" s="136"/>
      <c r="C1463" s="136"/>
      <c r="D1463" s="136"/>
      <c r="E1463" s="136"/>
      <c r="F1463" s="136"/>
      <c r="G1463" s="136"/>
      <c r="H1463" s="136"/>
      <c r="I1463" s="136"/>
      <c r="J1463" s="136"/>
      <c r="K1463" s="136"/>
      <c r="L1463" s="138"/>
      <c r="M1463" s="139"/>
      <c r="N1463" s="211"/>
      <c r="O1463" s="136"/>
      <c r="P1463" s="136"/>
      <c r="Q1463" s="136"/>
      <c r="R1463" s="136"/>
      <c r="S1463" s="136"/>
      <c r="T1463" s="136"/>
      <c r="U1463" s="136"/>
      <c r="V1463" s="136"/>
      <c r="W1463" s="136"/>
      <c r="X1463" s="136"/>
      <c r="Y1463" s="138"/>
    </row>
    <row r="1464" spans="1:25" s="2" customFormat="1" x14ac:dyDescent="0.25">
      <c r="A1464" s="136"/>
      <c r="B1464" s="136"/>
      <c r="C1464" s="136"/>
      <c r="D1464" s="136"/>
      <c r="E1464" s="136"/>
      <c r="F1464" s="136"/>
      <c r="G1464" s="136"/>
      <c r="H1464" s="136"/>
      <c r="I1464" s="136"/>
      <c r="J1464" s="136"/>
      <c r="K1464" s="136"/>
      <c r="L1464" s="138"/>
      <c r="M1464" s="139"/>
      <c r="N1464" s="211"/>
      <c r="O1464" s="136"/>
      <c r="P1464" s="136"/>
      <c r="Q1464" s="136"/>
      <c r="R1464" s="136"/>
      <c r="S1464" s="136"/>
      <c r="T1464" s="136"/>
      <c r="U1464" s="136"/>
      <c r="V1464" s="136"/>
      <c r="W1464" s="136"/>
      <c r="X1464" s="136"/>
      <c r="Y1464" s="138"/>
    </row>
    <row r="1465" spans="1:25" s="2" customFormat="1" x14ac:dyDescent="0.25">
      <c r="A1465" s="136"/>
      <c r="B1465" s="136"/>
      <c r="C1465" s="136"/>
      <c r="D1465" s="136"/>
      <c r="E1465" s="136"/>
      <c r="F1465" s="136"/>
      <c r="G1465" s="136"/>
      <c r="H1465" s="136"/>
      <c r="I1465" s="136"/>
      <c r="J1465" s="136"/>
      <c r="K1465" s="136"/>
      <c r="L1465" s="138"/>
      <c r="M1465" s="139"/>
      <c r="N1465" s="211"/>
      <c r="O1465" s="136"/>
      <c r="P1465" s="136"/>
      <c r="Q1465" s="136"/>
      <c r="R1465" s="136"/>
      <c r="S1465" s="136"/>
      <c r="T1465" s="136"/>
      <c r="U1465" s="136"/>
      <c r="V1465" s="136"/>
      <c r="W1465" s="136"/>
      <c r="X1465" s="136"/>
      <c r="Y1465" s="138"/>
    </row>
    <row r="1466" spans="1:25" s="2" customFormat="1" x14ac:dyDescent="0.25">
      <c r="A1466" s="136"/>
      <c r="B1466" s="136"/>
      <c r="C1466" s="136"/>
      <c r="D1466" s="136"/>
      <c r="E1466" s="136"/>
      <c r="F1466" s="136"/>
      <c r="G1466" s="136"/>
      <c r="H1466" s="136"/>
      <c r="I1466" s="136"/>
      <c r="J1466" s="136"/>
      <c r="K1466" s="136"/>
      <c r="L1466" s="138"/>
      <c r="M1466" s="139"/>
      <c r="N1466" s="211"/>
      <c r="O1466" s="136"/>
      <c r="P1466" s="136"/>
      <c r="Q1466" s="136"/>
      <c r="R1466" s="136"/>
      <c r="S1466" s="136"/>
      <c r="T1466" s="136"/>
      <c r="U1466" s="136"/>
      <c r="V1466" s="136"/>
      <c r="W1466" s="136"/>
      <c r="X1466" s="136"/>
      <c r="Y1466" s="138"/>
    </row>
    <row r="1467" spans="1:25" s="2" customFormat="1" x14ac:dyDescent="0.25">
      <c r="A1467" s="136"/>
      <c r="B1467" s="136"/>
      <c r="C1467" s="136"/>
      <c r="D1467" s="136"/>
      <c r="E1467" s="136"/>
      <c r="F1467" s="136"/>
      <c r="G1467" s="136"/>
      <c r="H1467" s="136"/>
      <c r="I1467" s="136"/>
      <c r="J1467" s="136"/>
      <c r="K1467" s="136"/>
      <c r="L1467" s="138"/>
      <c r="M1467" s="139"/>
      <c r="N1467" s="211"/>
      <c r="O1467" s="136"/>
      <c r="P1467" s="136"/>
      <c r="Q1467" s="136"/>
      <c r="R1467" s="136"/>
      <c r="S1467" s="136"/>
      <c r="T1467" s="136"/>
      <c r="U1467" s="136"/>
      <c r="V1467" s="136"/>
      <c r="W1467" s="136"/>
      <c r="X1467" s="136"/>
      <c r="Y1467" s="138"/>
    </row>
    <row r="1468" spans="1:25" s="2" customFormat="1" x14ac:dyDescent="0.25">
      <c r="A1468" s="136"/>
      <c r="B1468" s="136"/>
      <c r="C1468" s="136"/>
      <c r="D1468" s="136"/>
      <c r="E1468" s="136"/>
      <c r="F1468" s="136"/>
      <c r="G1468" s="136"/>
      <c r="H1468" s="136"/>
      <c r="I1468" s="136"/>
      <c r="J1468" s="136"/>
      <c r="K1468" s="136"/>
      <c r="L1468" s="138"/>
      <c r="M1468" s="139"/>
      <c r="N1468" s="211"/>
      <c r="O1468" s="136"/>
      <c r="P1468" s="136"/>
      <c r="Q1468" s="136"/>
      <c r="R1468" s="136"/>
      <c r="S1468" s="136"/>
      <c r="T1468" s="136"/>
      <c r="U1468" s="136"/>
      <c r="V1468" s="136"/>
      <c r="W1468" s="136"/>
      <c r="X1468" s="136"/>
      <c r="Y1468" s="138"/>
    </row>
    <row r="1469" spans="1:25" s="2" customFormat="1" x14ac:dyDescent="0.25">
      <c r="A1469" s="136"/>
      <c r="B1469" s="136"/>
      <c r="C1469" s="136"/>
      <c r="D1469" s="136"/>
      <c r="E1469" s="136"/>
      <c r="F1469" s="136"/>
      <c r="G1469" s="136"/>
      <c r="H1469" s="136"/>
      <c r="I1469" s="136"/>
      <c r="J1469" s="136"/>
      <c r="K1469" s="136"/>
      <c r="L1469" s="138"/>
      <c r="M1469" s="139"/>
      <c r="N1469" s="211"/>
      <c r="O1469" s="136"/>
      <c r="P1469" s="136"/>
      <c r="Q1469" s="136"/>
      <c r="R1469" s="136"/>
      <c r="S1469" s="136"/>
      <c r="T1469" s="136"/>
      <c r="U1469" s="136"/>
      <c r="V1469" s="136"/>
      <c r="W1469" s="136"/>
      <c r="X1469" s="136"/>
      <c r="Y1469" s="138"/>
    </row>
    <row r="1470" spans="1:25" s="2" customFormat="1" x14ac:dyDescent="0.25">
      <c r="A1470" s="136"/>
      <c r="B1470" s="136"/>
      <c r="C1470" s="136"/>
      <c r="D1470" s="136"/>
      <c r="E1470" s="136"/>
      <c r="F1470" s="136"/>
      <c r="G1470" s="136"/>
      <c r="H1470" s="136"/>
      <c r="I1470" s="136"/>
      <c r="J1470" s="136"/>
      <c r="K1470" s="136"/>
      <c r="L1470" s="138"/>
      <c r="M1470" s="139"/>
      <c r="N1470" s="211"/>
      <c r="O1470" s="136"/>
      <c r="P1470" s="136"/>
      <c r="Q1470" s="136"/>
      <c r="R1470" s="136"/>
      <c r="S1470" s="136"/>
      <c r="T1470" s="136"/>
      <c r="U1470" s="136"/>
      <c r="V1470" s="136"/>
      <c r="W1470" s="136"/>
      <c r="X1470" s="136"/>
      <c r="Y1470" s="138"/>
    </row>
    <row r="1471" spans="1:25" s="2" customFormat="1" x14ac:dyDescent="0.25">
      <c r="A1471" s="136"/>
      <c r="B1471" s="136"/>
      <c r="C1471" s="136"/>
      <c r="D1471" s="136"/>
      <c r="E1471" s="136"/>
      <c r="F1471" s="136"/>
      <c r="G1471" s="136"/>
      <c r="H1471" s="136"/>
      <c r="I1471" s="136"/>
      <c r="J1471" s="136"/>
      <c r="K1471" s="136"/>
      <c r="L1471" s="138"/>
      <c r="M1471" s="139"/>
      <c r="N1471" s="211"/>
      <c r="O1471" s="136"/>
      <c r="P1471" s="136"/>
      <c r="Q1471" s="136"/>
      <c r="R1471" s="136"/>
      <c r="S1471" s="136"/>
      <c r="T1471" s="136"/>
      <c r="U1471" s="136"/>
      <c r="V1471" s="136"/>
      <c r="W1471" s="136"/>
      <c r="X1471" s="136"/>
      <c r="Y1471" s="138"/>
    </row>
    <row r="1472" spans="1:25" s="2" customFormat="1" x14ac:dyDescent="0.25">
      <c r="A1472" s="136"/>
      <c r="B1472" s="136"/>
      <c r="C1472" s="136"/>
      <c r="D1472" s="136"/>
      <c r="E1472" s="136"/>
      <c r="F1472" s="136"/>
      <c r="G1472" s="136"/>
      <c r="H1472" s="136"/>
      <c r="I1472" s="136"/>
      <c r="J1472" s="136"/>
      <c r="K1472" s="136"/>
      <c r="L1472" s="138"/>
      <c r="M1472" s="139"/>
      <c r="N1472" s="211"/>
      <c r="O1472" s="136"/>
      <c r="P1472" s="136"/>
      <c r="Q1472" s="136"/>
      <c r="R1472" s="136"/>
      <c r="S1472" s="136"/>
      <c r="T1472" s="136"/>
      <c r="U1472" s="136"/>
      <c r="V1472" s="136"/>
      <c r="W1472" s="136"/>
      <c r="X1472" s="136"/>
      <c r="Y1472" s="138"/>
    </row>
    <row r="1473" spans="1:25" s="2" customFormat="1" x14ac:dyDescent="0.25">
      <c r="A1473" s="136"/>
      <c r="B1473" s="136"/>
      <c r="C1473" s="136"/>
      <c r="D1473" s="136"/>
      <c r="E1473" s="136"/>
      <c r="F1473" s="136"/>
      <c r="G1473" s="136"/>
      <c r="H1473" s="136"/>
      <c r="I1473" s="136"/>
      <c r="J1473" s="136"/>
      <c r="K1473" s="136"/>
      <c r="L1473" s="138"/>
      <c r="M1473" s="139"/>
      <c r="N1473" s="211"/>
      <c r="O1473" s="136"/>
      <c r="P1473" s="136"/>
      <c r="Q1473" s="136"/>
      <c r="R1473" s="136"/>
      <c r="S1473" s="136"/>
      <c r="T1473" s="136"/>
      <c r="U1473" s="136"/>
      <c r="V1473" s="136"/>
      <c r="W1473" s="136"/>
      <c r="X1473" s="136"/>
      <c r="Y1473" s="138"/>
    </row>
    <row r="1474" spans="1:25" s="2" customFormat="1" x14ac:dyDescent="0.25">
      <c r="A1474" s="136"/>
      <c r="B1474" s="136"/>
      <c r="C1474" s="136"/>
      <c r="D1474" s="136"/>
      <c r="E1474" s="136"/>
      <c r="F1474" s="136"/>
      <c r="G1474" s="136"/>
      <c r="H1474" s="136"/>
      <c r="I1474" s="136"/>
      <c r="J1474" s="136"/>
      <c r="K1474" s="136"/>
      <c r="L1474" s="138"/>
      <c r="M1474" s="139"/>
      <c r="N1474" s="211"/>
      <c r="O1474" s="136"/>
      <c r="P1474" s="136"/>
      <c r="Q1474" s="136"/>
      <c r="R1474" s="136"/>
      <c r="S1474" s="136"/>
      <c r="T1474" s="136"/>
      <c r="U1474" s="136"/>
      <c r="V1474" s="136"/>
      <c r="W1474" s="136"/>
      <c r="X1474" s="136"/>
      <c r="Y1474" s="138"/>
    </row>
    <row r="1475" spans="1:25" s="2" customFormat="1" x14ac:dyDescent="0.25">
      <c r="A1475" s="136"/>
      <c r="B1475" s="136"/>
      <c r="C1475" s="136"/>
      <c r="D1475" s="136"/>
      <c r="E1475" s="136"/>
      <c r="F1475" s="136"/>
      <c r="G1475" s="136"/>
      <c r="H1475" s="136"/>
      <c r="I1475" s="136"/>
      <c r="J1475" s="136"/>
      <c r="K1475" s="136"/>
      <c r="L1475" s="138"/>
      <c r="M1475" s="139"/>
      <c r="N1475" s="211"/>
      <c r="O1475" s="136"/>
      <c r="P1475" s="136"/>
      <c r="Q1475" s="136"/>
      <c r="R1475" s="136"/>
      <c r="S1475" s="136"/>
      <c r="T1475" s="136"/>
      <c r="U1475" s="136"/>
      <c r="V1475" s="136"/>
      <c r="W1475" s="136"/>
      <c r="X1475" s="136"/>
      <c r="Y1475" s="138"/>
    </row>
    <row r="1476" spans="1:25" s="2" customFormat="1" x14ac:dyDescent="0.25">
      <c r="A1476" s="136"/>
      <c r="B1476" s="136"/>
      <c r="C1476" s="136"/>
      <c r="D1476" s="136"/>
      <c r="E1476" s="136"/>
      <c r="F1476" s="136"/>
      <c r="G1476" s="136"/>
      <c r="H1476" s="136"/>
      <c r="I1476" s="136"/>
      <c r="J1476" s="136"/>
      <c r="K1476" s="136"/>
      <c r="L1476" s="138"/>
      <c r="M1476" s="139"/>
      <c r="N1476" s="211"/>
      <c r="O1476" s="136"/>
      <c r="P1476" s="136"/>
      <c r="Q1476" s="136"/>
      <c r="R1476" s="136"/>
      <c r="S1476" s="136"/>
      <c r="T1476" s="136"/>
      <c r="U1476" s="136"/>
      <c r="V1476" s="136"/>
      <c r="W1476" s="136"/>
      <c r="X1476" s="136"/>
      <c r="Y1476" s="138"/>
    </row>
    <row r="1477" spans="1:25" s="2" customFormat="1" x14ac:dyDescent="0.25">
      <c r="A1477" s="136"/>
      <c r="B1477" s="136"/>
      <c r="C1477" s="136"/>
      <c r="D1477" s="136"/>
      <c r="E1477" s="136"/>
      <c r="F1477" s="136"/>
      <c r="G1477" s="136"/>
      <c r="H1477" s="136"/>
      <c r="I1477" s="136"/>
      <c r="J1477" s="136"/>
      <c r="K1477" s="136"/>
      <c r="L1477" s="138"/>
      <c r="M1477" s="139"/>
      <c r="N1477" s="211"/>
      <c r="O1477" s="136"/>
      <c r="P1477" s="136"/>
      <c r="Q1477" s="136"/>
      <c r="R1477" s="136"/>
      <c r="S1477" s="136"/>
      <c r="T1477" s="136"/>
      <c r="U1477" s="136"/>
      <c r="V1477" s="136"/>
      <c r="W1477" s="136"/>
      <c r="X1477" s="136"/>
      <c r="Y1477" s="138"/>
    </row>
    <row r="1478" spans="1:25" s="2" customFormat="1" x14ac:dyDescent="0.25">
      <c r="A1478" s="136"/>
      <c r="B1478" s="136"/>
      <c r="C1478" s="136"/>
      <c r="D1478" s="136"/>
      <c r="E1478" s="136"/>
      <c r="F1478" s="136"/>
      <c r="G1478" s="136"/>
      <c r="H1478" s="136"/>
      <c r="I1478" s="136"/>
      <c r="J1478" s="136"/>
      <c r="K1478" s="136"/>
      <c r="L1478" s="138"/>
      <c r="M1478" s="139"/>
      <c r="N1478" s="211"/>
      <c r="O1478" s="136"/>
      <c r="P1478" s="136"/>
      <c r="Q1478" s="136"/>
      <c r="R1478" s="136"/>
      <c r="S1478" s="136"/>
      <c r="T1478" s="136"/>
      <c r="U1478" s="136"/>
      <c r="V1478" s="136"/>
      <c r="W1478" s="136"/>
      <c r="X1478" s="136"/>
      <c r="Y1478" s="138"/>
    </row>
    <row r="1479" spans="1:25" s="2" customFormat="1" x14ac:dyDescent="0.25">
      <c r="A1479" s="136"/>
      <c r="B1479" s="136"/>
      <c r="C1479" s="136"/>
      <c r="D1479" s="136"/>
      <c r="E1479" s="136"/>
      <c r="F1479" s="136"/>
      <c r="G1479" s="136"/>
      <c r="H1479" s="136"/>
      <c r="I1479" s="136"/>
      <c r="J1479" s="136"/>
      <c r="K1479" s="136"/>
      <c r="L1479" s="138"/>
      <c r="M1479" s="139"/>
      <c r="N1479" s="211"/>
      <c r="O1479" s="136"/>
      <c r="P1479" s="136"/>
      <c r="Q1479" s="136"/>
      <c r="R1479" s="136"/>
      <c r="S1479" s="136"/>
      <c r="T1479" s="136"/>
      <c r="U1479" s="136"/>
      <c r="V1479" s="136"/>
      <c r="W1479" s="136"/>
      <c r="X1479" s="136"/>
      <c r="Y1479" s="138"/>
    </row>
    <row r="1480" spans="1:25" s="2" customFormat="1" x14ac:dyDescent="0.25">
      <c r="A1480" s="136"/>
      <c r="B1480" s="136"/>
      <c r="C1480" s="136"/>
      <c r="D1480" s="136"/>
      <c r="E1480" s="136"/>
      <c r="F1480" s="136"/>
      <c r="G1480" s="136"/>
      <c r="H1480" s="136"/>
      <c r="I1480" s="136"/>
      <c r="J1480" s="136"/>
      <c r="K1480" s="136"/>
      <c r="L1480" s="138"/>
      <c r="M1480" s="139"/>
      <c r="N1480" s="211"/>
      <c r="O1480" s="136"/>
      <c r="P1480" s="136"/>
      <c r="Q1480" s="136"/>
      <c r="R1480" s="136"/>
      <c r="S1480" s="136"/>
      <c r="T1480" s="136"/>
      <c r="U1480" s="136"/>
      <c r="V1480" s="136"/>
      <c r="W1480" s="136"/>
      <c r="X1480" s="136"/>
      <c r="Y1480" s="138"/>
    </row>
    <row r="1481" spans="1:25" s="2" customFormat="1" x14ac:dyDescent="0.25">
      <c r="A1481" s="136"/>
      <c r="B1481" s="136"/>
      <c r="C1481" s="136"/>
      <c r="D1481" s="136"/>
      <c r="E1481" s="136"/>
      <c r="F1481" s="136"/>
      <c r="G1481" s="136"/>
      <c r="H1481" s="136"/>
      <c r="I1481" s="136"/>
      <c r="J1481" s="136"/>
      <c r="K1481" s="136"/>
      <c r="L1481" s="138"/>
      <c r="M1481" s="139"/>
      <c r="N1481" s="211"/>
      <c r="O1481" s="136"/>
      <c r="P1481" s="136"/>
      <c r="Q1481" s="136"/>
      <c r="R1481" s="136"/>
      <c r="S1481" s="136"/>
      <c r="T1481" s="136"/>
      <c r="U1481" s="136"/>
      <c r="V1481" s="136"/>
      <c r="W1481" s="136"/>
      <c r="X1481" s="136"/>
      <c r="Y1481" s="138"/>
    </row>
    <row r="1482" spans="1:25" s="2" customFormat="1" x14ac:dyDescent="0.25">
      <c r="A1482" s="136"/>
      <c r="B1482" s="136"/>
      <c r="C1482" s="136"/>
      <c r="D1482" s="136"/>
      <c r="E1482" s="136"/>
      <c r="F1482" s="136"/>
      <c r="G1482" s="136"/>
      <c r="H1482" s="136"/>
      <c r="I1482" s="136"/>
      <c r="J1482" s="136"/>
      <c r="K1482" s="136"/>
      <c r="L1482" s="138"/>
      <c r="M1482" s="139"/>
      <c r="N1482" s="211"/>
      <c r="O1482" s="136"/>
      <c r="P1482" s="136"/>
      <c r="Q1482" s="136"/>
      <c r="R1482" s="136"/>
      <c r="S1482" s="136"/>
      <c r="T1482" s="136"/>
      <c r="U1482" s="136"/>
      <c r="V1482" s="136"/>
      <c r="W1482" s="136"/>
      <c r="X1482" s="136"/>
      <c r="Y1482" s="138"/>
    </row>
    <row r="1483" spans="1:25" s="2" customFormat="1" x14ac:dyDescent="0.25">
      <c r="A1483" s="136"/>
      <c r="B1483" s="136"/>
      <c r="C1483" s="136"/>
      <c r="D1483" s="136"/>
      <c r="E1483" s="136"/>
      <c r="F1483" s="136"/>
      <c r="G1483" s="136"/>
      <c r="H1483" s="136"/>
      <c r="I1483" s="136"/>
      <c r="J1483" s="136"/>
      <c r="K1483" s="136"/>
      <c r="L1483" s="138"/>
      <c r="M1483" s="139"/>
      <c r="N1483" s="211"/>
      <c r="O1483" s="136"/>
      <c r="P1483" s="136"/>
      <c r="Q1483" s="136"/>
      <c r="R1483" s="136"/>
      <c r="S1483" s="136"/>
      <c r="T1483" s="136"/>
      <c r="U1483" s="136"/>
      <c r="V1483" s="136"/>
      <c r="W1483" s="136"/>
      <c r="X1483" s="136"/>
      <c r="Y1483" s="138"/>
    </row>
    <row r="1484" spans="1:25" s="2" customFormat="1" x14ac:dyDescent="0.25">
      <c r="A1484" s="136"/>
      <c r="B1484" s="136"/>
      <c r="C1484" s="136"/>
      <c r="D1484" s="136"/>
      <c r="E1484" s="136"/>
      <c r="F1484" s="136"/>
      <c r="G1484" s="136"/>
      <c r="H1484" s="136"/>
      <c r="I1484" s="136"/>
      <c r="J1484" s="136"/>
      <c r="K1484" s="136"/>
      <c r="L1484" s="138"/>
      <c r="M1484" s="139"/>
      <c r="N1484" s="211"/>
      <c r="O1484" s="136"/>
      <c r="P1484" s="136"/>
      <c r="Q1484" s="136"/>
      <c r="R1484" s="136"/>
      <c r="S1484" s="136"/>
      <c r="T1484" s="136"/>
      <c r="U1484" s="136"/>
      <c r="V1484" s="136"/>
      <c r="W1484" s="136"/>
      <c r="X1484" s="136"/>
      <c r="Y1484" s="138"/>
    </row>
    <row r="1485" spans="1:25" s="2" customFormat="1" x14ac:dyDescent="0.25">
      <c r="A1485" s="136"/>
      <c r="B1485" s="136"/>
      <c r="C1485" s="136"/>
      <c r="D1485" s="136"/>
      <c r="E1485" s="136"/>
      <c r="F1485" s="136"/>
      <c r="G1485" s="136"/>
      <c r="H1485" s="136"/>
      <c r="I1485" s="136"/>
      <c r="J1485" s="136"/>
      <c r="K1485" s="136"/>
      <c r="L1485" s="138"/>
      <c r="M1485" s="139"/>
      <c r="N1485" s="211"/>
      <c r="O1485" s="136"/>
      <c r="P1485" s="136"/>
      <c r="Q1485" s="136"/>
      <c r="R1485" s="136"/>
      <c r="S1485" s="136"/>
      <c r="T1485" s="136"/>
      <c r="U1485" s="136"/>
      <c r="V1485" s="136"/>
      <c r="W1485" s="136"/>
      <c r="X1485" s="136"/>
      <c r="Y1485" s="138"/>
    </row>
    <row r="1486" spans="1:25" s="2" customFormat="1" x14ac:dyDescent="0.25">
      <c r="A1486" s="136"/>
      <c r="B1486" s="136"/>
      <c r="C1486" s="136"/>
      <c r="D1486" s="136"/>
      <c r="E1486" s="136"/>
      <c r="F1486" s="136"/>
      <c r="G1486" s="136"/>
      <c r="H1486" s="136"/>
      <c r="I1486" s="136"/>
      <c r="J1486" s="136"/>
      <c r="K1486" s="136"/>
      <c r="L1486" s="138"/>
      <c r="M1486" s="139"/>
      <c r="N1486" s="211"/>
      <c r="O1486" s="136"/>
      <c r="P1486" s="136"/>
      <c r="Q1486" s="136"/>
      <c r="R1486" s="136"/>
      <c r="S1486" s="136"/>
      <c r="T1486" s="136"/>
      <c r="U1486" s="136"/>
      <c r="V1486" s="136"/>
      <c r="W1486" s="136"/>
      <c r="X1486" s="136"/>
      <c r="Y1486" s="138"/>
    </row>
    <row r="1487" spans="1:25" s="2" customFormat="1" x14ac:dyDescent="0.25">
      <c r="A1487" s="136"/>
      <c r="B1487" s="136"/>
      <c r="C1487" s="136"/>
      <c r="D1487" s="136"/>
      <c r="E1487" s="136"/>
      <c r="F1487" s="136"/>
      <c r="G1487" s="136"/>
      <c r="H1487" s="136"/>
      <c r="I1487" s="136"/>
      <c r="J1487" s="136"/>
      <c r="K1487" s="136"/>
      <c r="L1487" s="138"/>
      <c r="M1487" s="139"/>
      <c r="N1487" s="211"/>
      <c r="O1487" s="136"/>
      <c r="P1487" s="136"/>
      <c r="Q1487" s="136"/>
      <c r="R1487" s="136"/>
      <c r="S1487" s="136"/>
      <c r="T1487" s="136"/>
      <c r="U1487" s="136"/>
      <c r="V1487" s="136"/>
      <c r="W1487" s="136"/>
      <c r="X1487" s="136"/>
      <c r="Y1487" s="138"/>
    </row>
    <row r="1488" spans="1:25" s="2" customFormat="1" x14ac:dyDescent="0.25">
      <c r="A1488" s="136"/>
      <c r="B1488" s="136"/>
      <c r="C1488" s="136"/>
      <c r="D1488" s="136"/>
      <c r="E1488" s="136"/>
      <c r="F1488" s="136"/>
      <c r="G1488" s="136"/>
      <c r="H1488" s="136"/>
      <c r="I1488" s="136"/>
      <c r="J1488" s="136"/>
      <c r="K1488" s="136"/>
      <c r="L1488" s="138"/>
      <c r="M1488" s="139"/>
      <c r="N1488" s="211"/>
      <c r="O1488" s="136"/>
      <c r="P1488" s="136"/>
      <c r="Q1488" s="136"/>
      <c r="R1488" s="136"/>
      <c r="S1488" s="136"/>
      <c r="T1488" s="136"/>
      <c r="U1488" s="136"/>
      <c r="V1488" s="136"/>
      <c r="W1488" s="136"/>
      <c r="X1488" s="136"/>
      <c r="Y1488" s="138"/>
    </row>
    <row r="1489" spans="1:25" s="2" customFormat="1" x14ac:dyDescent="0.25">
      <c r="A1489" s="136"/>
      <c r="B1489" s="136"/>
      <c r="C1489" s="136"/>
      <c r="D1489" s="136"/>
      <c r="E1489" s="136"/>
      <c r="F1489" s="136"/>
      <c r="G1489" s="136"/>
      <c r="H1489" s="136"/>
      <c r="I1489" s="136"/>
      <c r="J1489" s="136"/>
      <c r="K1489" s="136"/>
      <c r="L1489" s="138"/>
      <c r="M1489" s="139"/>
      <c r="N1489" s="211"/>
      <c r="O1489" s="136"/>
      <c r="P1489" s="136"/>
      <c r="Q1489" s="136"/>
      <c r="R1489" s="136"/>
      <c r="S1489" s="136"/>
      <c r="T1489" s="136"/>
      <c r="U1489" s="136"/>
      <c r="V1489" s="136"/>
      <c r="W1489" s="136"/>
      <c r="X1489" s="136"/>
      <c r="Y1489" s="138"/>
    </row>
    <row r="1490" spans="1:25" s="2" customFormat="1" x14ac:dyDescent="0.25">
      <c r="A1490" s="136"/>
      <c r="B1490" s="136"/>
      <c r="C1490" s="136"/>
      <c r="D1490" s="136"/>
      <c r="E1490" s="136"/>
      <c r="F1490" s="136"/>
      <c r="G1490" s="136"/>
      <c r="H1490" s="136"/>
      <c r="I1490" s="136"/>
      <c r="J1490" s="136"/>
      <c r="K1490" s="136"/>
      <c r="L1490" s="138"/>
      <c r="M1490" s="139"/>
      <c r="N1490" s="211"/>
      <c r="O1490" s="136"/>
      <c r="P1490" s="136"/>
      <c r="Q1490" s="136"/>
      <c r="R1490" s="136"/>
      <c r="S1490" s="136"/>
      <c r="T1490" s="136"/>
      <c r="U1490" s="136"/>
      <c r="V1490" s="136"/>
      <c r="W1490" s="136"/>
      <c r="X1490" s="136"/>
      <c r="Y1490" s="138"/>
    </row>
    <row r="1491" spans="1:25" s="2" customFormat="1" x14ac:dyDescent="0.25">
      <c r="A1491" s="136"/>
      <c r="B1491" s="136"/>
      <c r="C1491" s="136"/>
      <c r="D1491" s="136"/>
      <c r="E1491" s="136"/>
      <c r="F1491" s="136"/>
      <c r="G1491" s="136"/>
      <c r="H1491" s="136"/>
      <c r="I1491" s="136"/>
      <c r="J1491" s="136"/>
      <c r="K1491" s="136"/>
      <c r="L1491" s="138"/>
      <c r="M1491" s="139"/>
      <c r="N1491" s="211"/>
      <c r="O1491" s="136"/>
      <c r="P1491" s="136"/>
      <c r="Q1491" s="136"/>
      <c r="R1491" s="136"/>
      <c r="S1491" s="136"/>
      <c r="T1491" s="136"/>
      <c r="U1491" s="136"/>
      <c r="V1491" s="136"/>
      <c r="W1491" s="136"/>
      <c r="X1491" s="136"/>
      <c r="Y1491" s="138"/>
    </row>
    <row r="1492" spans="1:25" s="2" customFormat="1" x14ac:dyDescent="0.25">
      <c r="A1492" s="136"/>
      <c r="B1492" s="136"/>
      <c r="C1492" s="136"/>
      <c r="D1492" s="136"/>
      <c r="E1492" s="136"/>
      <c r="F1492" s="136"/>
      <c r="G1492" s="136"/>
      <c r="H1492" s="136"/>
      <c r="I1492" s="136"/>
      <c r="J1492" s="136"/>
      <c r="K1492" s="136"/>
      <c r="L1492" s="138"/>
      <c r="M1492" s="139"/>
      <c r="N1492" s="211"/>
      <c r="O1492" s="136"/>
      <c r="P1492" s="136"/>
      <c r="Q1492" s="136"/>
      <c r="R1492" s="136"/>
      <c r="S1492" s="136"/>
      <c r="T1492" s="136"/>
      <c r="U1492" s="136"/>
      <c r="V1492" s="136"/>
      <c r="W1492" s="136"/>
      <c r="X1492" s="136"/>
      <c r="Y1492" s="138"/>
    </row>
    <row r="1493" spans="1:25" s="2" customFormat="1" x14ac:dyDescent="0.25">
      <c r="A1493" s="136"/>
      <c r="B1493" s="136"/>
      <c r="C1493" s="136"/>
      <c r="D1493" s="136"/>
      <c r="E1493" s="136"/>
      <c r="F1493" s="136"/>
      <c r="G1493" s="136"/>
      <c r="H1493" s="136"/>
      <c r="I1493" s="136"/>
      <c r="J1493" s="136"/>
      <c r="K1493" s="136"/>
      <c r="L1493" s="138"/>
      <c r="M1493" s="139"/>
      <c r="N1493" s="211"/>
      <c r="O1493" s="136"/>
      <c r="P1493" s="136"/>
      <c r="Q1493" s="136"/>
      <c r="R1493" s="136"/>
      <c r="S1493" s="136"/>
      <c r="T1493" s="136"/>
      <c r="U1493" s="136"/>
      <c r="V1493" s="136"/>
      <c r="W1493" s="136"/>
      <c r="X1493" s="136"/>
      <c r="Y1493" s="138"/>
    </row>
    <row r="1494" spans="1:25" s="2" customFormat="1" x14ac:dyDescent="0.25">
      <c r="A1494" s="136"/>
      <c r="B1494" s="136"/>
      <c r="C1494" s="136"/>
      <c r="D1494" s="136"/>
      <c r="E1494" s="136"/>
      <c r="F1494" s="136"/>
      <c r="G1494" s="136"/>
      <c r="H1494" s="136"/>
      <c r="I1494" s="136"/>
      <c r="J1494" s="136"/>
      <c r="K1494" s="136"/>
      <c r="L1494" s="138"/>
      <c r="M1494" s="139"/>
      <c r="N1494" s="211"/>
      <c r="O1494" s="136"/>
      <c r="P1494" s="136"/>
      <c r="Q1494" s="136"/>
      <c r="R1494" s="136"/>
      <c r="S1494" s="136"/>
      <c r="T1494" s="136"/>
      <c r="U1494" s="136"/>
      <c r="V1494" s="136"/>
      <c r="W1494" s="136"/>
      <c r="X1494" s="136"/>
      <c r="Y1494" s="138"/>
    </row>
    <row r="1495" spans="1:25" s="2" customFormat="1" x14ac:dyDescent="0.25">
      <c r="A1495" s="136"/>
      <c r="B1495" s="136"/>
      <c r="C1495" s="136"/>
      <c r="D1495" s="136"/>
      <c r="E1495" s="136"/>
      <c r="F1495" s="136"/>
      <c r="G1495" s="136"/>
      <c r="H1495" s="136"/>
      <c r="I1495" s="136"/>
      <c r="J1495" s="136"/>
      <c r="K1495" s="136"/>
      <c r="L1495" s="138"/>
      <c r="M1495" s="139"/>
      <c r="N1495" s="211"/>
      <c r="O1495" s="136"/>
      <c r="P1495" s="136"/>
      <c r="Q1495" s="136"/>
      <c r="R1495" s="136"/>
      <c r="S1495" s="136"/>
      <c r="T1495" s="136"/>
      <c r="U1495" s="136"/>
      <c r="V1495" s="136"/>
      <c r="W1495" s="136"/>
      <c r="X1495" s="136"/>
      <c r="Y1495" s="138"/>
    </row>
    <row r="1496" spans="1:25" s="2" customFormat="1" x14ac:dyDescent="0.25">
      <c r="A1496" s="136"/>
      <c r="B1496" s="136"/>
      <c r="C1496" s="136"/>
      <c r="D1496" s="136"/>
      <c r="E1496" s="136"/>
      <c r="F1496" s="136"/>
      <c r="G1496" s="136"/>
      <c r="H1496" s="136"/>
      <c r="I1496" s="136"/>
      <c r="J1496" s="136"/>
      <c r="K1496" s="136"/>
      <c r="L1496" s="138"/>
      <c r="M1496" s="139"/>
      <c r="N1496" s="211"/>
      <c r="O1496" s="136"/>
      <c r="P1496" s="136"/>
      <c r="Q1496" s="136"/>
      <c r="R1496" s="136"/>
      <c r="S1496" s="136"/>
      <c r="T1496" s="136"/>
      <c r="U1496" s="136"/>
      <c r="V1496" s="136"/>
      <c r="W1496" s="136"/>
      <c r="X1496" s="136"/>
      <c r="Y1496" s="138"/>
    </row>
    <row r="1497" spans="1:25" s="2" customFormat="1" x14ac:dyDescent="0.25">
      <c r="A1497" s="136"/>
      <c r="B1497" s="136"/>
      <c r="C1497" s="136"/>
      <c r="D1497" s="136"/>
      <c r="E1497" s="136"/>
      <c r="F1497" s="136"/>
      <c r="G1497" s="136"/>
      <c r="H1497" s="136"/>
      <c r="I1497" s="136"/>
      <c r="J1497" s="136"/>
      <c r="K1497" s="136"/>
      <c r="L1497" s="138"/>
      <c r="M1497" s="139"/>
      <c r="N1497" s="211"/>
      <c r="O1497" s="136"/>
      <c r="P1497" s="136"/>
      <c r="Q1497" s="136"/>
      <c r="R1497" s="136"/>
      <c r="S1497" s="136"/>
      <c r="T1497" s="136"/>
      <c r="U1497" s="136"/>
      <c r="V1497" s="136"/>
      <c r="W1497" s="136"/>
      <c r="X1497" s="136"/>
      <c r="Y1497" s="138"/>
    </row>
    <row r="1498" spans="1:25" s="2" customFormat="1" x14ac:dyDescent="0.25">
      <c r="A1498" s="136"/>
      <c r="B1498" s="136"/>
      <c r="C1498" s="136"/>
      <c r="D1498" s="136"/>
      <c r="E1498" s="136"/>
      <c r="F1498" s="136"/>
      <c r="G1498" s="136"/>
      <c r="H1498" s="136"/>
      <c r="I1498" s="136"/>
      <c r="J1498" s="136"/>
      <c r="K1498" s="136"/>
      <c r="L1498" s="138"/>
      <c r="M1498" s="139"/>
      <c r="N1498" s="211"/>
      <c r="O1498" s="136"/>
      <c r="P1498" s="136"/>
      <c r="Q1498" s="136"/>
      <c r="R1498" s="136"/>
      <c r="S1498" s="136"/>
      <c r="T1498" s="136"/>
      <c r="U1498" s="136"/>
      <c r="V1498" s="136"/>
      <c r="W1498" s="136"/>
      <c r="X1498" s="136"/>
      <c r="Y1498" s="138"/>
    </row>
    <row r="1499" spans="1:25" s="2" customFormat="1" x14ac:dyDescent="0.25">
      <c r="A1499" s="136"/>
      <c r="B1499" s="136"/>
      <c r="C1499" s="136"/>
      <c r="D1499" s="136"/>
      <c r="E1499" s="136"/>
      <c r="F1499" s="136"/>
      <c r="G1499" s="136"/>
      <c r="H1499" s="136"/>
      <c r="I1499" s="136"/>
      <c r="J1499" s="136"/>
      <c r="K1499" s="136"/>
      <c r="L1499" s="138"/>
      <c r="M1499" s="139"/>
      <c r="N1499" s="211"/>
      <c r="O1499" s="136"/>
      <c r="P1499" s="136"/>
      <c r="Q1499" s="136"/>
      <c r="R1499" s="136"/>
      <c r="S1499" s="136"/>
      <c r="T1499" s="136"/>
      <c r="U1499" s="136"/>
      <c r="V1499" s="136"/>
      <c r="W1499" s="136"/>
      <c r="X1499" s="136"/>
      <c r="Y1499" s="138"/>
    </row>
    <row r="1500" spans="1:25" s="2" customFormat="1" x14ac:dyDescent="0.25">
      <c r="A1500" s="136"/>
      <c r="B1500" s="136"/>
      <c r="C1500" s="136"/>
      <c r="D1500" s="136"/>
      <c r="E1500" s="136"/>
      <c r="F1500" s="136"/>
      <c r="G1500" s="136"/>
      <c r="H1500" s="136"/>
      <c r="I1500" s="136"/>
      <c r="J1500" s="136"/>
      <c r="K1500" s="136"/>
      <c r="L1500" s="138"/>
      <c r="M1500" s="139"/>
      <c r="N1500" s="211"/>
      <c r="O1500" s="136"/>
      <c r="P1500" s="136"/>
      <c r="Q1500" s="136"/>
      <c r="R1500" s="136"/>
      <c r="S1500" s="136"/>
      <c r="T1500" s="136"/>
      <c r="U1500" s="136"/>
      <c r="V1500" s="136"/>
      <c r="W1500" s="136"/>
      <c r="X1500" s="136"/>
      <c r="Y1500" s="138"/>
    </row>
    <row r="1501" spans="1:25" s="2" customFormat="1" x14ac:dyDescent="0.25">
      <c r="A1501" s="136"/>
      <c r="B1501" s="136"/>
      <c r="C1501" s="136"/>
      <c r="D1501" s="136"/>
      <c r="E1501" s="136"/>
      <c r="F1501" s="136"/>
      <c r="G1501" s="136"/>
      <c r="H1501" s="136"/>
      <c r="I1501" s="136"/>
      <c r="J1501" s="136"/>
      <c r="K1501" s="136"/>
      <c r="L1501" s="138"/>
      <c r="M1501" s="139"/>
      <c r="N1501" s="211"/>
      <c r="O1501" s="136"/>
      <c r="P1501" s="136"/>
      <c r="Q1501" s="136"/>
      <c r="R1501" s="136"/>
      <c r="S1501" s="136"/>
      <c r="T1501" s="136"/>
      <c r="U1501" s="136"/>
      <c r="V1501" s="136"/>
      <c r="W1501" s="136"/>
      <c r="X1501" s="136"/>
      <c r="Y1501" s="138"/>
    </row>
    <row r="1502" spans="1:25" s="2" customFormat="1" x14ac:dyDescent="0.25">
      <c r="A1502" s="136"/>
      <c r="B1502" s="136"/>
      <c r="C1502" s="136"/>
      <c r="D1502" s="136"/>
      <c r="E1502" s="136"/>
      <c r="F1502" s="136"/>
      <c r="G1502" s="136"/>
      <c r="H1502" s="136"/>
      <c r="I1502" s="136"/>
      <c r="J1502" s="136"/>
      <c r="K1502" s="136"/>
      <c r="L1502" s="138"/>
      <c r="M1502" s="139"/>
      <c r="N1502" s="211"/>
      <c r="O1502" s="136"/>
      <c r="P1502" s="136"/>
      <c r="Q1502" s="136"/>
      <c r="R1502" s="136"/>
      <c r="S1502" s="136"/>
      <c r="T1502" s="136"/>
      <c r="U1502" s="136"/>
      <c r="V1502" s="136"/>
      <c r="W1502" s="136"/>
      <c r="X1502" s="136"/>
      <c r="Y1502" s="138"/>
    </row>
    <row r="1503" spans="1:25" s="2" customFormat="1" x14ac:dyDescent="0.25">
      <c r="A1503" s="136"/>
      <c r="B1503" s="136"/>
      <c r="C1503" s="136"/>
      <c r="D1503" s="136"/>
      <c r="E1503" s="136"/>
      <c r="F1503" s="136"/>
      <c r="G1503" s="136"/>
      <c r="H1503" s="136"/>
      <c r="I1503" s="136"/>
      <c r="J1503" s="136"/>
      <c r="K1503" s="136"/>
      <c r="L1503" s="138"/>
      <c r="M1503" s="139"/>
      <c r="N1503" s="211"/>
      <c r="O1503" s="136"/>
      <c r="P1503" s="136"/>
      <c r="Q1503" s="136"/>
      <c r="R1503" s="136"/>
      <c r="S1503" s="136"/>
      <c r="T1503" s="136"/>
      <c r="U1503" s="136"/>
      <c r="V1503" s="136"/>
      <c r="W1503" s="136"/>
      <c r="X1503" s="136"/>
      <c r="Y1503" s="138"/>
    </row>
    <row r="1504" spans="1:25" s="2" customFormat="1" x14ac:dyDescent="0.25">
      <c r="A1504" s="136"/>
      <c r="B1504" s="136"/>
      <c r="C1504" s="136"/>
      <c r="D1504" s="136"/>
      <c r="E1504" s="136"/>
      <c r="F1504" s="136"/>
      <c r="G1504" s="136"/>
      <c r="H1504" s="136"/>
      <c r="I1504" s="136"/>
      <c r="J1504" s="136"/>
      <c r="K1504" s="136"/>
      <c r="L1504" s="138"/>
      <c r="M1504" s="139"/>
      <c r="N1504" s="211"/>
      <c r="O1504" s="136"/>
      <c r="P1504" s="136"/>
      <c r="Q1504" s="136"/>
      <c r="R1504" s="136"/>
      <c r="S1504" s="136"/>
      <c r="T1504" s="136"/>
      <c r="U1504" s="136"/>
      <c r="V1504" s="136"/>
      <c r="W1504" s="136"/>
      <c r="X1504" s="136"/>
      <c r="Y1504" s="138"/>
    </row>
    <row r="1505" spans="1:25" s="2" customFormat="1" x14ac:dyDescent="0.25">
      <c r="A1505" s="136"/>
      <c r="B1505" s="136"/>
      <c r="C1505" s="136"/>
      <c r="D1505" s="136"/>
      <c r="E1505" s="136"/>
      <c r="F1505" s="136"/>
      <c r="G1505" s="136"/>
      <c r="H1505" s="136"/>
      <c r="I1505" s="136"/>
      <c r="J1505" s="136"/>
      <c r="K1505" s="136"/>
      <c r="L1505" s="138"/>
      <c r="M1505" s="139"/>
      <c r="N1505" s="211"/>
      <c r="O1505" s="136"/>
      <c r="P1505" s="136"/>
      <c r="Q1505" s="136"/>
      <c r="R1505" s="136"/>
      <c r="S1505" s="136"/>
      <c r="T1505" s="136"/>
      <c r="U1505" s="136"/>
      <c r="V1505" s="136"/>
      <c r="W1505" s="136"/>
      <c r="X1505" s="136"/>
      <c r="Y1505" s="138"/>
    </row>
    <row r="1506" spans="1:25" s="2" customFormat="1" x14ac:dyDescent="0.25">
      <c r="A1506" s="136"/>
      <c r="B1506" s="136"/>
      <c r="C1506" s="136"/>
      <c r="D1506" s="136"/>
      <c r="E1506" s="136"/>
      <c r="F1506" s="136"/>
      <c r="G1506" s="136"/>
      <c r="H1506" s="136"/>
      <c r="I1506" s="136"/>
      <c r="J1506" s="136"/>
      <c r="K1506" s="136"/>
      <c r="L1506" s="138"/>
      <c r="M1506" s="139"/>
      <c r="N1506" s="211"/>
      <c r="O1506" s="136"/>
      <c r="P1506" s="136"/>
      <c r="Q1506" s="136"/>
      <c r="R1506" s="136"/>
      <c r="S1506" s="136"/>
      <c r="T1506" s="136"/>
      <c r="U1506" s="136"/>
      <c r="V1506" s="136"/>
      <c r="W1506" s="136"/>
      <c r="X1506" s="136"/>
      <c r="Y1506" s="138"/>
    </row>
    <row r="1507" spans="1:25" s="2" customFormat="1" x14ac:dyDescent="0.25">
      <c r="A1507" s="136"/>
      <c r="B1507" s="136"/>
      <c r="C1507" s="136"/>
      <c r="D1507" s="136"/>
      <c r="E1507" s="136"/>
      <c r="F1507" s="136"/>
      <c r="G1507" s="136"/>
      <c r="H1507" s="136"/>
      <c r="I1507" s="136"/>
      <c r="J1507" s="136"/>
      <c r="K1507" s="136"/>
      <c r="L1507" s="138"/>
      <c r="M1507" s="139"/>
      <c r="N1507" s="211"/>
      <c r="O1507" s="136"/>
      <c r="P1507" s="136"/>
      <c r="Q1507" s="136"/>
      <c r="R1507" s="136"/>
      <c r="S1507" s="136"/>
      <c r="T1507" s="136"/>
      <c r="U1507" s="136"/>
      <c r="V1507" s="136"/>
      <c r="W1507" s="136"/>
      <c r="X1507" s="136"/>
      <c r="Y1507" s="138"/>
    </row>
    <row r="1508" spans="1:25" s="2" customFormat="1" x14ac:dyDescent="0.25">
      <c r="A1508" s="136"/>
      <c r="B1508" s="136"/>
      <c r="C1508" s="136"/>
      <c r="D1508" s="136"/>
      <c r="E1508" s="136"/>
      <c r="F1508" s="136"/>
      <c r="G1508" s="136"/>
      <c r="H1508" s="136"/>
      <c r="I1508" s="136"/>
      <c r="J1508" s="136"/>
      <c r="K1508" s="136"/>
      <c r="L1508" s="138"/>
      <c r="M1508" s="139"/>
      <c r="N1508" s="211"/>
      <c r="O1508" s="136"/>
      <c r="P1508" s="136"/>
      <c r="Q1508" s="136"/>
      <c r="R1508" s="136"/>
      <c r="S1508" s="136"/>
      <c r="T1508" s="136"/>
      <c r="U1508" s="136"/>
      <c r="V1508" s="136"/>
      <c r="W1508" s="136"/>
      <c r="X1508" s="136"/>
      <c r="Y1508" s="138"/>
    </row>
    <row r="1509" spans="1:25" s="2" customFormat="1" x14ac:dyDescent="0.25">
      <c r="A1509" s="136"/>
      <c r="B1509" s="136"/>
      <c r="C1509" s="136"/>
      <c r="D1509" s="136"/>
      <c r="E1509" s="136"/>
      <c r="F1509" s="136"/>
      <c r="G1509" s="136"/>
      <c r="H1509" s="136"/>
      <c r="I1509" s="136"/>
      <c r="J1509" s="136"/>
      <c r="K1509" s="136"/>
      <c r="L1509" s="138"/>
      <c r="M1509" s="139"/>
      <c r="N1509" s="211"/>
      <c r="O1509" s="136"/>
      <c r="P1509" s="136"/>
      <c r="Q1509" s="136"/>
      <c r="R1509" s="136"/>
      <c r="S1509" s="136"/>
      <c r="T1509" s="136"/>
      <c r="U1509" s="136"/>
      <c r="V1509" s="136"/>
      <c r="W1509" s="136"/>
      <c r="X1509" s="136"/>
      <c r="Y1509" s="138"/>
    </row>
    <row r="1510" spans="1:25" s="2" customFormat="1" x14ac:dyDescent="0.25">
      <c r="A1510" s="136"/>
      <c r="B1510" s="136"/>
      <c r="C1510" s="136"/>
      <c r="D1510" s="136"/>
      <c r="E1510" s="136"/>
      <c r="F1510" s="136"/>
      <c r="G1510" s="136"/>
      <c r="H1510" s="136"/>
      <c r="I1510" s="136"/>
      <c r="J1510" s="136"/>
      <c r="K1510" s="136"/>
      <c r="L1510" s="138"/>
      <c r="M1510" s="139"/>
      <c r="N1510" s="211"/>
      <c r="O1510" s="136"/>
      <c r="P1510" s="136"/>
      <c r="Q1510" s="136"/>
      <c r="R1510" s="136"/>
      <c r="S1510" s="136"/>
      <c r="T1510" s="136"/>
      <c r="U1510" s="136"/>
      <c r="V1510" s="136"/>
      <c r="W1510" s="136"/>
      <c r="X1510" s="136"/>
      <c r="Y1510" s="138"/>
    </row>
    <row r="1511" spans="1:25" s="2" customFormat="1" x14ac:dyDescent="0.25">
      <c r="A1511" s="136"/>
      <c r="B1511" s="136"/>
      <c r="C1511" s="136"/>
      <c r="D1511" s="136"/>
      <c r="E1511" s="136"/>
      <c r="F1511" s="136"/>
      <c r="G1511" s="136"/>
      <c r="H1511" s="136"/>
      <c r="I1511" s="136"/>
      <c r="J1511" s="136"/>
      <c r="K1511" s="136"/>
      <c r="L1511" s="138"/>
      <c r="M1511" s="139"/>
      <c r="N1511" s="211"/>
      <c r="O1511" s="136"/>
      <c r="P1511" s="136"/>
      <c r="Q1511" s="136"/>
      <c r="R1511" s="136"/>
      <c r="S1511" s="136"/>
      <c r="T1511" s="136"/>
      <c r="U1511" s="136"/>
      <c r="V1511" s="136"/>
      <c r="W1511" s="136"/>
      <c r="X1511" s="136"/>
      <c r="Y1511" s="138"/>
    </row>
    <row r="1512" spans="1:25" s="2" customFormat="1" x14ac:dyDescent="0.25">
      <c r="A1512" s="136"/>
      <c r="B1512" s="136"/>
      <c r="C1512" s="136"/>
      <c r="D1512" s="136"/>
      <c r="E1512" s="136"/>
      <c r="F1512" s="136"/>
      <c r="G1512" s="136"/>
      <c r="H1512" s="136"/>
      <c r="I1512" s="136"/>
      <c r="J1512" s="136"/>
      <c r="K1512" s="136"/>
      <c r="L1512" s="138"/>
      <c r="M1512" s="139"/>
      <c r="N1512" s="211"/>
      <c r="O1512" s="136"/>
      <c r="P1512" s="136"/>
      <c r="Q1512" s="136"/>
      <c r="R1512" s="136"/>
      <c r="S1512" s="136"/>
      <c r="T1512" s="136"/>
      <c r="U1512" s="136"/>
      <c r="V1512" s="136"/>
      <c r="W1512" s="136"/>
      <c r="X1512" s="136"/>
      <c r="Y1512" s="138"/>
    </row>
    <row r="1513" spans="1:25" s="2" customFormat="1" x14ac:dyDescent="0.25">
      <c r="A1513" s="136"/>
      <c r="B1513" s="136"/>
      <c r="C1513" s="136"/>
      <c r="D1513" s="136"/>
      <c r="E1513" s="136"/>
      <c r="F1513" s="136"/>
      <c r="G1513" s="136"/>
      <c r="H1513" s="136"/>
      <c r="I1513" s="136"/>
      <c r="J1513" s="136"/>
      <c r="K1513" s="136"/>
      <c r="L1513" s="138"/>
      <c r="M1513" s="139"/>
      <c r="N1513" s="211"/>
      <c r="O1513" s="136"/>
      <c r="P1513" s="136"/>
      <c r="Q1513" s="136"/>
      <c r="R1513" s="136"/>
      <c r="S1513" s="136"/>
      <c r="T1513" s="136"/>
      <c r="U1513" s="136"/>
      <c r="V1513" s="136"/>
      <c r="W1513" s="136"/>
      <c r="X1513" s="136"/>
      <c r="Y1513" s="138"/>
    </row>
    <row r="1514" spans="1:25" s="2" customFormat="1" x14ac:dyDescent="0.25">
      <c r="A1514" s="136"/>
      <c r="B1514" s="136"/>
      <c r="C1514" s="136"/>
      <c r="D1514" s="136"/>
      <c r="E1514" s="136"/>
      <c r="F1514" s="136"/>
      <c r="G1514" s="136"/>
      <c r="H1514" s="136"/>
      <c r="I1514" s="136"/>
      <c r="J1514" s="136"/>
      <c r="K1514" s="136"/>
      <c r="L1514" s="138"/>
      <c r="M1514" s="139"/>
      <c r="N1514" s="211"/>
      <c r="O1514" s="136"/>
      <c r="P1514" s="136"/>
      <c r="Q1514" s="136"/>
      <c r="R1514" s="136"/>
      <c r="S1514" s="136"/>
      <c r="T1514" s="136"/>
      <c r="U1514" s="136"/>
      <c r="V1514" s="136"/>
      <c r="W1514" s="136"/>
      <c r="X1514" s="136"/>
      <c r="Y1514" s="138"/>
    </row>
    <row r="1515" spans="1:25" s="2" customFormat="1" x14ac:dyDescent="0.25">
      <c r="A1515" s="136"/>
      <c r="B1515" s="136"/>
      <c r="C1515" s="136"/>
      <c r="D1515" s="136"/>
      <c r="E1515" s="136"/>
      <c r="F1515" s="136"/>
      <c r="G1515" s="136"/>
      <c r="H1515" s="136"/>
      <c r="I1515" s="136"/>
      <c r="J1515" s="136"/>
      <c r="K1515" s="136"/>
      <c r="L1515" s="138"/>
      <c r="M1515" s="139"/>
      <c r="N1515" s="211"/>
      <c r="O1515" s="136"/>
      <c r="P1515" s="136"/>
      <c r="Q1515" s="136"/>
      <c r="R1515" s="136"/>
      <c r="S1515" s="136"/>
      <c r="T1515" s="136"/>
      <c r="U1515" s="136"/>
      <c r="V1515" s="136"/>
      <c r="W1515" s="136"/>
      <c r="X1515" s="136"/>
      <c r="Y1515" s="138"/>
    </row>
    <row r="1516" spans="1:25" s="2" customFormat="1" x14ac:dyDescent="0.25">
      <c r="A1516" s="136"/>
      <c r="B1516" s="136"/>
      <c r="C1516" s="136"/>
      <c r="D1516" s="136"/>
      <c r="E1516" s="136"/>
      <c r="F1516" s="136"/>
      <c r="G1516" s="136"/>
      <c r="H1516" s="136"/>
      <c r="I1516" s="136"/>
      <c r="J1516" s="136"/>
      <c r="K1516" s="136"/>
      <c r="L1516" s="138"/>
      <c r="M1516" s="139"/>
      <c r="N1516" s="211"/>
      <c r="O1516" s="136"/>
      <c r="P1516" s="136"/>
      <c r="Q1516" s="136"/>
      <c r="R1516" s="136"/>
      <c r="S1516" s="136"/>
      <c r="T1516" s="136"/>
      <c r="U1516" s="136"/>
      <c r="V1516" s="136"/>
      <c r="W1516" s="136"/>
      <c r="X1516" s="136"/>
      <c r="Y1516" s="138"/>
    </row>
    <row r="1517" spans="1:25" s="2" customFormat="1" x14ac:dyDescent="0.25">
      <c r="A1517" s="136"/>
      <c r="B1517" s="136"/>
      <c r="C1517" s="136"/>
      <c r="D1517" s="136"/>
      <c r="E1517" s="136"/>
      <c r="F1517" s="136"/>
      <c r="G1517" s="136"/>
      <c r="H1517" s="136"/>
      <c r="I1517" s="136"/>
      <c r="J1517" s="136"/>
      <c r="K1517" s="136"/>
      <c r="L1517" s="138"/>
      <c r="M1517" s="139"/>
      <c r="N1517" s="211"/>
      <c r="O1517" s="136"/>
      <c r="P1517" s="136"/>
      <c r="Q1517" s="136"/>
      <c r="R1517" s="136"/>
      <c r="S1517" s="136"/>
      <c r="T1517" s="136"/>
      <c r="U1517" s="136"/>
      <c r="V1517" s="136"/>
      <c r="W1517" s="136"/>
      <c r="X1517" s="136"/>
      <c r="Y1517" s="138"/>
    </row>
    <row r="1518" spans="1:25" s="2" customFormat="1" x14ac:dyDescent="0.25">
      <c r="A1518" s="136"/>
      <c r="B1518" s="136"/>
      <c r="C1518" s="136"/>
      <c r="D1518" s="136"/>
      <c r="E1518" s="136"/>
      <c r="F1518" s="136"/>
      <c r="G1518" s="136"/>
      <c r="H1518" s="136"/>
      <c r="I1518" s="136"/>
      <c r="J1518" s="136"/>
      <c r="K1518" s="136"/>
      <c r="L1518" s="138"/>
      <c r="M1518" s="139"/>
      <c r="N1518" s="211"/>
      <c r="O1518" s="136"/>
      <c r="P1518" s="136"/>
      <c r="Q1518" s="136"/>
      <c r="R1518" s="136"/>
      <c r="S1518" s="136"/>
      <c r="T1518" s="136"/>
      <c r="U1518" s="136"/>
      <c r="V1518" s="136"/>
      <c r="W1518" s="136"/>
      <c r="X1518" s="136"/>
      <c r="Y1518" s="138"/>
    </row>
    <row r="1519" spans="1:25" s="2" customFormat="1" x14ac:dyDescent="0.25">
      <c r="A1519" s="136"/>
      <c r="B1519" s="136"/>
      <c r="C1519" s="136"/>
      <c r="D1519" s="136"/>
      <c r="E1519" s="136"/>
      <c r="F1519" s="136"/>
      <c r="G1519" s="136"/>
      <c r="H1519" s="136"/>
      <c r="I1519" s="136"/>
      <c r="J1519" s="136"/>
      <c r="K1519" s="136"/>
      <c r="L1519" s="138"/>
      <c r="M1519" s="139"/>
      <c r="N1519" s="211"/>
      <c r="O1519" s="136"/>
      <c r="P1519" s="136"/>
      <c r="Q1519" s="136"/>
      <c r="R1519" s="136"/>
      <c r="S1519" s="136"/>
      <c r="T1519" s="136"/>
      <c r="U1519" s="136"/>
      <c r="V1519" s="136"/>
      <c r="W1519" s="136"/>
      <c r="X1519" s="136"/>
      <c r="Y1519" s="138"/>
    </row>
    <row r="1520" spans="1:25" s="2" customFormat="1" x14ac:dyDescent="0.25">
      <c r="A1520" s="136"/>
      <c r="B1520" s="136"/>
      <c r="C1520" s="136"/>
      <c r="D1520" s="136"/>
      <c r="E1520" s="136"/>
      <c r="F1520" s="136"/>
      <c r="G1520" s="136"/>
      <c r="H1520" s="136"/>
      <c r="I1520" s="136"/>
      <c r="J1520" s="136"/>
      <c r="K1520" s="136"/>
      <c r="L1520" s="138"/>
      <c r="M1520" s="139"/>
      <c r="N1520" s="211"/>
      <c r="O1520" s="136"/>
      <c r="P1520" s="136"/>
      <c r="Q1520" s="136"/>
      <c r="R1520" s="136"/>
      <c r="S1520" s="136"/>
      <c r="T1520" s="136"/>
      <c r="U1520" s="136"/>
      <c r="V1520" s="136"/>
      <c r="W1520" s="136"/>
      <c r="X1520" s="136"/>
      <c r="Y1520" s="138"/>
    </row>
    <row r="1521" spans="1:25" s="2" customFormat="1" x14ac:dyDescent="0.25">
      <c r="A1521" s="136"/>
      <c r="B1521" s="136"/>
      <c r="C1521" s="136"/>
      <c r="D1521" s="136"/>
      <c r="E1521" s="136"/>
      <c r="F1521" s="136"/>
      <c r="G1521" s="136"/>
      <c r="H1521" s="136"/>
      <c r="I1521" s="136"/>
      <c r="J1521" s="136"/>
      <c r="K1521" s="136"/>
      <c r="L1521" s="138"/>
      <c r="M1521" s="139"/>
      <c r="N1521" s="211"/>
      <c r="O1521" s="136"/>
      <c r="P1521" s="136"/>
      <c r="Q1521" s="136"/>
      <c r="R1521" s="136"/>
      <c r="S1521" s="136"/>
      <c r="T1521" s="136"/>
      <c r="U1521" s="136"/>
      <c r="V1521" s="136"/>
      <c r="W1521" s="136"/>
      <c r="X1521" s="136"/>
      <c r="Y1521" s="138"/>
    </row>
    <row r="1522" spans="1:25" s="2" customFormat="1" x14ac:dyDescent="0.25">
      <c r="A1522" s="136"/>
      <c r="B1522" s="136"/>
      <c r="C1522" s="136"/>
      <c r="D1522" s="136"/>
      <c r="E1522" s="136"/>
      <c r="F1522" s="136"/>
      <c r="G1522" s="136"/>
      <c r="H1522" s="136"/>
      <c r="I1522" s="136"/>
      <c r="J1522" s="136"/>
      <c r="K1522" s="136"/>
      <c r="L1522" s="138"/>
      <c r="M1522" s="139"/>
      <c r="N1522" s="211"/>
      <c r="O1522" s="136"/>
      <c r="P1522" s="136"/>
      <c r="Q1522" s="136"/>
      <c r="R1522" s="136"/>
      <c r="S1522" s="136"/>
      <c r="T1522" s="136"/>
      <c r="U1522" s="136"/>
      <c r="V1522" s="136"/>
      <c r="W1522" s="136"/>
      <c r="X1522" s="136"/>
      <c r="Y1522" s="138"/>
    </row>
    <row r="1523" spans="1:25" s="2" customFormat="1" x14ac:dyDescent="0.25">
      <c r="A1523" s="136"/>
      <c r="B1523" s="136"/>
      <c r="C1523" s="136"/>
      <c r="D1523" s="136"/>
      <c r="E1523" s="136"/>
      <c r="F1523" s="136"/>
      <c r="G1523" s="136"/>
      <c r="H1523" s="136"/>
      <c r="I1523" s="136"/>
      <c r="J1523" s="136"/>
      <c r="K1523" s="136"/>
      <c r="L1523" s="138"/>
      <c r="M1523" s="139"/>
      <c r="N1523" s="211"/>
      <c r="O1523" s="136"/>
      <c r="P1523" s="136"/>
      <c r="Q1523" s="136"/>
      <c r="R1523" s="136"/>
      <c r="S1523" s="136"/>
      <c r="T1523" s="136"/>
      <c r="U1523" s="136"/>
      <c r="V1523" s="136"/>
      <c r="W1523" s="136"/>
      <c r="X1523" s="136"/>
      <c r="Y1523" s="138"/>
    </row>
    <row r="1524" spans="1:25" s="2" customFormat="1" x14ac:dyDescent="0.25">
      <c r="A1524" s="136"/>
      <c r="B1524" s="136"/>
      <c r="C1524" s="136"/>
      <c r="D1524" s="136"/>
      <c r="E1524" s="136"/>
      <c r="F1524" s="136"/>
      <c r="G1524" s="136"/>
      <c r="H1524" s="136"/>
      <c r="I1524" s="136"/>
      <c r="J1524" s="136"/>
      <c r="K1524" s="136"/>
      <c r="L1524" s="138"/>
      <c r="M1524" s="139"/>
      <c r="N1524" s="211"/>
      <c r="O1524" s="136"/>
      <c r="P1524" s="136"/>
      <c r="Q1524" s="136"/>
      <c r="R1524" s="136"/>
      <c r="S1524" s="136"/>
      <c r="T1524" s="136"/>
      <c r="U1524" s="136"/>
      <c r="V1524" s="136"/>
      <c r="W1524" s="136"/>
      <c r="X1524" s="136"/>
      <c r="Y1524" s="138"/>
    </row>
    <row r="1525" spans="1:25" s="2" customFormat="1" x14ac:dyDescent="0.25">
      <c r="A1525" s="136"/>
      <c r="B1525" s="136"/>
      <c r="C1525" s="136"/>
      <c r="D1525" s="136"/>
      <c r="E1525" s="136"/>
      <c r="F1525" s="136"/>
      <c r="G1525" s="136"/>
      <c r="H1525" s="136"/>
      <c r="I1525" s="136"/>
      <c r="J1525" s="136"/>
      <c r="K1525" s="136"/>
      <c r="L1525" s="138"/>
      <c r="M1525" s="139"/>
      <c r="N1525" s="211"/>
      <c r="O1525" s="136"/>
      <c r="P1525" s="136"/>
      <c r="Q1525" s="136"/>
      <c r="R1525" s="136"/>
      <c r="S1525" s="136"/>
      <c r="T1525" s="136"/>
      <c r="U1525" s="136"/>
      <c r="V1525" s="136"/>
      <c r="W1525" s="136"/>
      <c r="X1525" s="136"/>
      <c r="Y1525" s="138"/>
    </row>
    <row r="1526" spans="1:25" s="2" customFormat="1" x14ac:dyDescent="0.25">
      <c r="A1526" s="136"/>
      <c r="B1526" s="136"/>
      <c r="C1526" s="136"/>
      <c r="D1526" s="136"/>
      <c r="E1526" s="136"/>
      <c r="F1526" s="136"/>
      <c r="G1526" s="136"/>
      <c r="H1526" s="136"/>
      <c r="I1526" s="136"/>
      <c r="J1526" s="136"/>
      <c r="K1526" s="136"/>
      <c r="L1526" s="138"/>
      <c r="M1526" s="139"/>
      <c r="N1526" s="211"/>
      <c r="O1526" s="136"/>
      <c r="P1526" s="136"/>
      <c r="Q1526" s="136"/>
      <c r="R1526" s="136"/>
      <c r="S1526" s="136"/>
      <c r="T1526" s="136"/>
      <c r="U1526" s="136"/>
      <c r="V1526" s="136"/>
      <c r="W1526" s="136"/>
      <c r="X1526" s="136"/>
      <c r="Y1526" s="138"/>
    </row>
    <row r="1527" spans="1:25" s="2" customFormat="1" x14ac:dyDescent="0.25">
      <c r="A1527" s="136"/>
      <c r="B1527" s="136"/>
      <c r="C1527" s="136"/>
      <c r="D1527" s="136"/>
      <c r="E1527" s="136"/>
      <c r="F1527" s="136"/>
      <c r="G1527" s="136"/>
      <c r="H1527" s="136"/>
      <c r="I1527" s="136"/>
      <c r="J1527" s="136"/>
      <c r="K1527" s="136"/>
      <c r="L1527" s="138"/>
      <c r="M1527" s="139"/>
      <c r="N1527" s="211"/>
      <c r="O1527" s="136"/>
      <c r="P1527" s="136"/>
      <c r="Q1527" s="136"/>
      <c r="R1527" s="136"/>
      <c r="S1527" s="136"/>
      <c r="T1527" s="136"/>
      <c r="U1527" s="136"/>
      <c r="V1527" s="136"/>
      <c r="W1527" s="136"/>
      <c r="X1527" s="136"/>
      <c r="Y1527" s="138"/>
    </row>
    <row r="1528" spans="1:25" s="2" customFormat="1" x14ac:dyDescent="0.25">
      <c r="A1528" s="136"/>
      <c r="B1528" s="136"/>
      <c r="C1528" s="136"/>
      <c r="D1528" s="136"/>
      <c r="E1528" s="136"/>
      <c r="F1528" s="136"/>
      <c r="G1528" s="136"/>
      <c r="H1528" s="136"/>
      <c r="I1528" s="136"/>
      <c r="J1528" s="136"/>
      <c r="K1528" s="136"/>
      <c r="L1528" s="138"/>
      <c r="M1528" s="139"/>
      <c r="N1528" s="211"/>
      <c r="O1528" s="136"/>
      <c r="P1528" s="136"/>
      <c r="Q1528" s="136"/>
      <c r="R1528" s="136"/>
      <c r="S1528" s="136"/>
      <c r="T1528" s="136"/>
      <c r="U1528" s="136"/>
      <c r="V1528" s="136"/>
      <c r="W1528" s="136"/>
      <c r="X1528" s="136"/>
      <c r="Y1528" s="138"/>
    </row>
    <row r="1529" spans="1:25" s="2" customFormat="1" x14ac:dyDescent="0.25">
      <c r="A1529" s="136"/>
      <c r="B1529" s="136"/>
      <c r="C1529" s="136"/>
      <c r="D1529" s="136"/>
      <c r="E1529" s="136"/>
      <c r="F1529" s="136"/>
      <c r="G1529" s="136"/>
      <c r="H1529" s="136"/>
      <c r="I1529" s="136"/>
      <c r="J1529" s="136"/>
      <c r="K1529" s="136"/>
      <c r="L1529" s="138"/>
      <c r="M1529" s="139"/>
      <c r="N1529" s="211"/>
      <c r="O1529" s="136"/>
      <c r="P1529" s="136"/>
      <c r="Q1529" s="136"/>
      <c r="R1529" s="136"/>
      <c r="S1529" s="136"/>
      <c r="T1529" s="136"/>
      <c r="U1529" s="136"/>
      <c r="V1529" s="136"/>
      <c r="W1529" s="136"/>
      <c r="X1529" s="136"/>
      <c r="Y1529" s="138"/>
    </row>
    <row r="1530" spans="1:25" s="2" customFormat="1" x14ac:dyDescent="0.25">
      <c r="A1530" s="136"/>
      <c r="B1530" s="136"/>
      <c r="C1530" s="136"/>
      <c r="D1530" s="136"/>
      <c r="E1530" s="136"/>
      <c r="F1530" s="136"/>
      <c r="G1530" s="136"/>
      <c r="H1530" s="136"/>
      <c r="I1530" s="136"/>
      <c r="J1530" s="136"/>
      <c r="K1530" s="136"/>
      <c r="L1530" s="138"/>
      <c r="M1530" s="139"/>
      <c r="N1530" s="211"/>
      <c r="O1530" s="136"/>
      <c r="P1530" s="136"/>
      <c r="Q1530" s="136"/>
      <c r="R1530" s="136"/>
      <c r="S1530" s="136"/>
      <c r="T1530" s="136"/>
      <c r="U1530" s="136"/>
      <c r="V1530" s="136"/>
      <c r="W1530" s="136"/>
      <c r="X1530" s="136"/>
      <c r="Y1530" s="138"/>
    </row>
    <row r="1531" spans="1:25" s="2" customFormat="1" x14ac:dyDescent="0.25">
      <c r="A1531" s="136"/>
      <c r="B1531" s="136"/>
      <c r="C1531" s="136"/>
      <c r="D1531" s="136"/>
      <c r="E1531" s="136"/>
      <c r="F1531" s="136"/>
      <c r="G1531" s="136"/>
      <c r="H1531" s="136"/>
      <c r="I1531" s="136"/>
      <c r="J1531" s="136"/>
      <c r="K1531" s="136"/>
      <c r="L1531" s="138"/>
      <c r="M1531" s="139"/>
      <c r="N1531" s="211"/>
      <c r="O1531" s="136"/>
      <c r="P1531" s="136"/>
      <c r="Q1531" s="136"/>
      <c r="R1531" s="136"/>
      <c r="S1531" s="136"/>
      <c r="T1531" s="136"/>
      <c r="U1531" s="136"/>
      <c r="V1531" s="136"/>
      <c r="W1531" s="136"/>
      <c r="X1531" s="136"/>
      <c r="Y1531" s="138"/>
    </row>
    <row r="1532" spans="1:25" s="2" customFormat="1" x14ac:dyDescent="0.25">
      <c r="A1532" s="136"/>
      <c r="B1532" s="136"/>
      <c r="C1532" s="136"/>
      <c r="D1532" s="136"/>
      <c r="E1532" s="136"/>
      <c r="F1532" s="136"/>
      <c r="G1532" s="136"/>
      <c r="H1532" s="136"/>
      <c r="I1532" s="136"/>
      <c r="J1532" s="136"/>
      <c r="K1532" s="136"/>
      <c r="L1532" s="138"/>
      <c r="M1532" s="139"/>
      <c r="N1532" s="211"/>
      <c r="O1532" s="136"/>
      <c r="P1532" s="136"/>
      <c r="Q1532" s="136"/>
      <c r="R1532" s="136"/>
      <c r="S1532" s="136"/>
      <c r="T1532" s="136"/>
      <c r="U1532" s="136"/>
      <c r="V1532" s="136"/>
      <c r="W1532" s="136"/>
      <c r="X1532" s="136"/>
      <c r="Y1532" s="138"/>
    </row>
    <row r="1533" spans="1:25" s="2" customFormat="1" x14ac:dyDescent="0.25">
      <c r="A1533" s="136"/>
      <c r="B1533" s="136"/>
      <c r="C1533" s="136"/>
      <c r="D1533" s="136"/>
      <c r="E1533" s="136"/>
      <c r="F1533" s="136"/>
      <c r="G1533" s="136"/>
      <c r="H1533" s="136"/>
      <c r="I1533" s="136"/>
      <c r="J1533" s="136"/>
      <c r="K1533" s="136"/>
      <c r="L1533" s="138"/>
      <c r="M1533" s="139"/>
      <c r="N1533" s="211"/>
      <c r="O1533" s="136"/>
      <c r="P1533" s="136"/>
      <c r="Q1533" s="136"/>
      <c r="R1533" s="136"/>
      <c r="S1533" s="136"/>
      <c r="T1533" s="136"/>
      <c r="U1533" s="136"/>
      <c r="V1533" s="136"/>
      <c r="W1533" s="136"/>
      <c r="X1533" s="136"/>
      <c r="Y1533" s="138"/>
    </row>
    <row r="1534" spans="1:25" s="2" customFormat="1" x14ac:dyDescent="0.25">
      <c r="A1534" s="136"/>
      <c r="B1534" s="136"/>
      <c r="C1534" s="136"/>
      <c r="D1534" s="136"/>
      <c r="E1534" s="136"/>
      <c r="F1534" s="136"/>
      <c r="G1534" s="136"/>
      <c r="H1534" s="136"/>
      <c r="I1534" s="136"/>
      <c r="J1534" s="136"/>
      <c r="K1534" s="136"/>
      <c r="L1534" s="138"/>
      <c r="M1534" s="139"/>
      <c r="N1534" s="211"/>
      <c r="O1534" s="136"/>
      <c r="P1534" s="136"/>
      <c r="Q1534" s="136"/>
      <c r="R1534" s="136"/>
      <c r="S1534" s="136"/>
      <c r="T1534" s="136"/>
      <c r="U1534" s="136"/>
      <c r="V1534" s="136"/>
      <c r="W1534" s="136"/>
      <c r="X1534" s="136"/>
      <c r="Y1534" s="138"/>
    </row>
    <row r="1535" spans="1:25" s="2" customFormat="1" x14ac:dyDescent="0.25">
      <c r="A1535" s="136"/>
      <c r="B1535" s="136"/>
      <c r="C1535" s="136"/>
      <c r="D1535" s="136"/>
      <c r="E1535" s="136"/>
      <c r="F1535" s="136"/>
      <c r="G1535" s="136"/>
      <c r="H1535" s="136"/>
      <c r="I1535" s="136"/>
      <c r="J1535" s="136"/>
      <c r="K1535" s="136"/>
      <c r="L1535" s="138"/>
      <c r="M1535" s="139"/>
      <c r="N1535" s="211"/>
      <c r="O1535" s="136"/>
      <c r="P1535" s="136"/>
      <c r="Q1535" s="136"/>
      <c r="R1535" s="136"/>
      <c r="S1535" s="136"/>
      <c r="T1535" s="136"/>
      <c r="U1535" s="136"/>
      <c r="V1535" s="136"/>
      <c r="W1535" s="136"/>
      <c r="X1535" s="136"/>
      <c r="Y1535" s="138"/>
    </row>
    <row r="1536" spans="1:25" s="2" customFormat="1" x14ac:dyDescent="0.25">
      <c r="A1536" s="136"/>
      <c r="B1536" s="136"/>
      <c r="C1536" s="136"/>
      <c r="D1536" s="136"/>
      <c r="E1536" s="136"/>
      <c r="F1536" s="136"/>
      <c r="G1536" s="136"/>
      <c r="H1536" s="136"/>
      <c r="I1536" s="136"/>
      <c r="J1536" s="136"/>
      <c r="K1536" s="136"/>
      <c r="L1536" s="138"/>
      <c r="M1536" s="139"/>
      <c r="N1536" s="211"/>
      <c r="O1536" s="136"/>
      <c r="P1536" s="136"/>
      <c r="Q1536" s="136"/>
      <c r="R1536" s="136"/>
      <c r="S1536" s="136"/>
      <c r="T1536" s="136"/>
      <c r="U1536" s="136"/>
      <c r="V1536" s="136"/>
      <c r="W1536" s="136"/>
      <c r="X1536" s="136"/>
      <c r="Y1536" s="138"/>
    </row>
    <row r="1537" spans="1:25" s="2" customFormat="1" x14ac:dyDescent="0.25">
      <c r="A1537" s="136"/>
      <c r="B1537" s="136"/>
      <c r="C1537" s="136"/>
      <c r="D1537" s="136"/>
      <c r="E1537" s="136"/>
      <c r="F1537" s="136"/>
      <c r="G1537" s="136"/>
      <c r="H1537" s="136"/>
      <c r="I1537" s="136"/>
      <c r="J1537" s="136"/>
      <c r="K1537" s="136"/>
      <c r="L1537" s="138"/>
      <c r="M1537" s="139"/>
      <c r="N1537" s="211"/>
      <c r="O1537" s="136"/>
      <c r="P1537" s="136"/>
      <c r="Q1537" s="136"/>
      <c r="R1537" s="136"/>
      <c r="S1537" s="136"/>
      <c r="T1537" s="136"/>
      <c r="U1537" s="136"/>
      <c r="V1537" s="136"/>
      <c r="W1537" s="136"/>
      <c r="X1537" s="136"/>
      <c r="Y1537" s="138"/>
    </row>
    <row r="1538" spans="1:25" s="2" customFormat="1" x14ac:dyDescent="0.25">
      <c r="A1538" s="136"/>
      <c r="B1538" s="136"/>
      <c r="C1538" s="136"/>
      <c r="D1538" s="136"/>
      <c r="E1538" s="136"/>
      <c r="F1538" s="136"/>
      <c r="G1538" s="136"/>
      <c r="H1538" s="136"/>
      <c r="I1538" s="136"/>
      <c r="J1538" s="136"/>
      <c r="K1538" s="136"/>
      <c r="L1538" s="138"/>
      <c r="M1538" s="139"/>
      <c r="N1538" s="211"/>
      <c r="O1538" s="136"/>
      <c r="P1538" s="136"/>
      <c r="Q1538" s="136"/>
      <c r="R1538" s="136"/>
      <c r="S1538" s="136"/>
      <c r="T1538" s="136"/>
      <c r="U1538" s="136"/>
      <c r="V1538" s="136"/>
      <c r="W1538" s="136"/>
      <c r="X1538" s="136"/>
      <c r="Y1538" s="138"/>
    </row>
    <row r="1539" spans="1:25" s="2" customFormat="1" x14ac:dyDescent="0.25">
      <c r="A1539" s="136"/>
      <c r="B1539" s="136"/>
      <c r="C1539" s="136"/>
      <c r="D1539" s="136"/>
      <c r="E1539" s="136"/>
      <c r="F1539" s="136"/>
      <c r="G1539" s="136"/>
      <c r="H1539" s="136"/>
      <c r="I1539" s="136"/>
      <c r="J1539" s="136"/>
      <c r="K1539" s="136"/>
      <c r="L1539" s="138"/>
      <c r="M1539" s="139"/>
      <c r="N1539" s="211"/>
      <c r="O1539" s="136"/>
      <c r="P1539" s="136"/>
      <c r="Q1539" s="136"/>
      <c r="R1539" s="136"/>
      <c r="S1539" s="136"/>
      <c r="T1539" s="136"/>
      <c r="U1539" s="136"/>
      <c r="V1539" s="136"/>
      <c r="W1539" s="136"/>
      <c r="X1539" s="136"/>
      <c r="Y1539" s="138"/>
    </row>
    <row r="1540" spans="1:25" s="2" customFormat="1" x14ac:dyDescent="0.25">
      <c r="A1540" s="136"/>
      <c r="B1540" s="136"/>
      <c r="C1540" s="136"/>
      <c r="D1540" s="136"/>
      <c r="E1540" s="136"/>
      <c r="F1540" s="136"/>
      <c r="G1540" s="136"/>
      <c r="H1540" s="136"/>
      <c r="I1540" s="136"/>
      <c r="J1540" s="136"/>
      <c r="K1540" s="136"/>
      <c r="L1540" s="138"/>
      <c r="M1540" s="139"/>
      <c r="N1540" s="211"/>
      <c r="O1540" s="136"/>
      <c r="P1540" s="136"/>
      <c r="Q1540" s="136"/>
      <c r="R1540" s="136"/>
      <c r="S1540" s="136"/>
      <c r="T1540" s="136"/>
      <c r="U1540" s="136"/>
      <c r="V1540" s="136"/>
      <c r="W1540" s="136"/>
      <c r="X1540" s="136"/>
      <c r="Y1540" s="138"/>
    </row>
    <row r="1541" spans="1:25" s="2" customFormat="1" x14ac:dyDescent="0.25">
      <c r="A1541" s="136"/>
      <c r="B1541" s="136"/>
      <c r="C1541" s="136"/>
      <c r="D1541" s="136"/>
      <c r="E1541" s="136"/>
      <c r="F1541" s="136"/>
      <c r="G1541" s="136"/>
      <c r="H1541" s="136"/>
      <c r="I1541" s="136"/>
      <c r="J1541" s="136"/>
      <c r="K1541" s="136"/>
      <c r="L1541" s="138"/>
      <c r="M1541" s="139"/>
      <c r="N1541" s="211"/>
      <c r="O1541" s="136"/>
      <c r="P1541" s="136"/>
      <c r="Q1541" s="136"/>
      <c r="R1541" s="136"/>
      <c r="S1541" s="136"/>
      <c r="T1541" s="136"/>
      <c r="U1541" s="136"/>
      <c r="V1541" s="136"/>
      <c r="W1541" s="136"/>
      <c r="X1541" s="136"/>
      <c r="Y1541" s="138"/>
    </row>
    <row r="1542" spans="1:25" s="2" customFormat="1" x14ac:dyDescent="0.25">
      <c r="A1542" s="136"/>
      <c r="B1542" s="136"/>
      <c r="C1542" s="136"/>
      <c r="D1542" s="136"/>
      <c r="E1542" s="136"/>
      <c r="F1542" s="136"/>
      <c r="G1542" s="136"/>
      <c r="H1542" s="136"/>
      <c r="I1542" s="136"/>
      <c r="J1542" s="136"/>
      <c r="K1542" s="136"/>
      <c r="L1542" s="138"/>
      <c r="M1542" s="139"/>
      <c r="N1542" s="211"/>
      <c r="O1542" s="136"/>
      <c r="P1542" s="136"/>
      <c r="Q1542" s="136"/>
      <c r="R1542" s="136"/>
      <c r="S1542" s="136"/>
      <c r="T1542" s="136"/>
      <c r="U1542" s="136"/>
      <c r="V1542" s="136"/>
      <c r="W1542" s="136"/>
      <c r="X1542" s="136"/>
      <c r="Y1542" s="138"/>
    </row>
    <row r="1543" spans="1:25" s="2" customFormat="1" x14ac:dyDescent="0.25">
      <c r="A1543" s="136"/>
      <c r="B1543" s="136"/>
      <c r="C1543" s="136"/>
      <c r="D1543" s="136"/>
      <c r="E1543" s="136"/>
      <c r="F1543" s="136"/>
      <c r="G1543" s="136"/>
      <c r="H1543" s="136"/>
      <c r="I1543" s="136"/>
      <c r="J1543" s="136"/>
      <c r="K1543" s="136"/>
      <c r="L1543" s="138"/>
      <c r="M1543" s="139"/>
      <c r="N1543" s="211"/>
      <c r="O1543" s="136"/>
      <c r="P1543" s="136"/>
      <c r="Q1543" s="136"/>
      <c r="R1543" s="136"/>
      <c r="S1543" s="136"/>
      <c r="T1543" s="136"/>
      <c r="U1543" s="136"/>
      <c r="V1543" s="136"/>
      <c r="W1543" s="136"/>
      <c r="X1543" s="136"/>
      <c r="Y1543" s="138"/>
    </row>
    <row r="1544" spans="1:25" s="2" customFormat="1" x14ac:dyDescent="0.25">
      <c r="A1544" s="136"/>
      <c r="B1544" s="136"/>
      <c r="C1544" s="136"/>
      <c r="D1544" s="136"/>
      <c r="E1544" s="136"/>
      <c r="F1544" s="136"/>
      <c r="G1544" s="136"/>
      <c r="H1544" s="136"/>
      <c r="I1544" s="136"/>
      <c r="J1544" s="136"/>
      <c r="K1544" s="136"/>
      <c r="L1544" s="138"/>
      <c r="M1544" s="139"/>
      <c r="N1544" s="211"/>
      <c r="O1544" s="136"/>
      <c r="P1544" s="136"/>
      <c r="Q1544" s="136"/>
      <c r="R1544" s="136"/>
      <c r="S1544" s="136"/>
      <c r="T1544" s="136"/>
      <c r="U1544" s="136"/>
      <c r="V1544" s="136"/>
      <c r="W1544" s="136"/>
      <c r="X1544" s="136"/>
      <c r="Y1544" s="138"/>
    </row>
    <row r="1545" spans="1:25" s="2" customFormat="1" x14ac:dyDescent="0.25">
      <c r="A1545" s="136"/>
      <c r="B1545" s="136"/>
      <c r="C1545" s="136"/>
      <c r="D1545" s="136"/>
      <c r="E1545" s="136"/>
      <c r="F1545" s="136"/>
      <c r="G1545" s="136"/>
      <c r="H1545" s="136"/>
      <c r="I1545" s="136"/>
      <c r="J1545" s="136"/>
      <c r="K1545" s="136"/>
      <c r="L1545" s="138"/>
      <c r="M1545" s="139"/>
      <c r="N1545" s="211"/>
      <c r="O1545" s="136"/>
      <c r="P1545" s="136"/>
      <c r="Q1545" s="136"/>
      <c r="R1545" s="136"/>
      <c r="S1545" s="136"/>
      <c r="T1545" s="136"/>
      <c r="U1545" s="136"/>
      <c r="V1545" s="136"/>
      <c r="W1545" s="136"/>
      <c r="X1545" s="136"/>
      <c r="Y1545" s="138"/>
    </row>
    <row r="1546" spans="1:25" s="2" customFormat="1" x14ac:dyDescent="0.25">
      <c r="A1546" s="136"/>
      <c r="B1546" s="136"/>
      <c r="C1546" s="136"/>
      <c r="D1546" s="136"/>
      <c r="E1546" s="136"/>
      <c r="F1546" s="136"/>
      <c r="G1546" s="136"/>
      <c r="H1546" s="136"/>
      <c r="I1546" s="136"/>
      <c r="J1546" s="136"/>
      <c r="K1546" s="136"/>
      <c r="L1546" s="138"/>
      <c r="M1546" s="139"/>
      <c r="N1546" s="211"/>
      <c r="O1546" s="136"/>
      <c r="P1546" s="136"/>
      <c r="Q1546" s="136"/>
      <c r="R1546" s="136"/>
      <c r="S1546" s="136"/>
      <c r="T1546" s="136"/>
      <c r="U1546" s="136"/>
      <c r="V1546" s="136"/>
      <c r="W1546" s="136"/>
      <c r="X1546" s="136"/>
      <c r="Y1546" s="138"/>
    </row>
    <row r="1547" spans="1:25" s="2" customFormat="1" x14ac:dyDescent="0.25">
      <c r="A1547" s="136"/>
      <c r="B1547" s="136"/>
      <c r="C1547" s="136"/>
      <c r="D1547" s="136"/>
      <c r="E1547" s="136"/>
      <c r="F1547" s="136"/>
      <c r="G1547" s="136"/>
      <c r="H1547" s="136"/>
      <c r="I1547" s="136"/>
      <c r="J1547" s="136"/>
      <c r="K1547" s="136"/>
      <c r="L1547" s="138"/>
      <c r="M1547" s="139"/>
      <c r="N1547" s="211"/>
      <c r="O1547" s="136"/>
      <c r="P1547" s="136"/>
      <c r="Q1547" s="136"/>
      <c r="R1547" s="136"/>
      <c r="S1547" s="136"/>
      <c r="T1547" s="136"/>
      <c r="U1547" s="136"/>
      <c r="V1547" s="136"/>
      <c r="W1547" s="136"/>
      <c r="X1547" s="136"/>
      <c r="Y1547" s="138"/>
    </row>
    <row r="1548" spans="1:25" s="2" customFormat="1" x14ac:dyDescent="0.25">
      <c r="A1548" s="136"/>
      <c r="B1548" s="136"/>
      <c r="C1548" s="136"/>
      <c r="D1548" s="136"/>
      <c r="E1548" s="136"/>
      <c r="F1548" s="136"/>
      <c r="G1548" s="136"/>
      <c r="H1548" s="136"/>
      <c r="I1548" s="136"/>
      <c r="J1548" s="136"/>
      <c r="K1548" s="136"/>
      <c r="L1548" s="138"/>
      <c r="M1548" s="139"/>
      <c r="N1548" s="211"/>
      <c r="O1548" s="136"/>
      <c r="P1548" s="136"/>
      <c r="Q1548" s="136"/>
      <c r="R1548" s="136"/>
      <c r="S1548" s="136"/>
      <c r="T1548" s="136"/>
      <c r="U1548" s="136"/>
      <c r="V1548" s="136"/>
      <c r="W1548" s="136"/>
      <c r="X1548" s="136"/>
      <c r="Y1548" s="138"/>
    </row>
    <row r="1549" spans="1:25" s="2" customFormat="1" x14ac:dyDescent="0.25">
      <c r="A1549" s="136"/>
      <c r="B1549" s="136"/>
      <c r="C1549" s="136"/>
      <c r="D1549" s="136"/>
      <c r="E1549" s="136"/>
      <c r="F1549" s="136"/>
      <c r="G1549" s="136"/>
      <c r="H1549" s="136"/>
      <c r="I1549" s="136"/>
      <c r="J1549" s="136"/>
      <c r="K1549" s="136"/>
      <c r="L1549" s="138"/>
      <c r="M1549" s="139"/>
      <c r="N1549" s="211"/>
      <c r="O1549" s="136"/>
      <c r="P1549" s="136"/>
      <c r="Q1549" s="136"/>
      <c r="R1549" s="136"/>
      <c r="S1549" s="136"/>
      <c r="T1549" s="136"/>
      <c r="U1549" s="136"/>
      <c r="V1549" s="136"/>
      <c r="W1549" s="136"/>
      <c r="X1549" s="136"/>
      <c r="Y1549" s="138"/>
    </row>
    <row r="1550" spans="1:25" s="2" customFormat="1" x14ac:dyDescent="0.25">
      <c r="A1550" s="136"/>
      <c r="B1550" s="136"/>
      <c r="C1550" s="136"/>
      <c r="D1550" s="136"/>
      <c r="E1550" s="136"/>
      <c r="F1550" s="136"/>
      <c r="G1550" s="136"/>
      <c r="H1550" s="136"/>
      <c r="I1550" s="136"/>
      <c r="J1550" s="136"/>
      <c r="K1550" s="136"/>
      <c r="L1550" s="138"/>
      <c r="M1550" s="139"/>
      <c r="N1550" s="211"/>
      <c r="O1550" s="136"/>
      <c r="P1550" s="136"/>
      <c r="Q1550" s="136"/>
      <c r="R1550" s="136"/>
      <c r="S1550" s="136"/>
      <c r="T1550" s="136"/>
      <c r="U1550" s="136"/>
      <c r="V1550" s="136"/>
      <c r="W1550" s="136"/>
      <c r="X1550" s="136"/>
      <c r="Y1550" s="138"/>
    </row>
    <row r="1551" spans="1:25" s="2" customFormat="1" x14ac:dyDescent="0.25">
      <c r="A1551" s="136"/>
      <c r="B1551" s="136"/>
      <c r="C1551" s="136"/>
      <c r="D1551" s="136"/>
      <c r="E1551" s="136"/>
      <c r="F1551" s="136"/>
      <c r="G1551" s="136"/>
      <c r="H1551" s="136"/>
      <c r="I1551" s="136"/>
      <c r="J1551" s="136"/>
      <c r="K1551" s="136"/>
      <c r="L1551" s="138"/>
      <c r="M1551" s="139"/>
      <c r="N1551" s="211"/>
      <c r="O1551" s="136"/>
      <c r="P1551" s="136"/>
      <c r="Q1551" s="136"/>
      <c r="R1551" s="136"/>
      <c r="S1551" s="136"/>
      <c r="T1551" s="136"/>
      <c r="U1551" s="136"/>
      <c r="V1551" s="136"/>
      <c r="W1551" s="136"/>
      <c r="X1551" s="136"/>
      <c r="Y1551" s="138"/>
    </row>
    <row r="1552" spans="1:25" s="2" customFormat="1" x14ac:dyDescent="0.25">
      <c r="A1552" s="136"/>
      <c r="B1552" s="136"/>
      <c r="C1552" s="136"/>
      <c r="D1552" s="136"/>
      <c r="E1552" s="136"/>
      <c r="F1552" s="136"/>
      <c r="G1552" s="136"/>
      <c r="H1552" s="136"/>
      <c r="I1552" s="136"/>
      <c r="J1552" s="136"/>
      <c r="K1552" s="136"/>
      <c r="L1552" s="138"/>
      <c r="M1552" s="139"/>
      <c r="N1552" s="211"/>
      <c r="O1552" s="136"/>
      <c r="P1552" s="136"/>
      <c r="Q1552" s="136"/>
      <c r="R1552" s="136"/>
      <c r="S1552" s="136"/>
      <c r="T1552" s="136"/>
      <c r="U1552" s="136"/>
      <c r="V1552" s="136"/>
      <c r="W1552" s="136"/>
      <c r="X1552" s="136"/>
      <c r="Y1552" s="138"/>
    </row>
    <row r="1553" spans="1:25" s="2" customFormat="1" x14ac:dyDescent="0.25">
      <c r="A1553" s="136"/>
      <c r="B1553" s="136"/>
      <c r="C1553" s="136"/>
      <c r="D1553" s="136"/>
      <c r="E1553" s="136"/>
      <c r="F1553" s="136"/>
      <c r="G1553" s="136"/>
      <c r="H1553" s="136"/>
      <c r="I1553" s="136"/>
      <c r="J1553" s="136"/>
      <c r="K1553" s="136"/>
      <c r="L1553" s="138"/>
      <c r="M1553" s="139"/>
      <c r="N1553" s="211"/>
      <c r="O1553" s="136"/>
      <c r="P1553" s="136"/>
      <c r="Q1553" s="136"/>
      <c r="R1553" s="136"/>
      <c r="S1553" s="136"/>
      <c r="T1553" s="136"/>
      <c r="U1553" s="136"/>
      <c r="V1553" s="136"/>
      <c r="W1553" s="136"/>
      <c r="X1553" s="136"/>
      <c r="Y1553" s="138"/>
    </row>
    <row r="1554" spans="1:25" s="2" customFormat="1" x14ac:dyDescent="0.25">
      <c r="A1554" s="136"/>
      <c r="B1554" s="136"/>
      <c r="C1554" s="136"/>
      <c r="D1554" s="136"/>
      <c r="E1554" s="136"/>
      <c r="F1554" s="136"/>
      <c r="G1554" s="136"/>
      <c r="H1554" s="136"/>
      <c r="I1554" s="136"/>
      <c r="J1554" s="136"/>
      <c r="K1554" s="136"/>
      <c r="L1554" s="138"/>
      <c r="M1554" s="139"/>
      <c r="N1554" s="211"/>
      <c r="O1554" s="136"/>
      <c r="P1554" s="136"/>
      <c r="Q1554" s="136"/>
      <c r="R1554" s="136"/>
      <c r="S1554" s="136"/>
      <c r="T1554" s="136"/>
      <c r="U1554" s="136"/>
      <c r="V1554" s="136"/>
      <c r="W1554" s="136"/>
      <c r="X1554" s="136"/>
      <c r="Y1554" s="138"/>
    </row>
    <row r="1555" spans="1:25" s="2" customFormat="1" x14ac:dyDescent="0.25">
      <c r="A1555" s="136"/>
      <c r="B1555" s="136"/>
      <c r="C1555" s="136"/>
      <c r="D1555" s="136"/>
      <c r="E1555" s="136"/>
      <c r="F1555" s="136"/>
      <c r="G1555" s="136"/>
      <c r="H1555" s="136"/>
      <c r="I1555" s="136"/>
      <c r="J1555" s="136"/>
      <c r="K1555" s="136"/>
      <c r="L1555" s="138"/>
      <c r="M1555" s="139"/>
      <c r="N1555" s="211"/>
      <c r="O1555" s="136"/>
      <c r="P1555" s="136"/>
      <c r="Q1555" s="136"/>
      <c r="R1555" s="136"/>
      <c r="S1555" s="136"/>
      <c r="T1555" s="136"/>
      <c r="U1555" s="136"/>
      <c r="V1555" s="136"/>
      <c r="W1555" s="136"/>
      <c r="X1555" s="136"/>
      <c r="Y1555" s="138"/>
    </row>
    <row r="1556" spans="1:25" s="2" customFormat="1" x14ac:dyDescent="0.25">
      <c r="A1556" s="136"/>
      <c r="B1556" s="136"/>
      <c r="C1556" s="136"/>
      <c r="D1556" s="136"/>
      <c r="E1556" s="136"/>
      <c r="F1556" s="136"/>
      <c r="G1556" s="136"/>
      <c r="H1556" s="136"/>
      <c r="I1556" s="136"/>
      <c r="J1556" s="136"/>
      <c r="K1556" s="136"/>
      <c r="L1556" s="138"/>
      <c r="M1556" s="139"/>
      <c r="N1556" s="211"/>
      <c r="O1556" s="136"/>
      <c r="P1556" s="136"/>
      <c r="Q1556" s="136"/>
      <c r="R1556" s="136"/>
      <c r="S1556" s="136"/>
      <c r="T1556" s="136"/>
      <c r="U1556" s="136"/>
      <c r="V1556" s="136"/>
      <c r="W1556" s="136"/>
      <c r="X1556" s="136"/>
      <c r="Y1556" s="138"/>
    </row>
    <row r="1557" spans="1:25" s="2" customFormat="1" x14ac:dyDescent="0.25">
      <c r="A1557" s="136"/>
      <c r="B1557" s="136"/>
      <c r="C1557" s="136"/>
      <c r="D1557" s="136"/>
      <c r="E1557" s="136"/>
      <c r="F1557" s="136"/>
      <c r="G1557" s="136"/>
      <c r="H1557" s="136"/>
      <c r="I1557" s="136"/>
      <c r="J1557" s="136"/>
      <c r="K1557" s="136"/>
      <c r="L1557" s="138"/>
      <c r="M1557" s="139"/>
      <c r="N1557" s="211"/>
      <c r="O1557" s="136"/>
      <c r="P1557" s="136"/>
      <c r="Q1557" s="136"/>
      <c r="R1557" s="136"/>
      <c r="S1557" s="136"/>
      <c r="T1557" s="136"/>
      <c r="U1557" s="136"/>
      <c r="V1557" s="136"/>
      <c r="W1557" s="136"/>
      <c r="X1557" s="136"/>
      <c r="Y1557" s="138"/>
    </row>
    <row r="1558" spans="1:25" s="2" customFormat="1" x14ac:dyDescent="0.25">
      <c r="A1558" s="136"/>
      <c r="B1558" s="136"/>
      <c r="C1558" s="136"/>
      <c r="D1558" s="136"/>
      <c r="E1558" s="136"/>
      <c r="F1558" s="136"/>
      <c r="G1558" s="136"/>
      <c r="H1558" s="136"/>
      <c r="I1558" s="136"/>
      <c r="J1558" s="136"/>
      <c r="K1558" s="136"/>
      <c r="L1558" s="138"/>
      <c r="M1558" s="139"/>
      <c r="N1558" s="211"/>
      <c r="O1558" s="136"/>
      <c r="P1558" s="136"/>
      <c r="Q1558" s="136"/>
      <c r="R1558" s="136"/>
      <c r="S1558" s="136"/>
      <c r="T1558" s="136"/>
      <c r="U1558" s="136"/>
      <c r="V1558" s="136"/>
      <c r="W1558" s="136"/>
      <c r="X1558" s="136"/>
      <c r="Y1558" s="138"/>
    </row>
    <row r="1559" spans="1:25" s="2" customFormat="1" x14ac:dyDescent="0.25">
      <c r="A1559" s="136"/>
      <c r="B1559" s="136"/>
      <c r="C1559" s="136"/>
      <c r="D1559" s="136"/>
      <c r="E1559" s="136"/>
      <c r="F1559" s="136"/>
      <c r="G1559" s="136"/>
      <c r="H1559" s="136"/>
      <c r="I1559" s="136"/>
      <c r="J1559" s="136"/>
      <c r="K1559" s="136"/>
      <c r="L1559" s="138"/>
      <c r="M1559" s="139"/>
      <c r="N1559" s="211"/>
      <c r="O1559" s="136"/>
      <c r="P1559" s="136"/>
      <c r="Q1559" s="136"/>
      <c r="R1559" s="136"/>
      <c r="S1559" s="136"/>
      <c r="T1559" s="136"/>
      <c r="U1559" s="136"/>
      <c r="V1559" s="136"/>
      <c r="W1559" s="136"/>
      <c r="X1559" s="136"/>
      <c r="Y1559" s="138"/>
    </row>
    <row r="1560" spans="1:25" s="2" customFormat="1" x14ac:dyDescent="0.25">
      <c r="A1560" s="136"/>
      <c r="B1560" s="136"/>
      <c r="C1560" s="136"/>
      <c r="D1560" s="136"/>
      <c r="E1560" s="136"/>
      <c r="F1560" s="136"/>
      <c r="G1560" s="136"/>
      <c r="H1560" s="136"/>
      <c r="I1560" s="136"/>
      <c r="J1560" s="136"/>
      <c r="K1560" s="136"/>
      <c r="L1560" s="138"/>
      <c r="M1560" s="139"/>
      <c r="N1560" s="211"/>
      <c r="O1560" s="136"/>
      <c r="P1560" s="136"/>
      <c r="Q1560" s="136"/>
      <c r="R1560" s="136"/>
      <c r="S1560" s="136"/>
      <c r="T1560" s="136"/>
      <c r="U1560" s="136"/>
      <c r="V1560" s="136"/>
      <c r="W1560" s="136"/>
      <c r="X1560" s="136"/>
      <c r="Y1560" s="138"/>
    </row>
    <row r="1561" spans="1:25" s="2" customFormat="1" x14ac:dyDescent="0.25">
      <c r="A1561" s="136"/>
      <c r="B1561" s="136"/>
      <c r="C1561" s="136"/>
      <c r="D1561" s="136"/>
      <c r="E1561" s="136"/>
      <c r="F1561" s="136"/>
      <c r="G1561" s="136"/>
      <c r="H1561" s="136"/>
      <c r="I1561" s="136"/>
      <c r="J1561" s="136"/>
      <c r="K1561" s="136"/>
      <c r="L1561" s="138"/>
      <c r="M1561" s="139"/>
      <c r="N1561" s="211"/>
      <c r="O1561" s="136"/>
      <c r="P1561" s="136"/>
      <c r="Q1561" s="136"/>
      <c r="R1561" s="136"/>
      <c r="S1561" s="136"/>
      <c r="T1561" s="136"/>
      <c r="U1561" s="136"/>
      <c r="V1561" s="136"/>
      <c r="W1561" s="136"/>
      <c r="X1561" s="136"/>
      <c r="Y1561" s="138"/>
    </row>
    <row r="1562" spans="1:25" s="2" customFormat="1" x14ac:dyDescent="0.25">
      <c r="A1562" s="136"/>
      <c r="B1562" s="136"/>
      <c r="C1562" s="136"/>
      <c r="D1562" s="136"/>
      <c r="E1562" s="136"/>
      <c r="F1562" s="136"/>
      <c r="G1562" s="136"/>
      <c r="H1562" s="136"/>
      <c r="I1562" s="136"/>
      <c r="J1562" s="136"/>
      <c r="K1562" s="136"/>
      <c r="L1562" s="138"/>
      <c r="M1562" s="139"/>
      <c r="N1562" s="211"/>
      <c r="O1562" s="136"/>
      <c r="P1562" s="136"/>
      <c r="Q1562" s="136"/>
      <c r="R1562" s="136"/>
      <c r="S1562" s="136"/>
      <c r="T1562" s="136"/>
      <c r="U1562" s="136"/>
      <c r="V1562" s="136"/>
      <c r="W1562" s="136"/>
      <c r="X1562" s="136"/>
      <c r="Y1562" s="138"/>
    </row>
    <row r="1563" spans="1:25" s="2" customFormat="1" x14ac:dyDescent="0.25">
      <c r="A1563" s="136"/>
      <c r="B1563" s="136"/>
      <c r="C1563" s="136"/>
      <c r="D1563" s="136"/>
      <c r="E1563" s="136"/>
      <c r="F1563" s="136"/>
      <c r="G1563" s="136"/>
      <c r="H1563" s="136"/>
      <c r="I1563" s="136"/>
      <c r="J1563" s="136"/>
      <c r="K1563" s="136"/>
      <c r="L1563" s="138"/>
      <c r="M1563" s="139"/>
      <c r="N1563" s="211"/>
      <c r="O1563" s="136"/>
      <c r="P1563" s="136"/>
      <c r="Q1563" s="136"/>
      <c r="R1563" s="136"/>
      <c r="S1563" s="136"/>
      <c r="T1563" s="136"/>
      <c r="U1563" s="136"/>
      <c r="V1563" s="136"/>
      <c r="W1563" s="136"/>
      <c r="X1563" s="136"/>
      <c r="Y1563" s="138"/>
    </row>
    <row r="1564" spans="1:25" s="2" customFormat="1" x14ac:dyDescent="0.25">
      <c r="A1564" s="136"/>
      <c r="B1564" s="136"/>
      <c r="C1564" s="136"/>
      <c r="D1564" s="136"/>
      <c r="E1564" s="136"/>
      <c r="F1564" s="136"/>
      <c r="G1564" s="136"/>
      <c r="H1564" s="136"/>
      <c r="I1564" s="136"/>
      <c r="J1564" s="136"/>
      <c r="K1564" s="136"/>
      <c r="L1564" s="138"/>
      <c r="M1564" s="139"/>
      <c r="N1564" s="211"/>
      <c r="O1564" s="136"/>
      <c r="P1564" s="136"/>
      <c r="Q1564" s="136"/>
      <c r="R1564" s="136"/>
      <c r="S1564" s="136"/>
      <c r="T1564" s="136"/>
      <c r="U1564" s="136"/>
      <c r="V1564" s="136"/>
      <c r="W1564" s="136"/>
      <c r="X1564" s="136"/>
      <c r="Y1564" s="138"/>
    </row>
    <row r="1565" spans="1:25" s="2" customFormat="1" x14ac:dyDescent="0.25">
      <c r="A1565" s="136"/>
      <c r="B1565" s="136"/>
      <c r="C1565" s="136"/>
      <c r="D1565" s="136"/>
      <c r="E1565" s="136"/>
      <c r="F1565" s="136"/>
      <c r="G1565" s="136"/>
      <c r="H1565" s="136"/>
      <c r="I1565" s="136"/>
      <c r="J1565" s="136"/>
      <c r="K1565" s="136"/>
      <c r="L1565" s="138"/>
      <c r="M1565" s="139"/>
      <c r="N1565" s="211"/>
      <c r="O1565" s="136"/>
      <c r="P1565" s="136"/>
      <c r="Q1565" s="136"/>
      <c r="R1565" s="136"/>
      <c r="S1565" s="136"/>
      <c r="T1565" s="136"/>
      <c r="U1565" s="136"/>
      <c r="V1565" s="136"/>
      <c r="W1565" s="136"/>
      <c r="X1565" s="136"/>
      <c r="Y1565" s="138"/>
    </row>
    <row r="1566" spans="1:25" s="2" customFormat="1" x14ac:dyDescent="0.25">
      <c r="A1566" s="136"/>
      <c r="B1566" s="136"/>
      <c r="C1566" s="136"/>
      <c r="D1566" s="136"/>
      <c r="E1566" s="136"/>
      <c r="F1566" s="136"/>
      <c r="G1566" s="136"/>
      <c r="H1566" s="136"/>
      <c r="I1566" s="136"/>
      <c r="J1566" s="136"/>
      <c r="K1566" s="136"/>
      <c r="L1566" s="138"/>
      <c r="M1566" s="139"/>
      <c r="N1566" s="211"/>
      <c r="O1566" s="136"/>
      <c r="P1566" s="136"/>
      <c r="Q1566" s="136"/>
      <c r="R1566" s="136"/>
      <c r="S1566" s="136"/>
      <c r="T1566" s="136"/>
      <c r="U1566" s="136"/>
      <c r="V1566" s="136"/>
      <c r="W1566" s="136"/>
      <c r="X1566" s="136"/>
      <c r="Y1566" s="138"/>
    </row>
    <row r="1567" spans="1:25" s="2" customFormat="1" x14ac:dyDescent="0.25">
      <c r="A1567" s="136"/>
      <c r="B1567" s="136"/>
      <c r="C1567" s="136"/>
      <c r="D1567" s="136"/>
      <c r="E1567" s="136"/>
      <c r="F1567" s="136"/>
      <c r="G1567" s="136"/>
      <c r="H1567" s="136"/>
      <c r="I1567" s="136"/>
      <c r="J1567" s="136"/>
      <c r="K1567" s="136"/>
      <c r="L1567" s="138"/>
      <c r="M1567" s="139"/>
      <c r="N1567" s="211"/>
      <c r="O1567" s="136"/>
      <c r="P1567" s="136"/>
      <c r="Q1567" s="136"/>
      <c r="R1567" s="136"/>
      <c r="S1567" s="136"/>
      <c r="T1567" s="136"/>
      <c r="U1567" s="136"/>
      <c r="V1567" s="136"/>
      <c r="W1567" s="136"/>
      <c r="X1567" s="136"/>
      <c r="Y1567" s="138"/>
    </row>
    <row r="1568" spans="1:25" s="2" customFormat="1" x14ac:dyDescent="0.25">
      <c r="A1568" s="136"/>
      <c r="B1568" s="136"/>
      <c r="C1568" s="136"/>
      <c r="D1568" s="136"/>
      <c r="E1568" s="136"/>
      <c r="F1568" s="136"/>
      <c r="G1568" s="136"/>
      <c r="H1568" s="136"/>
      <c r="I1568" s="136"/>
      <c r="J1568" s="136"/>
      <c r="K1568" s="136"/>
      <c r="L1568" s="138"/>
      <c r="M1568" s="139"/>
      <c r="N1568" s="211"/>
      <c r="O1568" s="136"/>
      <c r="P1568" s="136"/>
      <c r="Q1568" s="136"/>
      <c r="R1568" s="136"/>
      <c r="S1568" s="136"/>
      <c r="T1568" s="136"/>
      <c r="U1568" s="136"/>
      <c r="V1568" s="136"/>
      <c r="W1568" s="136"/>
      <c r="X1568" s="136"/>
      <c r="Y1568" s="138"/>
    </row>
    <row r="1569" spans="1:25" s="2" customFormat="1" x14ac:dyDescent="0.25">
      <c r="A1569" s="136"/>
      <c r="B1569" s="136"/>
      <c r="C1569" s="136"/>
      <c r="D1569" s="136"/>
      <c r="E1569" s="136"/>
      <c r="F1569" s="136"/>
      <c r="G1569" s="136"/>
      <c r="H1569" s="136"/>
      <c r="I1569" s="136"/>
      <c r="J1569" s="136"/>
      <c r="K1569" s="136"/>
      <c r="L1569" s="138"/>
      <c r="M1569" s="139"/>
      <c r="N1569" s="211"/>
      <c r="O1569" s="136"/>
      <c r="P1569" s="136"/>
      <c r="Q1569" s="136"/>
      <c r="R1569" s="136"/>
      <c r="S1569" s="136"/>
      <c r="T1569" s="136"/>
      <c r="U1569" s="136"/>
      <c r="V1569" s="136"/>
      <c r="W1569" s="136"/>
      <c r="X1569" s="136"/>
      <c r="Y1569" s="138"/>
    </row>
    <row r="1570" spans="1:25" s="2" customFormat="1" x14ac:dyDescent="0.25">
      <c r="A1570" s="136"/>
      <c r="B1570" s="136"/>
      <c r="C1570" s="136"/>
      <c r="D1570" s="136"/>
      <c r="E1570" s="136"/>
      <c r="F1570" s="136"/>
      <c r="G1570" s="136"/>
      <c r="H1570" s="136"/>
      <c r="I1570" s="136"/>
      <c r="J1570" s="136"/>
      <c r="K1570" s="136"/>
      <c r="L1570" s="138"/>
      <c r="M1570" s="139"/>
      <c r="N1570" s="211"/>
      <c r="O1570" s="136"/>
      <c r="P1570" s="136"/>
      <c r="Q1570" s="136"/>
      <c r="R1570" s="136"/>
      <c r="S1570" s="136"/>
      <c r="T1570" s="136"/>
      <c r="U1570" s="136"/>
      <c r="V1570" s="136"/>
      <c r="W1570" s="136"/>
      <c r="X1570" s="136"/>
      <c r="Y1570" s="138"/>
    </row>
    <row r="1571" spans="1:25" s="2" customFormat="1" x14ac:dyDescent="0.25">
      <c r="A1571" s="136"/>
      <c r="B1571" s="136"/>
      <c r="C1571" s="136"/>
      <c r="D1571" s="136"/>
      <c r="E1571" s="136"/>
      <c r="F1571" s="136"/>
      <c r="G1571" s="136"/>
      <c r="H1571" s="136"/>
      <c r="I1571" s="136"/>
      <c r="J1571" s="136"/>
      <c r="K1571" s="136"/>
      <c r="L1571" s="138"/>
      <c r="M1571" s="139"/>
      <c r="N1571" s="211"/>
      <c r="O1571" s="136"/>
      <c r="P1571" s="136"/>
      <c r="Q1571" s="136"/>
      <c r="R1571" s="136"/>
      <c r="S1571" s="136"/>
      <c r="T1571" s="136"/>
      <c r="U1571" s="136"/>
      <c r="V1571" s="136"/>
      <c r="W1571" s="136"/>
      <c r="X1571" s="136"/>
      <c r="Y1571" s="138"/>
    </row>
    <row r="1572" spans="1:25" s="2" customFormat="1" x14ac:dyDescent="0.25">
      <c r="A1572" s="136"/>
      <c r="B1572" s="136"/>
      <c r="C1572" s="136"/>
      <c r="D1572" s="136"/>
      <c r="E1572" s="136"/>
      <c r="F1572" s="136"/>
      <c r="G1572" s="136"/>
      <c r="H1572" s="136"/>
      <c r="I1572" s="136"/>
      <c r="J1572" s="136"/>
      <c r="K1572" s="136"/>
      <c r="L1572" s="138"/>
      <c r="M1572" s="139"/>
      <c r="N1572" s="211"/>
      <c r="O1572" s="136"/>
      <c r="P1572" s="136"/>
      <c r="Q1572" s="136"/>
      <c r="R1572" s="136"/>
      <c r="S1572" s="136"/>
      <c r="T1572" s="136"/>
      <c r="U1572" s="136"/>
      <c r="V1572" s="136"/>
      <c r="W1572" s="136"/>
      <c r="X1572" s="136"/>
      <c r="Y1572" s="138"/>
    </row>
    <row r="1573" spans="1:25" s="2" customFormat="1" x14ac:dyDescent="0.25">
      <c r="A1573" s="136"/>
      <c r="B1573" s="136"/>
      <c r="C1573" s="136"/>
      <c r="D1573" s="136"/>
      <c r="E1573" s="136"/>
      <c r="F1573" s="136"/>
      <c r="G1573" s="136"/>
      <c r="H1573" s="136"/>
      <c r="I1573" s="136"/>
      <c r="J1573" s="136"/>
      <c r="K1573" s="136"/>
      <c r="L1573" s="138"/>
      <c r="M1573" s="139"/>
      <c r="N1573" s="211"/>
      <c r="O1573" s="136"/>
      <c r="P1573" s="136"/>
      <c r="Q1573" s="136"/>
      <c r="R1573" s="136"/>
      <c r="S1573" s="136"/>
      <c r="T1573" s="136"/>
      <c r="U1573" s="136"/>
      <c r="V1573" s="136"/>
      <c r="W1573" s="136"/>
      <c r="X1573" s="136"/>
      <c r="Y1573" s="138"/>
    </row>
    <row r="1574" spans="1:25" s="2" customFormat="1" x14ac:dyDescent="0.25">
      <c r="A1574" s="136"/>
      <c r="B1574" s="136"/>
      <c r="C1574" s="136"/>
      <c r="D1574" s="136"/>
      <c r="E1574" s="136"/>
      <c r="F1574" s="136"/>
      <c r="G1574" s="136"/>
      <c r="H1574" s="136"/>
      <c r="I1574" s="136"/>
      <c r="J1574" s="136"/>
      <c r="K1574" s="136"/>
      <c r="L1574" s="138"/>
      <c r="M1574" s="139"/>
      <c r="N1574" s="211"/>
      <c r="O1574" s="136"/>
      <c r="P1574" s="136"/>
      <c r="Q1574" s="136"/>
      <c r="R1574" s="136"/>
      <c r="S1574" s="136"/>
      <c r="T1574" s="136"/>
      <c r="U1574" s="136"/>
      <c r="V1574" s="136"/>
      <c r="W1574" s="136"/>
      <c r="X1574" s="136"/>
      <c r="Y1574" s="138"/>
    </row>
    <row r="1575" spans="1:25" s="2" customFormat="1" x14ac:dyDescent="0.25">
      <c r="A1575" s="136"/>
      <c r="B1575" s="136"/>
      <c r="C1575" s="136"/>
      <c r="D1575" s="136"/>
      <c r="E1575" s="136"/>
      <c r="F1575" s="136"/>
      <c r="G1575" s="136"/>
      <c r="H1575" s="136"/>
      <c r="I1575" s="136"/>
      <c r="J1575" s="136"/>
      <c r="K1575" s="136"/>
      <c r="L1575" s="138"/>
      <c r="M1575" s="139"/>
      <c r="N1575" s="211"/>
      <c r="O1575" s="136"/>
      <c r="P1575" s="136"/>
      <c r="Q1575" s="136"/>
      <c r="R1575" s="136"/>
      <c r="S1575" s="136"/>
      <c r="T1575" s="136"/>
      <c r="U1575" s="136"/>
      <c r="V1575" s="136"/>
      <c r="W1575" s="136"/>
      <c r="X1575" s="136"/>
      <c r="Y1575" s="138"/>
    </row>
    <row r="1576" spans="1:25" s="2" customFormat="1" x14ac:dyDescent="0.25">
      <c r="A1576" s="136"/>
      <c r="B1576" s="136"/>
      <c r="C1576" s="136"/>
      <c r="D1576" s="136"/>
      <c r="E1576" s="136"/>
      <c r="F1576" s="136"/>
      <c r="G1576" s="136"/>
      <c r="H1576" s="136"/>
      <c r="I1576" s="136"/>
      <c r="J1576" s="136"/>
      <c r="K1576" s="136"/>
      <c r="L1576" s="138"/>
      <c r="M1576" s="139"/>
      <c r="N1576" s="211"/>
      <c r="O1576" s="136"/>
      <c r="P1576" s="136"/>
      <c r="Q1576" s="136"/>
      <c r="R1576" s="136"/>
      <c r="S1576" s="136"/>
      <c r="T1576" s="136"/>
      <c r="U1576" s="136"/>
      <c r="V1576" s="136"/>
      <c r="W1576" s="136"/>
      <c r="X1576" s="136"/>
      <c r="Y1576" s="138"/>
    </row>
    <row r="1577" spans="1:25" s="2" customFormat="1" x14ac:dyDescent="0.25">
      <c r="A1577" s="136"/>
      <c r="B1577" s="136"/>
      <c r="C1577" s="136"/>
      <c r="D1577" s="136"/>
      <c r="E1577" s="136"/>
      <c r="F1577" s="136"/>
      <c r="G1577" s="136"/>
      <c r="H1577" s="136"/>
      <c r="I1577" s="136"/>
      <c r="J1577" s="136"/>
      <c r="K1577" s="136"/>
      <c r="L1577" s="138"/>
      <c r="M1577" s="139"/>
      <c r="N1577" s="211"/>
      <c r="O1577" s="136"/>
      <c r="P1577" s="136"/>
      <c r="Q1577" s="136"/>
      <c r="R1577" s="136"/>
      <c r="S1577" s="136"/>
      <c r="T1577" s="136"/>
      <c r="U1577" s="136"/>
      <c r="V1577" s="136"/>
      <c r="W1577" s="136"/>
      <c r="X1577" s="136"/>
      <c r="Y1577" s="138"/>
    </row>
    <row r="1578" spans="1:25" s="2" customFormat="1" x14ac:dyDescent="0.25">
      <c r="A1578" s="136"/>
      <c r="B1578" s="136"/>
      <c r="C1578" s="136"/>
      <c r="D1578" s="136"/>
      <c r="E1578" s="136"/>
      <c r="F1578" s="136"/>
      <c r="G1578" s="136"/>
      <c r="H1578" s="136"/>
      <c r="I1578" s="136"/>
      <c r="J1578" s="136"/>
      <c r="K1578" s="136"/>
      <c r="L1578" s="138"/>
      <c r="M1578" s="139"/>
      <c r="N1578" s="211"/>
      <c r="O1578" s="136"/>
      <c r="P1578" s="136"/>
      <c r="Q1578" s="136"/>
      <c r="R1578" s="136"/>
      <c r="S1578" s="136"/>
      <c r="T1578" s="136"/>
      <c r="U1578" s="136"/>
      <c r="V1578" s="136"/>
      <c r="W1578" s="136"/>
      <c r="X1578" s="136"/>
      <c r="Y1578" s="138"/>
    </row>
    <row r="1579" spans="1:25" s="2" customFormat="1" x14ac:dyDescent="0.25">
      <c r="A1579" s="136"/>
      <c r="B1579" s="136"/>
      <c r="C1579" s="136"/>
      <c r="D1579" s="136"/>
      <c r="E1579" s="136"/>
      <c r="F1579" s="136"/>
      <c r="G1579" s="136"/>
      <c r="H1579" s="136"/>
      <c r="I1579" s="136"/>
      <c r="J1579" s="136"/>
      <c r="K1579" s="136"/>
      <c r="L1579" s="138"/>
      <c r="M1579" s="139"/>
      <c r="N1579" s="211"/>
      <c r="O1579" s="136"/>
      <c r="P1579" s="136"/>
      <c r="Q1579" s="136"/>
      <c r="R1579" s="136"/>
      <c r="S1579" s="136"/>
      <c r="T1579" s="136"/>
      <c r="U1579" s="136"/>
      <c r="V1579" s="136"/>
      <c r="W1579" s="136"/>
      <c r="X1579" s="136"/>
      <c r="Y1579" s="138"/>
    </row>
    <row r="1580" spans="1:25" s="2" customFormat="1" x14ac:dyDescent="0.25">
      <c r="A1580" s="136"/>
      <c r="B1580" s="136"/>
      <c r="C1580" s="136"/>
      <c r="D1580" s="136"/>
      <c r="E1580" s="136"/>
      <c r="F1580" s="136"/>
      <c r="G1580" s="136"/>
      <c r="H1580" s="136"/>
      <c r="I1580" s="136"/>
      <c r="J1580" s="136"/>
      <c r="K1580" s="136"/>
      <c r="L1580" s="138"/>
      <c r="M1580" s="139"/>
      <c r="N1580" s="211"/>
      <c r="O1580" s="136"/>
      <c r="P1580" s="136"/>
      <c r="Q1580" s="136"/>
      <c r="R1580" s="136"/>
      <c r="S1580" s="136"/>
      <c r="T1580" s="136"/>
      <c r="U1580" s="136"/>
      <c r="V1580" s="136"/>
      <c r="W1580" s="136"/>
      <c r="X1580" s="136"/>
      <c r="Y1580" s="138"/>
    </row>
    <row r="1581" spans="1:25" s="2" customFormat="1" x14ac:dyDescent="0.25">
      <c r="A1581" s="136"/>
      <c r="B1581" s="136"/>
      <c r="C1581" s="136"/>
      <c r="D1581" s="136"/>
      <c r="E1581" s="136"/>
      <c r="F1581" s="136"/>
      <c r="G1581" s="136"/>
      <c r="H1581" s="136"/>
      <c r="I1581" s="136"/>
      <c r="J1581" s="136"/>
      <c r="K1581" s="136"/>
      <c r="L1581" s="138"/>
      <c r="M1581" s="139"/>
      <c r="N1581" s="211"/>
      <c r="O1581" s="136"/>
      <c r="P1581" s="136"/>
      <c r="Q1581" s="136"/>
      <c r="R1581" s="136"/>
      <c r="S1581" s="136"/>
      <c r="T1581" s="136"/>
      <c r="U1581" s="136"/>
      <c r="V1581" s="136"/>
      <c r="W1581" s="136"/>
      <c r="X1581" s="136"/>
      <c r="Y1581" s="138"/>
    </row>
    <row r="1582" spans="1:25" s="2" customFormat="1" x14ac:dyDescent="0.25">
      <c r="A1582" s="136"/>
      <c r="B1582" s="136"/>
      <c r="C1582" s="136"/>
      <c r="D1582" s="136"/>
      <c r="E1582" s="136"/>
      <c r="F1582" s="136"/>
      <c r="G1582" s="136"/>
      <c r="H1582" s="136"/>
      <c r="I1582" s="136"/>
      <c r="J1582" s="136"/>
      <c r="K1582" s="136"/>
      <c r="L1582" s="138"/>
      <c r="M1582" s="139"/>
      <c r="N1582" s="211"/>
      <c r="O1582" s="136"/>
      <c r="P1582" s="136"/>
      <c r="Q1582" s="136"/>
      <c r="R1582" s="136"/>
      <c r="S1582" s="136"/>
      <c r="T1582" s="136"/>
      <c r="U1582" s="136"/>
      <c r="V1582" s="136"/>
      <c r="W1582" s="136"/>
      <c r="X1582" s="136"/>
      <c r="Y1582" s="138"/>
    </row>
    <row r="1583" spans="1:25" s="2" customFormat="1" x14ac:dyDescent="0.25">
      <c r="A1583" s="136"/>
      <c r="B1583" s="136"/>
      <c r="C1583" s="136"/>
      <c r="D1583" s="136"/>
      <c r="E1583" s="136"/>
      <c r="F1583" s="136"/>
      <c r="G1583" s="136"/>
      <c r="H1583" s="136"/>
      <c r="I1583" s="136"/>
      <c r="J1583" s="136"/>
      <c r="K1583" s="136"/>
      <c r="L1583" s="138"/>
      <c r="M1583" s="139"/>
      <c r="N1583" s="211"/>
      <c r="O1583" s="136"/>
      <c r="P1583" s="136"/>
      <c r="Q1583" s="136"/>
      <c r="R1583" s="136"/>
      <c r="S1583" s="136"/>
      <c r="T1583" s="136"/>
      <c r="U1583" s="136"/>
      <c r="V1583" s="136"/>
      <c r="W1583" s="136"/>
      <c r="X1583" s="136"/>
      <c r="Y1583" s="138"/>
    </row>
    <row r="1584" spans="1:25" s="2" customFormat="1" x14ac:dyDescent="0.25">
      <c r="A1584" s="136"/>
      <c r="B1584" s="136"/>
      <c r="C1584" s="136"/>
      <c r="D1584" s="136"/>
      <c r="E1584" s="136"/>
      <c r="F1584" s="136"/>
      <c r="G1584" s="136"/>
      <c r="H1584" s="136"/>
      <c r="I1584" s="136"/>
      <c r="J1584" s="136"/>
      <c r="K1584" s="136"/>
      <c r="L1584" s="138"/>
      <c r="M1584" s="139"/>
      <c r="N1584" s="211"/>
      <c r="O1584" s="136"/>
      <c r="P1584" s="136"/>
      <c r="Q1584" s="136"/>
      <c r="R1584" s="136"/>
      <c r="S1584" s="136"/>
      <c r="T1584" s="136"/>
      <c r="U1584" s="136"/>
      <c r="V1584" s="136"/>
      <c r="W1584" s="136"/>
      <c r="X1584" s="136"/>
      <c r="Y1584" s="138"/>
    </row>
    <row r="1585" spans="1:25" s="2" customFormat="1" x14ac:dyDescent="0.25">
      <c r="A1585" s="136"/>
      <c r="B1585" s="136"/>
      <c r="C1585" s="136"/>
      <c r="D1585" s="136"/>
      <c r="E1585" s="136"/>
      <c r="F1585" s="136"/>
      <c r="G1585" s="136"/>
      <c r="H1585" s="136"/>
      <c r="I1585" s="136"/>
      <c r="J1585" s="136"/>
      <c r="K1585" s="136"/>
      <c r="L1585" s="138"/>
      <c r="M1585" s="139"/>
      <c r="N1585" s="211"/>
      <c r="O1585" s="136"/>
      <c r="P1585" s="136"/>
      <c r="Q1585" s="136"/>
      <c r="R1585" s="136"/>
      <c r="S1585" s="136"/>
      <c r="T1585" s="136"/>
      <c r="U1585" s="136"/>
      <c r="V1585" s="136"/>
      <c r="W1585" s="136"/>
      <c r="X1585" s="136"/>
      <c r="Y1585" s="138"/>
    </row>
    <row r="1586" spans="1:25" s="2" customFormat="1" x14ac:dyDescent="0.25">
      <c r="A1586" s="136"/>
      <c r="B1586" s="136"/>
      <c r="C1586" s="136"/>
      <c r="D1586" s="136"/>
      <c r="E1586" s="136"/>
      <c r="F1586" s="136"/>
      <c r="G1586" s="136"/>
      <c r="H1586" s="136"/>
      <c r="I1586" s="136"/>
      <c r="J1586" s="136"/>
      <c r="K1586" s="136"/>
      <c r="L1586" s="138"/>
      <c r="M1586" s="139"/>
      <c r="N1586" s="211"/>
      <c r="O1586" s="136"/>
      <c r="P1586" s="136"/>
      <c r="Q1586" s="136"/>
      <c r="R1586" s="136"/>
      <c r="S1586" s="136"/>
      <c r="T1586" s="136"/>
      <c r="U1586" s="136"/>
      <c r="V1586" s="136"/>
      <c r="W1586" s="136"/>
      <c r="X1586" s="136"/>
      <c r="Y1586" s="138"/>
    </row>
    <row r="1587" spans="1:25" s="2" customFormat="1" x14ac:dyDescent="0.25">
      <c r="A1587" s="136"/>
      <c r="B1587" s="136"/>
      <c r="C1587" s="136"/>
      <c r="D1587" s="136"/>
      <c r="E1587" s="136"/>
      <c r="F1587" s="136"/>
      <c r="G1587" s="136"/>
      <c r="H1587" s="136"/>
      <c r="I1587" s="136"/>
      <c r="J1587" s="136"/>
      <c r="K1587" s="136"/>
      <c r="L1587" s="138"/>
      <c r="M1587" s="139"/>
      <c r="N1587" s="211"/>
      <c r="O1587" s="136"/>
      <c r="P1587" s="136"/>
      <c r="Q1587" s="136"/>
      <c r="R1587" s="136"/>
      <c r="S1587" s="136"/>
      <c r="T1587" s="136"/>
      <c r="U1587" s="136"/>
      <c r="V1587" s="136"/>
      <c r="W1587" s="136"/>
      <c r="X1587" s="136"/>
      <c r="Y1587" s="138"/>
    </row>
    <row r="1588" spans="1:25" s="2" customFormat="1" x14ac:dyDescent="0.25">
      <c r="A1588" s="136"/>
      <c r="B1588" s="136"/>
      <c r="C1588" s="136"/>
      <c r="D1588" s="136"/>
      <c r="E1588" s="136"/>
      <c r="F1588" s="136"/>
      <c r="G1588" s="136"/>
      <c r="H1588" s="136"/>
      <c r="I1588" s="136"/>
      <c r="J1588" s="136"/>
      <c r="K1588" s="136"/>
      <c r="L1588" s="138"/>
      <c r="M1588" s="139"/>
      <c r="N1588" s="211"/>
      <c r="O1588" s="136"/>
      <c r="P1588" s="136"/>
      <c r="Q1588" s="136"/>
      <c r="R1588" s="136"/>
      <c r="S1588" s="136"/>
      <c r="T1588" s="136"/>
      <c r="U1588" s="136"/>
      <c r="V1588" s="136"/>
      <c r="W1588" s="136"/>
      <c r="X1588" s="136"/>
      <c r="Y1588" s="138"/>
    </row>
    <row r="1589" spans="1:25" s="2" customFormat="1" x14ac:dyDescent="0.25">
      <c r="A1589" s="136"/>
      <c r="B1589" s="136"/>
      <c r="C1589" s="136"/>
      <c r="D1589" s="136"/>
      <c r="E1589" s="136"/>
      <c r="F1589" s="136"/>
      <c r="G1589" s="136"/>
      <c r="H1589" s="136"/>
      <c r="I1589" s="136"/>
      <c r="J1589" s="136"/>
      <c r="K1589" s="136"/>
      <c r="L1589" s="138"/>
      <c r="M1589" s="139"/>
      <c r="N1589" s="211"/>
      <c r="O1589" s="136"/>
      <c r="P1589" s="136"/>
      <c r="Q1589" s="136"/>
      <c r="R1589" s="136"/>
      <c r="S1589" s="136"/>
      <c r="T1589" s="136"/>
      <c r="U1589" s="136"/>
      <c r="V1589" s="136"/>
      <c r="W1589" s="136"/>
      <c r="X1589" s="136"/>
      <c r="Y1589" s="138"/>
    </row>
    <row r="1590" spans="1:25" s="2" customFormat="1" x14ac:dyDescent="0.25">
      <c r="A1590" s="136"/>
      <c r="B1590" s="136"/>
      <c r="C1590" s="136"/>
      <c r="D1590" s="136"/>
      <c r="E1590" s="136"/>
      <c r="F1590" s="136"/>
      <c r="G1590" s="136"/>
      <c r="H1590" s="136"/>
      <c r="I1590" s="136"/>
      <c r="J1590" s="136"/>
      <c r="K1590" s="136"/>
      <c r="L1590" s="138"/>
      <c r="M1590" s="139"/>
      <c r="N1590" s="211"/>
      <c r="O1590" s="136"/>
      <c r="P1590" s="136"/>
      <c r="Q1590" s="136"/>
      <c r="R1590" s="136"/>
      <c r="S1590" s="136"/>
      <c r="T1590" s="136"/>
      <c r="U1590" s="136"/>
      <c r="V1590" s="136"/>
      <c r="W1590" s="136"/>
      <c r="X1590" s="136"/>
      <c r="Y1590" s="138"/>
    </row>
    <row r="1591" spans="1:25" s="2" customFormat="1" x14ac:dyDescent="0.25">
      <c r="A1591" s="136"/>
      <c r="B1591" s="136"/>
      <c r="C1591" s="136"/>
      <c r="D1591" s="136"/>
      <c r="E1591" s="136"/>
      <c r="F1591" s="136"/>
      <c r="G1591" s="136"/>
      <c r="H1591" s="136"/>
      <c r="I1591" s="136"/>
      <c r="J1591" s="136"/>
      <c r="K1591" s="136"/>
      <c r="L1591" s="138"/>
      <c r="M1591" s="139"/>
      <c r="N1591" s="211"/>
      <c r="O1591" s="136"/>
      <c r="P1591" s="136"/>
      <c r="Q1591" s="136"/>
      <c r="R1591" s="136"/>
      <c r="S1591" s="136"/>
      <c r="T1591" s="136"/>
      <c r="U1591" s="136"/>
      <c r="V1591" s="136"/>
      <c r="W1591" s="136"/>
      <c r="X1591" s="136"/>
      <c r="Y1591" s="138"/>
    </row>
    <row r="1592" spans="1:25" s="2" customFormat="1" x14ac:dyDescent="0.25">
      <c r="A1592" s="136"/>
      <c r="B1592" s="136"/>
      <c r="C1592" s="136"/>
      <c r="D1592" s="136"/>
      <c r="E1592" s="136"/>
      <c r="F1592" s="136"/>
      <c r="G1592" s="136"/>
      <c r="H1592" s="136"/>
      <c r="I1592" s="136"/>
      <c r="J1592" s="136"/>
      <c r="K1592" s="136"/>
      <c r="L1592" s="138"/>
      <c r="M1592" s="139"/>
      <c r="N1592" s="211"/>
      <c r="O1592" s="136"/>
      <c r="P1592" s="136"/>
      <c r="Q1592" s="136"/>
      <c r="R1592" s="136"/>
      <c r="S1592" s="136"/>
      <c r="T1592" s="136"/>
      <c r="U1592" s="136"/>
      <c r="V1592" s="136"/>
      <c r="W1592" s="136"/>
      <c r="X1592" s="136"/>
      <c r="Y1592" s="138"/>
    </row>
    <row r="1593" spans="1:25" s="2" customFormat="1" x14ac:dyDescent="0.25">
      <c r="A1593" s="136"/>
      <c r="B1593" s="136"/>
      <c r="C1593" s="136"/>
      <c r="D1593" s="136"/>
      <c r="E1593" s="136"/>
      <c r="F1593" s="136"/>
      <c r="G1593" s="136"/>
      <c r="H1593" s="136"/>
      <c r="I1593" s="136"/>
      <c r="J1593" s="136"/>
      <c r="K1593" s="136"/>
      <c r="L1593" s="138"/>
      <c r="M1593" s="139"/>
      <c r="N1593" s="211"/>
      <c r="O1593" s="136"/>
      <c r="P1593" s="136"/>
      <c r="Q1593" s="136"/>
      <c r="R1593" s="136"/>
      <c r="S1593" s="136"/>
      <c r="T1593" s="136"/>
      <c r="U1593" s="136"/>
      <c r="V1593" s="136"/>
      <c r="W1593" s="136"/>
      <c r="X1593" s="136"/>
      <c r="Y1593" s="138"/>
    </row>
    <row r="1594" spans="1:25" s="2" customFormat="1" x14ac:dyDescent="0.25">
      <c r="A1594" s="136"/>
      <c r="B1594" s="136"/>
      <c r="C1594" s="136"/>
      <c r="D1594" s="136"/>
      <c r="E1594" s="136"/>
      <c r="F1594" s="136"/>
      <c r="G1594" s="136"/>
      <c r="H1594" s="136"/>
      <c r="I1594" s="136"/>
      <c r="J1594" s="136"/>
      <c r="K1594" s="136"/>
      <c r="L1594" s="138"/>
      <c r="M1594" s="139"/>
      <c r="N1594" s="211"/>
      <c r="O1594" s="136"/>
      <c r="P1594" s="136"/>
      <c r="Q1594" s="136"/>
      <c r="R1594" s="136"/>
      <c r="S1594" s="136"/>
      <c r="T1594" s="136"/>
      <c r="U1594" s="136"/>
      <c r="V1594" s="136"/>
      <c r="W1594" s="136"/>
      <c r="X1594" s="136"/>
      <c r="Y1594" s="138"/>
    </row>
    <row r="1595" spans="1:25" s="2" customFormat="1" x14ac:dyDescent="0.25">
      <c r="A1595" s="136"/>
      <c r="B1595" s="136"/>
      <c r="C1595" s="136"/>
      <c r="D1595" s="136"/>
      <c r="E1595" s="136"/>
      <c r="F1595" s="136"/>
      <c r="G1595" s="136"/>
      <c r="H1595" s="136"/>
      <c r="I1595" s="136"/>
      <c r="J1595" s="136"/>
      <c r="K1595" s="136"/>
      <c r="L1595" s="138"/>
      <c r="M1595" s="139"/>
      <c r="N1595" s="211"/>
      <c r="O1595" s="136"/>
      <c r="P1595" s="136"/>
      <c r="Q1595" s="136"/>
      <c r="R1595" s="136"/>
      <c r="S1595" s="136"/>
      <c r="T1595" s="136"/>
      <c r="U1595" s="136"/>
      <c r="V1595" s="136"/>
      <c r="W1595" s="136"/>
      <c r="X1595" s="136"/>
      <c r="Y1595" s="138"/>
    </row>
    <row r="1596" spans="1:25" s="2" customFormat="1" x14ac:dyDescent="0.25">
      <c r="A1596" s="136"/>
      <c r="B1596" s="136"/>
      <c r="C1596" s="136"/>
      <c r="D1596" s="136"/>
      <c r="E1596" s="136"/>
      <c r="F1596" s="136"/>
      <c r="G1596" s="136"/>
      <c r="H1596" s="136"/>
      <c r="I1596" s="136"/>
      <c r="J1596" s="136"/>
      <c r="K1596" s="136"/>
      <c r="L1596" s="138"/>
      <c r="M1596" s="139"/>
      <c r="N1596" s="211"/>
      <c r="O1596" s="136"/>
      <c r="P1596" s="136"/>
      <c r="Q1596" s="136"/>
      <c r="R1596" s="136"/>
      <c r="S1596" s="136"/>
      <c r="T1596" s="136"/>
      <c r="U1596" s="136"/>
      <c r="V1596" s="136"/>
      <c r="W1596" s="136"/>
      <c r="X1596" s="136"/>
      <c r="Y1596" s="138"/>
    </row>
    <row r="1597" spans="1:25" s="2" customFormat="1" x14ac:dyDescent="0.25">
      <c r="A1597" s="136"/>
      <c r="B1597" s="136"/>
      <c r="C1597" s="136"/>
      <c r="D1597" s="136"/>
      <c r="E1597" s="136"/>
      <c r="F1597" s="136"/>
      <c r="G1597" s="136"/>
      <c r="H1597" s="136"/>
      <c r="I1597" s="136"/>
      <c r="J1597" s="136"/>
      <c r="K1597" s="136"/>
      <c r="L1597" s="138"/>
      <c r="M1597" s="139"/>
      <c r="N1597" s="211"/>
      <c r="O1597" s="136"/>
      <c r="P1597" s="136"/>
      <c r="Q1597" s="136"/>
      <c r="R1597" s="136"/>
      <c r="S1597" s="136"/>
      <c r="T1597" s="136"/>
      <c r="U1597" s="136"/>
      <c r="V1597" s="136"/>
      <c r="W1597" s="136"/>
      <c r="X1597" s="136"/>
      <c r="Y1597" s="138"/>
    </row>
    <row r="1598" spans="1:25" s="2" customFormat="1" x14ac:dyDescent="0.25">
      <c r="A1598" s="136"/>
      <c r="B1598" s="136"/>
      <c r="C1598" s="136"/>
      <c r="D1598" s="136"/>
      <c r="E1598" s="136"/>
      <c r="F1598" s="136"/>
      <c r="G1598" s="136"/>
      <c r="H1598" s="136"/>
      <c r="I1598" s="136"/>
      <c r="J1598" s="136"/>
      <c r="K1598" s="136"/>
      <c r="L1598" s="138"/>
      <c r="M1598" s="139"/>
      <c r="N1598" s="211"/>
      <c r="O1598" s="136"/>
      <c r="P1598" s="136"/>
      <c r="Q1598" s="136"/>
      <c r="R1598" s="136"/>
      <c r="S1598" s="136"/>
      <c r="T1598" s="136"/>
      <c r="U1598" s="136"/>
      <c r="V1598" s="136"/>
      <c r="W1598" s="136"/>
      <c r="X1598" s="136"/>
      <c r="Y1598" s="138"/>
    </row>
    <row r="1599" spans="1:25" s="2" customFormat="1" x14ac:dyDescent="0.25">
      <c r="A1599" s="136"/>
      <c r="B1599" s="136"/>
      <c r="C1599" s="136"/>
      <c r="D1599" s="136"/>
      <c r="E1599" s="136"/>
      <c r="F1599" s="136"/>
      <c r="G1599" s="136"/>
      <c r="H1599" s="136"/>
      <c r="I1599" s="136"/>
      <c r="J1599" s="136"/>
      <c r="K1599" s="136"/>
      <c r="L1599" s="138"/>
      <c r="M1599" s="139"/>
      <c r="N1599" s="211"/>
      <c r="O1599" s="136"/>
      <c r="P1599" s="136"/>
      <c r="Q1599" s="136"/>
      <c r="R1599" s="136"/>
      <c r="S1599" s="136"/>
      <c r="T1599" s="136"/>
      <c r="U1599" s="136"/>
      <c r="V1599" s="136"/>
      <c r="W1599" s="136"/>
      <c r="X1599" s="136"/>
      <c r="Y1599" s="138"/>
    </row>
    <row r="1600" spans="1:25" s="2" customFormat="1" x14ac:dyDescent="0.25">
      <c r="A1600" s="136"/>
      <c r="B1600" s="136"/>
      <c r="C1600" s="136"/>
      <c r="D1600" s="136"/>
      <c r="E1600" s="136"/>
      <c r="F1600" s="136"/>
      <c r="G1600" s="136"/>
      <c r="H1600" s="136"/>
      <c r="I1600" s="136"/>
      <c r="J1600" s="136"/>
      <c r="K1600" s="136"/>
      <c r="L1600" s="138"/>
      <c r="M1600" s="139"/>
      <c r="N1600" s="211"/>
      <c r="O1600" s="136"/>
      <c r="P1600" s="136"/>
      <c r="Q1600" s="136"/>
      <c r="R1600" s="136"/>
      <c r="S1600" s="136"/>
      <c r="T1600" s="136"/>
      <c r="U1600" s="136"/>
      <c r="V1600" s="136"/>
      <c r="W1600" s="136"/>
      <c r="X1600" s="136"/>
      <c r="Y1600" s="138"/>
    </row>
    <row r="1601" spans="1:25" s="2" customFormat="1" x14ac:dyDescent="0.25">
      <c r="A1601" s="136"/>
      <c r="B1601" s="136"/>
      <c r="C1601" s="136"/>
      <c r="D1601" s="136"/>
      <c r="E1601" s="136"/>
      <c r="F1601" s="136"/>
      <c r="G1601" s="136"/>
      <c r="H1601" s="136"/>
      <c r="I1601" s="136"/>
      <c r="J1601" s="136"/>
      <c r="K1601" s="136"/>
      <c r="L1601" s="138"/>
      <c r="M1601" s="139"/>
      <c r="N1601" s="211"/>
      <c r="O1601" s="136"/>
      <c r="P1601" s="136"/>
      <c r="Q1601" s="136"/>
      <c r="R1601" s="136"/>
      <c r="S1601" s="136"/>
      <c r="T1601" s="136"/>
      <c r="U1601" s="136"/>
      <c r="V1601" s="136"/>
      <c r="W1601" s="136"/>
      <c r="X1601" s="136"/>
      <c r="Y1601" s="138"/>
    </row>
    <row r="1602" spans="1:25" s="2" customFormat="1" x14ac:dyDescent="0.25">
      <c r="A1602" s="136"/>
      <c r="B1602" s="136"/>
      <c r="C1602" s="136"/>
      <c r="D1602" s="136"/>
      <c r="E1602" s="136"/>
      <c r="F1602" s="136"/>
      <c r="G1602" s="136"/>
      <c r="H1602" s="136"/>
      <c r="I1602" s="136"/>
      <c r="J1602" s="136"/>
      <c r="K1602" s="136"/>
      <c r="L1602" s="138"/>
      <c r="M1602" s="139"/>
      <c r="N1602" s="211"/>
      <c r="O1602" s="136"/>
      <c r="P1602" s="136"/>
      <c r="Q1602" s="136"/>
      <c r="R1602" s="136"/>
      <c r="S1602" s="136"/>
      <c r="T1602" s="136"/>
      <c r="U1602" s="136"/>
      <c r="V1602" s="136"/>
      <c r="W1602" s="136"/>
      <c r="X1602" s="136"/>
      <c r="Y1602" s="138"/>
    </row>
    <row r="1603" spans="1:25" s="2" customFormat="1" x14ac:dyDescent="0.25">
      <c r="A1603" s="136"/>
      <c r="B1603" s="136"/>
      <c r="C1603" s="136"/>
      <c r="D1603" s="136"/>
      <c r="E1603" s="136"/>
      <c r="F1603" s="136"/>
      <c r="G1603" s="136"/>
      <c r="H1603" s="136"/>
      <c r="I1603" s="136"/>
      <c r="J1603" s="136"/>
      <c r="K1603" s="136"/>
      <c r="L1603" s="138"/>
      <c r="M1603" s="139"/>
      <c r="N1603" s="211"/>
      <c r="O1603" s="136"/>
      <c r="P1603" s="136"/>
      <c r="Q1603" s="136"/>
      <c r="R1603" s="136"/>
      <c r="S1603" s="136"/>
      <c r="T1603" s="136"/>
      <c r="U1603" s="136"/>
      <c r="V1603" s="136"/>
      <c r="W1603" s="136"/>
      <c r="X1603" s="136"/>
      <c r="Y1603" s="138"/>
    </row>
    <row r="1604" spans="1:25" s="2" customFormat="1" x14ac:dyDescent="0.25">
      <c r="A1604" s="136"/>
      <c r="B1604" s="136"/>
      <c r="C1604" s="136"/>
      <c r="D1604" s="136"/>
      <c r="E1604" s="136"/>
      <c r="F1604" s="136"/>
      <c r="G1604" s="136"/>
      <c r="H1604" s="136"/>
      <c r="I1604" s="136"/>
      <c r="J1604" s="136"/>
      <c r="K1604" s="136"/>
      <c r="L1604" s="138"/>
      <c r="M1604" s="139"/>
      <c r="N1604" s="211"/>
      <c r="O1604" s="136"/>
      <c r="P1604" s="136"/>
      <c r="Q1604" s="136"/>
      <c r="R1604" s="136"/>
      <c r="S1604" s="136"/>
      <c r="T1604" s="136"/>
      <c r="U1604" s="136"/>
      <c r="V1604" s="136"/>
      <c r="W1604" s="136"/>
      <c r="X1604" s="136"/>
      <c r="Y1604" s="138"/>
    </row>
    <row r="1605" spans="1:25" s="2" customFormat="1" x14ac:dyDescent="0.25">
      <c r="A1605" s="136"/>
      <c r="B1605" s="136"/>
      <c r="C1605" s="136"/>
      <c r="D1605" s="136"/>
      <c r="E1605" s="136"/>
      <c r="F1605" s="136"/>
      <c r="G1605" s="136"/>
      <c r="H1605" s="136"/>
      <c r="I1605" s="136"/>
      <c r="J1605" s="136"/>
      <c r="K1605" s="136"/>
      <c r="L1605" s="138"/>
      <c r="M1605" s="139"/>
      <c r="N1605" s="211"/>
      <c r="O1605" s="136"/>
      <c r="P1605" s="136"/>
      <c r="Q1605" s="136"/>
      <c r="R1605" s="136"/>
      <c r="S1605" s="136"/>
      <c r="T1605" s="136"/>
      <c r="U1605" s="136"/>
      <c r="V1605" s="136"/>
      <c r="W1605" s="136"/>
      <c r="X1605" s="136"/>
      <c r="Y1605" s="138"/>
    </row>
    <row r="1606" spans="1:25" s="2" customFormat="1" x14ac:dyDescent="0.25">
      <c r="A1606" s="136"/>
      <c r="B1606" s="136"/>
      <c r="C1606" s="136"/>
      <c r="D1606" s="136"/>
      <c r="E1606" s="136"/>
      <c r="F1606" s="136"/>
      <c r="G1606" s="136"/>
      <c r="H1606" s="136"/>
      <c r="I1606" s="136"/>
      <c r="J1606" s="136"/>
      <c r="K1606" s="136"/>
      <c r="L1606" s="138"/>
      <c r="M1606" s="139"/>
      <c r="N1606" s="211"/>
      <c r="O1606" s="136"/>
      <c r="P1606" s="136"/>
      <c r="Q1606" s="136"/>
      <c r="R1606" s="136"/>
      <c r="S1606" s="136"/>
      <c r="T1606" s="136"/>
      <c r="U1606" s="136"/>
      <c r="V1606" s="136"/>
      <c r="W1606" s="136"/>
      <c r="X1606" s="136"/>
      <c r="Y1606" s="138"/>
    </row>
    <row r="1607" spans="1:25" s="2" customFormat="1" x14ac:dyDescent="0.25">
      <c r="A1607" s="136"/>
      <c r="B1607" s="136"/>
      <c r="C1607" s="136"/>
      <c r="D1607" s="136"/>
      <c r="E1607" s="136"/>
      <c r="F1607" s="136"/>
      <c r="G1607" s="136"/>
      <c r="H1607" s="136"/>
      <c r="I1607" s="136"/>
      <c r="J1607" s="136"/>
      <c r="K1607" s="136"/>
      <c r="L1607" s="138"/>
      <c r="M1607" s="139"/>
      <c r="N1607" s="211"/>
      <c r="O1607" s="136"/>
      <c r="P1607" s="136"/>
      <c r="Q1607" s="136"/>
      <c r="R1607" s="136"/>
      <c r="S1607" s="136"/>
      <c r="T1607" s="136"/>
      <c r="U1607" s="136"/>
      <c r="V1607" s="136"/>
      <c r="W1607" s="136"/>
      <c r="X1607" s="136"/>
      <c r="Y1607" s="138"/>
    </row>
    <row r="1608" spans="1:25" s="2" customFormat="1" x14ac:dyDescent="0.25">
      <c r="A1608" s="136"/>
      <c r="B1608" s="136"/>
      <c r="C1608" s="136"/>
      <c r="D1608" s="136"/>
      <c r="E1608" s="136"/>
      <c r="F1608" s="136"/>
      <c r="G1608" s="136"/>
      <c r="H1608" s="136"/>
      <c r="I1608" s="136"/>
      <c r="J1608" s="136"/>
      <c r="K1608" s="136"/>
      <c r="L1608" s="138"/>
      <c r="M1608" s="139"/>
      <c r="N1608" s="211"/>
      <c r="O1608" s="136"/>
      <c r="P1608" s="136"/>
      <c r="Q1608" s="136"/>
      <c r="R1608" s="136"/>
      <c r="S1608" s="136"/>
      <c r="T1608" s="136"/>
      <c r="U1608" s="136"/>
      <c r="V1608" s="136"/>
      <c r="W1608" s="136"/>
      <c r="X1608" s="136"/>
      <c r="Y1608" s="138"/>
    </row>
    <row r="1609" spans="1:25" s="2" customFormat="1" x14ac:dyDescent="0.25">
      <c r="A1609" s="136"/>
      <c r="B1609" s="136"/>
      <c r="C1609" s="136"/>
      <c r="D1609" s="136"/>
      <c r="E1609" s="136"/>
      <c r="F1609" s="136"/>
      <c r="G1609" s="136"/>
      <c r="H1609" s="136"/>
      <c r="I1609" s="136"/>
      <c r="J1609" s="136"/>
      <c r="K1609" s="136"/>
      <c r="L1609" s="138"/>
      <c r="M1609" s="139"/>
      <c r="N1609" s="211"/>
      <c r="O1609" s="136"/>
      <c r="P1609" s="136"/>
      <c r="Q1609" s="136"/>
      <c r="R1609" s="136"/>
      <c r="S1609" s="136"/>
      <c r="T1609" s="136"/>
      <c r="U1609" s="136"/>
      <c r="V1609" s="136"/>
      <c r="W1609" s="136"/>
      <c r="X1609" s="136"/>
      <c r="Y1609" s="138"/>
    </row>
    <row r="1610" spans="1:25" s="2" customFormat="1" x14ac:dyDescent="0.25">
      <c r="A1610" s="136"/>
      <c r="B1610" s="136"/>
      <c r="C1610" s="136"/>
      <c r="D1610" s="136"/>
      <c r="E1610" s="136"/>
      <c r="F1610" s="136"/>
      <c r="G1610" s="136"/>
      <c r="H1610" s="136"/>
      <c r="I1610" s="136"/>
      <c r="J1610" s="136"/>
      <c r="K1610" s="136"/>
      <c r="L1610" s="138"/>
      <c r="M1610" s="139"/>
      <c r="N1610" s="211"/>
      <c r="O1610" s="136"/>
      <c r="P1610" s="136"/>
      <c r="Q1610" s="136"/>
      <c r="R1610" s="136"/>
      <c r="S1610" s="136"/>
      <c r="T1610" s="136"/>
      <c r="U1610" s="136"/>
      <c r="V1610" s="136"/>
      <c r="W1610" s="136"/>
      <c r="X1610" s="136"/>
      <c r="Y1610" s="138"/>
    </row>
    <row r="1611" spans="1:25" s="2" customFormat="1" x14ac:dyDescent="0.25">
      <c r="A1611" s="136"/>
      <c r="B1611" s="136"/>
      <c r="C1611" s="136"/>
      <c r="D1611" s="136"/>
      <c r="E1611" s="136"/>
      <c r="F1611" s="136"/>
      <c r="G1611" s="136"/>
      <c r="H1611" s="136"/>
      <c r="I1611" s="136"/>
      <c r="J1611" s="136"/>
      <c r="K1611" s="136"/>
      <c r="L1611" s="138"/>
      <c r="M1611" s="139"/>
      <c r="N1611" s="211"/>
      <c r="O1611" s="136"/>
      <c r="P1611" s="136"/>
      <c r="Q1611" s="136"/>
      <c r="R1611" s="136"/>
      <c r="S1611" s="136"/>
      <c r="T1611" s="136"/>
      <c r="U1611" s="136"/>
      <c r="V1611" s="136"/>
      <c r="W1611" s="136"/>
      <c r="X1611" s="136"/>
      <c r="Y1611" s="138"/>
    </row>
    <row r="1612" spans="1:25" s="2" customFormat="1" x14ac:dyDescent="0.25">
      <c r="A1612" s="136"/>
      <c r="B1612" s="136"/>
      <c r="C1612" s="136"/>
      <c r="D1612" s="136"/>
      <c r="E1612" s="136"/>
      <c r="F1612" s="136"/>
      <c r="G1612" s="136"/>
      <c r="H1612" s="136"/>
      <c r="I1612" s="136"/>
      <c r="J1612" s="136"/>
      <c r="K1612" s="136"/>
      <c r="L1612" s="138"/>
      <c r="M1612" s="139"/>
      <c r="N1612" s="211"/>
      <c r="O1612" s="136"/>
      <c r="P1612" s="136"/>
      <c r="Q1612" s="136"/>
      <c r="R1612" s="136"/>
      <c r="S1612" s="136"/>
      <c r="T1612" s="136"/>
      <c r="U1612" s="136"/>
      <c r="V1612" s="136"/>
      <c r="W1612" s="136"/>
      <c r="X1612" s="136"/>
      <c r="Y1612" s="138"/>
    </row>
    <row r="1613" spans="1:25" s="2" customFormat="1" x14ac:dyDescent="0.25">
      <c r="A1613" s="136"/>
      <c r="B1613" s="136"/>
      <c r="C1613" s="136"/>
      <c r="D1613" s="136"/>
      <c r="E1613" s="136"/>
      <c r="F1613" s="136"/>
      <c r="G1613" s="136"/>
      <c r="H1613" s="136"/>
      <c r="I1613" s="136"/>
      <c r="J1613" s="136"/>
      <c r="K1613" s="136"/>
      <c r="L1613" s="138"/>
      <c r="M1613" s="139"/>
      <c r="N1613" s="211"/>
      <c r="O1613" s="136"/>
      <c r="P1613" s="136"/>
      <c r="Q1613" s="136"/>
      <c r="R1613" s="136"/>
      <c r="S1613" s="136"/>
      <c r="T1613" s="136"/>
      <c r="U1613" s="136"/>
      <c r="V1613" s="136"/>
      <c r="W1613" s="136"/>
      <c r="X1613" s="136"/>
      <c r="Y1613" s="138"/>
    </row>
    <row r="1614" spans="1:25" s="2" customFormat="1" x14ac:dyDescent="0.25">
      <c r="A1614" s="136"/>
      <c r="B1614" s="136"/>
      <c r="C1614" s="136"/>
      <c r="D1614" s="136"/>
      <c r="E1614" s="136"/>
      <c r="F1614" s="136"/>
      <c r="G1614" s="136"/>
      <c r="H1614" s="136"/>
      <c r="I1614" s="136"/>
      <c r="J1614" s="136"/>
      <c r="K1614" s="136"/>
      <c r="L1614" s="138"/>
      <c r="M1614" s="139"/>
      <c r="N1614" s="211"/>
      <c r="O1614" s="136"/>
      <c r="P1614" s="136"/>
      <c r="Q1614" s="136"/>
      <c r="R1614" s="136"/>
      <c r="S1614" s="136"/>
      <c r="T1614" s="136"/>
      <c r="U1614" s="136"/>
      <c r="V1614" s="136"/>
      <c r="W1614" s="136"/>
      <c r="X1614" s="136"/>
      <c r="Y1614" s="138"/>
    </row>
    <row r="1615" spans="1:25" s="2" customFormat="1" x14ac:dyDescent="0.25">
      <c r="A1615" s="136"/>
      <c r="B1615" s="136"/>
      <c r="C1615" s="136"/>
      <c r="D1615" s="136"/>
      <c r="E1615" s="136"/>
      <c r="F1615" s="136"/>
      <c r="G1615" s="136"/>
      <c r="H1615" s="136"/>
      <c r="I1615" s="136"/>
      <c r="J1615" s="136"/>
      <c r="K1615" s="136"/>
      <c r="L1615" s="138"/>
      <c r="M1615" s="139"/>
      <c r="N1615" s="211"/>
      <c r="O1615" s="136"/>
      <c r="P1615" s="136"/>
      <c r="Q1615" s="136"/>
      <c r="R1615" s="136"/>
      <c r="S1615" s="136"/>
      <c r="T1615" s="136"/>
      <c r="U1615" s="136"/>
      <c r="V1615" s="136"/>
      <c r="W1615" s="136"/>
      <c r="X1615" s="136"/>
      <c r="Y1615" s="138"/>
    </row>
    <row r="1616" spans="1:25" s="2" customFormat="1" x14ac:dyDescent="0.25">
      <c r="A1616" s="136"/>
      <c r="B1616" s="136"/>
      <c r="C1616" s="136"/>
      <c r="D1616" s="136"/>
      <c r="E1616" s="136"/>
      <c r="F1616" s="136"/>
      <c r="G1616" s="136"/>
      <c r="H1616" s="136"/>
      <c r="I1616" s="136"/>
      <c r="J1616" s="136"/>
      <c r="K1616" s="136"/>
      <c r="L1616" s="138"/>
      <c r="M1616" s="139"/>
      <c r="N1616" s="211"/>
      <c r="O1616" s="136"/>
      <c r="P1616" s="136"/>
      <c r="Q1616" s="136"/>
      <c r="R1616" s="136"/>
      <c r="S1616" s="136"/>
      <c r="T1616" s="136"/>
      <c r="U1616" s="136"/>
      <c r="V1616" s="136"/>
      <c r="W1616" s="136"/>
      <c r="X1616" s="136"/>
      <c r="Y1616" s="138"/>
    </row>
    <row r="1617" spans="1:25" s="2" customFormat="1" x14ac:dyDescent="0.25">
      <c r="A1617" s="136"/>
      <c r="B1617" s="136"/>
      <c r="C1617" s="136"/>
      <c r="D1617" s="136"/>
      <c r="E1617" s="136"/>
      <c r="F1617" s="136"/>
      <c r="G1617" s="136"/>
      <c r="H1617" s="136"/>
      <c r="I1617" s="136"/>
      <c r="J1617" s="136"/>
      <c r="K1617" s="136"/>
      <c r="L1617" s="138"/>
      <c r="M1617" s="139"/>
      <c r="N1617" s="211"/>
      <c r="O1617" s="136"/>
      <c r="P1617" s="136"/>
      <c r="Q1617" s="136"/>
      <c r="R1617" s="136"/>
      <c r="S1617" s="136"/>
      <c r="T1617" s="136"/>
      <c r="U1617" s="136"/>
      <c r="V1617" s="136"/>
      <c r="W1617" s="136"/>
      <c r="X1617" s="136"/>
      <c r="Y1617" s="138"/>
    </row>
    <row r="1618" spans="1:25" s="2" customFormat="1" x14ac:dyDescent="0.25">
      <c r="A1618" s="136"/>
      <c r="B1618" s="136"/>
      <c r="C1618" s="136"/>
      <c r="D1618" s="136"/>
      <c r="E1618" s="136"/>
      <c r="F1618" s="136"/>
      <c r="G1618" s="136"/>
      <c r="H1618" s="136"/>
      <c r="I1618" s="136"/>
      <c r="J1618" s="136"/>
      <c r="K1618" s="136"/>
      <c r="L1618" s="138"/>
      <c r="M1618" s="139"/>
      <c r="N1618" s="211"/>
      <c r="O1618" s="136"/>
      <c r="P1618" s="136"/>
      <c r="Q1618" s="136"/>
      <c r="R1618" s="136"/>
      <c r="S1618" s="136"/>
      <c r="T1618" s="136"/>
      <c r="U1618" s="136"/>
      <c r="V1618" s="136"/>
      <c r="W1618" s="136"/>
      <c r="X1618" s="136"/>
      <c r="Y1618" s="138"/>
    </row>
    <row r="1619" spans="1:25" s="2" customFormat="1" x14ac:dyDescent="0.25">
      <c r="A1619" s="136"/>
      <c r="B1619" s="136"/>
      <c r="C1619" s="136"/>
      <c r="D1619" s="136"/>
      <c r="E1619" s="136"/>
      <c r="F1619" s="136"/>
      <c r="G1619" s="136"/>
      <c r="H1619" s="136"/>
      <c r="I1619" s="136"/>
      <c r="J1619" s="136"/>
      <c r="K1619" s="136"/>
      <c r="L1619" s="138"/>
      <c r="M1619" s="139"/>
      <c r="N1619" s="211"/>
      <c r="O1619" s="136"/>
      <c r="P1619" s="136"/>
      <c r="Q1619" s="136"/>
      <c r="R1619" s="136"/>
      <c r="S1619" s="136"/>
      <c r="T1619" s="136"/>
      <c r="U1619" s="136"/>
      <c r="V1619" s="136"/>
      <c r="W1619" s="136"/>
      <c r="X1619" s="136"/>
      <c r="Y1619" s="138"/>
    </row>
    <row r="1620" spans="1:25" s="2" customFormat="1" x14ac:dyDescent="0.25">
      <c r="A1620" s="136"/>
      <c r="B1620" s="136"/>
      <c r="C1620" s="136"/>
      <c r="D1620" s="136"/>
      <c r="E1620" s="136"/>
      <c r="F1620" s="136"/>
      <c r="G1620" s="136"/>
      <c r="H1620" s="136"/>
      <c r="I1620" s="136"/>
      <c r="J1620" s="136"/>
      <c r="K1620" s="136"/>
      <c r="L1620" s="138"/>
      <c r="M1620" s="139"/>
      <c r="N1620" s="211"/>
      <c r="O1620" s="136"/>
      <c r="P1620" s="136"/>
      <c r="Q1620" s="136"/>
      <c r="R1620" s="136"/>
      <c r="S1620" s="136"/>
      <c r="T1620" s="136"/>
      <c r="U1620" s="136"/>
      <c r="V1620" s="136"/>
      <c r="W1620" s="136"/>
      <c r="X1620" s="136"/>
      <c r="Y1620" s="138"/>
    </row>
    <row r="1621" spans="1:25" s="2" customFormat="1" x14ac:dyDescent="0.25">
      <c r="A1621" s="136"/>
      <c r="B1621" s="136"/>
      <c r="C1621" s="136"/>
      <c r="D1621" s="136"/>
      <c r="E1621" s="136"/>
      <c r="F1621" s="136"/>
      <c r="G1621" s="136"/>
      <c r="H1621" s="136"/>
      <c r="I1621" s="136"/>
      <c r="J1621" s="136"/>
      <c r="K1621" s="136"/>
      <c r="L1621" s="138"/>
      <c r="M1621" s="139"/>
      <c r="N1621" s="211"/>
      <c r="O1621" s="136"/>
      <c r="P1621" s="136"/>
      <c r="Q1621" s="136"/>
      <c r="R1621" s="136"/>
      <c r="S1621" s="136"/>
      <c r="T1621" s="136"/>
      <c r="U1621" s="136"/>
      <c r="V1621" s="136"/>
      <c r="W1621" s="136"/>
      <c r="X1621" s="136"/>
      <c r="Y1621" s="138"/>
    </row>
    <row r="1622" spans="1:25" s="2" customFormat="1" x14ac:dyDescent="0.25">
      <c r="A1622" s="136"/>
      <c r="B1622" s="136"/>
      <c r="C1622" s="136"/>
      <c r="D1622" s="136"/>
      <c r="E1622" s="136"/>
      <c r="F1622" s="136"/>
      <c r="G1622" s="136"/>
      <c r="H1622" s="136"/>
      <c r="I1622" s="136"/>
      <c r="J1622" s="136"/>
      <c r="K1622" s="136"/>
      <c r="L1622" s="138"/>
      <c r="M1622" s="139"/>
      <c r="N1622" s="211"/>
      <c r="O1622" s="136"/>
      <c r="P1622" s="136"/>
      <c r="Q1622" s="136"/>
      <c r="R1622" s="136"/>
      <c r="S1622" s="136"/>
      <c r="T1622" s="136"/>
      <c r="U1622" s="136"/>
      <c r="V1622" s="136"/>
      <c r="W1622" s="136"/>
      <c r="X1622" s="136"/>
      <c r="Y1622" s="138"/>
    </row>
    <row r="1623" spans="1:25" s="2" customFormat="1" x14ac:dyDescent="0.25">
      <c r="A1623" s="136"/>
      <c r="B1623" s="136"/>
      <c r="C1623" s="136"/>
      <c r="D1623" s="136"/>
      <c r="E1623" s="136"/>
      <c r="F1623" s="136"/>
      <c r="G1623" s="136"/>
      <c r="H1623" s="136"/>
      <c r="I1623" s="136"/>
      <c r="J1623" s="136"/>
      <c r="K1623" s="136"/>
      <c r="L1623" s="138"/>
      <c r="M1623" s="139"/>
      <c r="N1623" s="211"/>
      <c r="O1623" s="136"/>
      <c r="P1623" s="136"/>
      <c r="Q1623" s="136"/>
      <c r="R1623" s="136"/>
      <c r="S1623" s="136"/>
      <c r="T1623" s="136"/>
      <c r="U1623" s="136"/>
      <c r="V1623" s="136"/>
      <c r="W1623" s="136"/>
      <c r="X1623" s="136"/>
      <c r="Y1623" s="138"/>
    </row>
    <row r="1624" spans="1:25" s="2" customFormat="1" x14ac:dyDescent="0.25">
      <c r="A1624" s="136"/>
      <c r="B1624" s="136"/>
      <c r="C1624" s="136"/>
      <c r="D1624" s="136"/>
      <c r="E1624" s="136"/>
      <c r="F1624" s="136"/>
      <c r="G1624" s="136"/>
      <c r="H1624" s="136"/>
      <c r="I1624" s="136"/>
      <c r="J1624" s="136"/>
      <c r="K1624" s="136"/>
      <c r="L1624" s="138"/>
      <c r="M1624" s="139"/>
      <c r="N1624" s="211"/>
      <c r="O1624" s="136"/>
      <c r="P1624" s="136"/>
      <c r="Q1624" s="136"/>
      <c r="R1624" s="136"/>
      <c r="S1624" s="136"/>
      <c r="T1624" s="136"/>
      <c r="U1624" s="136"/>
      <c r="V1624" s="136"/>
      <c r="W1624" s="136"/>
      <c r="X1624" s="136"/>
      <c r="Y1624" s="138"/>
    </row>
    <row r="1625" spans="1:25" s="2" customFormat="1" x14ac:dyDescent="0.25">
      <c r="A1625" s="136"/>
      <c r="B1625" s="136"/>
      <c r="C1625" s="136"/>
      <c r="D1625" s="136"/>
      <c r="E1625" s="136"/>
      <c r="F1625" s="136"/>
      <c r="G1625" s="136"/>
      <c r="H1625" s="136"/>
      <c r="I1625" s="136"/>
      <c r="J1625" s="136"/>
      <c r="K1625" s="136"/>
      <c r="L1625" s="138"/>
      <c r="M1625" s="139"/>
      <c r="N1625" s="211"/>
      <c r="O1625" s="136"/>
      <c r="P1625" s="136"/>
      <c r="Q1625" s="136"/>
      <c r="R1625" s="136"/>
      <c r="S1625" s="136"/>
      <c r="T1625" s="136"/>
      <c r="U1625" s="136"/>
      <c r="V1625" s="136"/>
      <c r="W1625" s="136"/>
      <c r="X1625" s="136"/>
      <c r="Y1625" s="138"/>
    </row>
    <row r="1626" spans="1:25" s="2" customFormat="1" x14ac:dyDescent="0.25">
      <c r="A1626" s="136"/>
      <c r="B1626" s="136"/>
      <c r="C1626" s="136"/>
      <c r="D1626" s="136"/>
      <c r="E1626" s="136"/>
      <c r="F1626" s="136"/>
      <c r="G1626" s="136"/>
      <c r="H1626" s="136"/>
      <c r="I1626" s="136"/>
      <c r="J1626" s="136"/>
      <c r="K1626" s="136"/>
      <c r="L1626" s="138"/>
      <c r="M1626" s="139"/>
      <c r="N1626" s="211"/>
      <c r="O1626" s="136"/>
      <c r="P1626" s="136"/>
      <c r="Q1626" s="136"/>
      <c r="R1626" s="136"/>
      <c r="S1626" s="136"/>
      <c r="T1626" s="136"/>
      <c r="U1626" s="136"/>
      <c r="V1626" s="136"/>
      <c r="W1626" s="136"/>
      <c r="X1626" s="136"/>
      <c r="Y1626" s="138"/>
    </row>
    <row r="1627" spans="1:25" s="2" customFormat="1" x14ac:dyDescent="0.25">
      <c r="A1627" s="136"/>
      <c r="B1627" s="136"/>
      <c r="C1627" s="136"/>
      <c r="D1627" s="136"/>
      <c r="E1627" s="136"/>
      <c r="F1627" s="136"/>
      <c r="G1627" s="136"/>
      <c r="H1627" s="136"/>
      <c r="I1627" s="136"/>
      <c r="J1627" s="136"/>
      <c r="K1627" s="136"/>
      <c r="L1627" s="138"/>
      <c r="M1627" s="139"/>
      <c r="N1627" s="211"/>
      <c r="O1627" s="136"/>
      <c r="P1627" s="136"/>
      <c r="Q1627" s="136"/>
      <c r="R1627" s="136"/>
      <c r="S1627" s="136"/>
      <c r="T1627" s="136"/>
      <c r="U1627" s="136"/>
      <c r="V1627" s="136"/>
      <c r="W1627" s="136"/>
      <c r="X1627" s="136"/>
      <c r="Y1627" s="138"/>
    </row>
    <row r="1628" spans="1:25" s="2" customFormat="1" x14ac:dyDescent="0.25">
      <c r="A1628" s="136"/>
      <c r="B1628" s="136"/>
      <c r="C1628" s="136"/>
      <c r="D1628" s="136"/>
      <c r="E1628" s="136"/>
      <c r="F1628" s="136"/>
      <c r="G1628" s="136"/>
      <c r="H1628" s="136"/>
      <c r="I1628" s="136"/>
      <c r="J1628" s="136"/>
      <c r="K1628" s="136"/>
      <c r="L1628" s="138"/>
      <c r="M1628" s="139"/>
      <c r="N1628" s="211"/>
      <c r="O1628" s="136"/>
      <c r="P1628" s="136"/>
      <c r="Q1628" s="136"/>
      <c r="R1628" s="136"/>
      <c r="S1628" s="136"/>
      <c r="T1628" s="136"/>
      <c r="U1628" s="136"/>
      <c r="V1628" s="136"/>
      <c r="W1628" s="136"/>
      <c r="X1628" s="136"/>
      <c r="Y1628" s="138"/>
    </row>
    <row r="1629" spans="1:25" s="2" customFormat="1" x14ac:dyDescent="0.25">
      <c r="A1629" s="136"/>
      <c r="B1629" s="136"/>
      <c r="C1629" s="136"/>
      <c r="D1629" s="136"/>
      <c r="E1629" s="136"/>
      <c r="F1629" s="136"/>
      <c r="G1629" s="136"/>
      <c r="H1629" s="136"/>
      <c r="I1629" s="136"/>
      <c r="J1629" s="136"/>
      <c r="K1629" s="136"/>
      <c r="L1629" s="138"/>
      <c r="M1629" s="139"/>
      <c r="N1629" s="211"/>
      <c r="O1629" s="136"/>
      <c r="P1629" s="136"/>
      <c r="Q1629" s="136"/>
      <c r="R1629" s="136"/>
      <c r="S1629" s="136"/>
      <c r="T1629" s="136"/>
      <c r="U1629" s="136"/>
      <c r="V1629" s="136"/>
      <c r="W1629" s="136"/>
      <c r="X1629" s="136"/>
      <c r="Y1629" s="138"/>
    </row>
    <row r="1630" spans="1:25" s="2" customFormat="1" x14ac:dyDescent="0.25">
      <c r="A1630" s="136"/>
      <c r="B1630" s="136"/>
      <c r="C1630" s="136"/>
      <c r="D1630" s="136"/>
      <c r="E1630" s="136"/>
      <c r="F1630" s="136"/>
      <c r="G1630" s="136"/>
      <c r="H1630" s="136"/>
      <c r="I1630" s="136"/>
      <c r="J1630" s="136"/>
      <c r="K1630" s="136"/>
      <c r="L1630" s="138"/>
      <c r="M1630" s="139"/>
      <c r="N1630" s="211"/>
      <c r="O1630" s="136"/>
      <c r="P1630" s="136"/>
      <c r="Q1630" s="136"/>
      <c r="R1630" s="136"/>
      <c r="S1630" s="136"/>
      <c r="T1630" s="136"/>
      <c r="U1630" s="136"/>
      <c r="V1630" s="136"/>
      <c r="W1630" s="136"/>
      <c r="X1630" s="136"/>
      <c r="Y1630" s="138"/>
    </row>
    <row r="1631" spans="1:25" s="2" customFormat="1" x14ac:dyDescent="0.25">
      <c r="A1631" s="136"/>
      <c r="B1631" s="136"/>
      <c r="C1631" s="136"/>
      <c r="D1631" s="136"/>
      <c r="E1631" s="136"/>
      <c r="F1631" s="136"/>
      <c r="G1631" s="136"/>
      <c r="H1631" s="136"/>
      <c r="I1631" s="136"/>
      <c r="J1631" s="136"/>
      <c r="K1631" s="136"/>
      <c r="L1631" s="138"/>
      <c r="M1631" s="139"/>
      <c r="N1631" s="211"/>
      <c r="O1631" s="136"/>
      <c r="P1631" s="136"/>
      <c r="Q1631" s="136"/>
      <c r="R1631" s="136"/>
      <c r="S1631" s="136"/>
      <c r="T1631" s="136"/>
      <c r="U1631" s="136"/>
      <c r="V1631" s="136"/>
      <c r="W1631" s="136"/>
      <c r="X1631" s="136"/>
      <c r="Y1631" s="138"/>
    </row>
    <row r="1632" spans="1:25" s="2" customFormat="1" x14ac:dyDescent="0.25">
      <c r="A1632" s="136"/>
      <c r="B1632" s="136"/>
      <c r="C1632" s="136"/>
      <c r="D1632" s="136"/>
      <c r="E1632" s="136"/>
      <c r="F1632" s="136"/>
      <c r="G1632" s="136"/>
      <c r="H1632" s="136"/>
      <c r="I1632" s="136"/>
      <c r="J1632" s="136"/>
      <c r="K1632" s="136"/>
      <c r="L1632" s="138"/>
      <c r="M1632" s="139"/>
      <c r="N1632" s="211"/>
      <c r="O1632" s="136"/>
      <c r="P1632" s="136"/>
      <c r="Q1632" s="136"/>
      <c r="R1632" s="136"/>
      <c r="S1632" s="136"/>
      <c r="T1632" s="136"/>
      <c r="U1632" s="136"/>
      <c r="V1632" s="136"/>
      <c r="W1632" s="136"/>
      <c r="X1632" s="136"/>
      <c r="Y1632" s="138"/>
    </row>
    <row r="1633" spans="1:25" s="2" customFormat="1" x14ac:dyDescent="0.25">
      <c r="A1633" s="136"/>
      <c r="B1633" s="136"/>
      <c r="C1633" s="136"/>
      <c r="D1633" s="136"/>
      <c r="E1633" s="136"/>
      <c r="F1633" s="136"/>
      <c r="G1633" s="136"/>
      <c r="H1633" s="136"/>
      <c r="I1633" s="136"/>
      <c r="J1633" s="136"/>
      <c r="K1633" s="136"/>
      <c r="L1633" s="138"/>
      <c r="M1633" s="139"/>
      <c r="N1633" s="211"/>
      <c r="O1633" s="136"/>
      <c r="P1633" s="136"/>
      <c r="Q1633" s="136"/>
      <c r="R1633" s="136"/>
      <c r="S1633" s="136"/>
      <c r="T1633" s="136"/>
      <c r="U1633" s="136"/>
      <c r="V1633" s="136"/>
      <c r="W1633" s="136"/>
      <c r="X1633" s="136"/>
      <c r="Y1633" s="138"/>
    </row>
    <row r="1634" spans="1:25" s="2" customFormat="1" x14ac:dyDescent="0.25">
      <c r="A1634" s="136"/>
      <c r="B1634" s="136"/>
      <c r="C1634" s="136"/>
      <c r="D1634" s="136"/>
      <c r="E1634" s="136"/>
      <c r="F1634" s="136"/>
      <c r="G1634" s="136"/>
      <c r="H1634" s="136"/>
      <c r="I1634" s="136"/>
      <c r="J1634" s="136"/>
      <c r="K1634" s="136"/>
      <c r="L1634" s="138"/>
      <c r="M1634" s="139"/>
      <c r="N1634" s="211"/>
      <c r="O1634" s="136"/>
      <c r="P1634" s="136"/>
      <c r="Q1634" s="136"/>
      <c r="R1634" s="136"/>
      <c r="S1634" s="136"/>
      <c r="T1634" s="136"/>
      <c r="U1634" s="136"/>
      <c r="V1634" s="136"/>
      <c r="W1634" s="136"/>
      <c r="X1634" s="136"/>
      <c r="Y1634" s="138"/>
    </row>
    <row r="1635" spans="1:25" s="2" customFormat="1" x14ac:dyDescent="0.25">
      <c r="A1635" s="136"/>
      <c r="B1635" s="136"/>
      <c r="C1635" s="136"/>
      <c r="D1635" s="136"/>
      <c r="E1635" s="136"/>
      <c r="F1635" s="136"/>
      <c r="G1635" s="136"/>
      <c r="H1635" s="136"/>
      <c r="I1635" s="136"/>
      <c r="J1635" s="136"/>
      <c r="K1635" s="136"/>
      <c r="L1635" s="138"/>
      <c r="M1635" s="139"/>
      <c r="N1635" s="211"/>
      <c r="O1635" s="136"/>
      <c r="P1635" s="136"/>
      <c r="Q1635" s="136"/>
      <c r="R1635" s="136"/>
      <c r="S1635" s="136"/>
      <c r="T1635" s="136"/>
      <c r="U1635" s="136"/>
      <c r="V1635" s="136"/>
      <c r="W1635" s="136"/>
      <c r="X1635" s="136"/>
      <c r="Y1635" s="138"/>
    </row>
    <row r="1636" spans="1:25" s="2" customFormat="1" x14ac:dyDescent="0.25">
      <c r="A1636" s="136"/>
      <c r="B1636" s="136"/>
      <c r="C1636" s="136"/>
      <c r="D1636" s="136"/>
      <c r="E1636" s="136"/>
      <c r="F1636" s="136"/>
      <c r="G1636" s="136"/>
      <c r="H1636" s="136"/>
      <c r="I1636" s="136"/>
      <c r="J1636" s="136"/>
      <c r="K1636" s="136"/>
      <c r="L1636" s="138"/>
      <c r="M1636" s="139"/>
      <c r="N1636" s="211"/>
      <c r="O1636" s="136"/>
      <c r="P1636" s="136"/>
      <c r="Q1636" s="136"/>
      <c r="R1636" s="136"/>
      <c r="S1636" s="136"/>
      <c r="T1636" s="136"/>
      <c r="U1636" s="136"/>
      <c r="V1636" s="136"/>
      <c r="W1636" s="136"/>
      <c r="X1636" s="136"/>
      <c r="Y1636" s="138"/>
    </row>
    <row r="1637" spans="1:25" s="2" customFormat="1" x14ac:dyDescent="0.25">
      <c r="A1637" s="136"/>
      <c r="B1637" s="136"/>
      <c r="C1637" s="136"/>
      <c r="D1637" s="136"/>
      <c r="E1637" s="136"/>
      <c r="F1637" s="136"/>
      <c r="G1637" s="136"/>
      <c r="H1637" s="136"/>
      <c r="I1637" s="136"/>
      <c r="J1637" s="136"/>
      <c r="K1637" s="136"/>
      <c r="L1637" s="138"/>
      <c r="M1637" s="139"/>
      <c r="N1637" s="211"/>
      <c r="O1637" s="136"/>
      <c r="P1637" s="136"/>
      <c r="Q1637" s="136"/>
      <c r="R1637" s="136"/>
      <c r="S1637" s="136"/>
      <c r="T1637" s="136"/>
      <c r="U1637" s="136"/>
      <c r="V1637" s="136"/>
      <c r="W1637" s="136"/>
      <c r="X1637" s="136"/>
      <c r="Y1637" s="138"/>
    </row>
    <row r="1638" spans="1:25" s="2" customFormat="1" x14ac:dyDescent="0.25">
      <c r="A1638" s="136"/>
      <c r="B1638" s="136"/>
      <c r="C1638" s="136"/>
      <c r="D1638" s="136"/>
      <c r="E1638" s="136"/>
      <c r="F1638" s="136"/>
      <c r="G1638" s="136"/>
      <c r="H1638" s="136"/>
      <c r="I1638" s="136"/>
      <c r="J1638" s="136"/>
      <c r="K1638" s="136"/>
      <c r="L1638" s="138"/>
      <c r="M1638" s="139"/>
      <c r="N1638" s="211"/>
      <c r="O1638" s="136"/>
      <c r="P1638" s="136"/>
      <c r="Q1638" s="136"/>
      <c r="R1638" s="136"/>
      <c r="S1638" s="136"/>
      <c r="T1638" s="136"/>
      <c r="U1638" s="136"/>
      <c r="V1638" s="136"/>
      <c r="W1638" s="136"/>
      <c r="X1638" s="136"/>
      <c r="Y1638" s="138"/>
    </row>
    <row r="1639" spans="1:25" s="2" customFormat="1" x14ac:dyDescent="0.25">
      <c r="A1639" s="136"/>
      <c r="B1639" s="136"/>
      <c r="C1639" s="136"/>
      <c r="D1639" s="136"/>
      <c r="E1639" s="136"/>
      <c r="F1639" s="136"/>
      <c r="G1639" s="136"/>
      <c r="H1639" s="136"/>
      <c r="I1639" s="136"/>
      <c r="J1639" s="136"/>
      <c r="K1639" s="136"/>
      <c r="L1639" s="138"/>
      <c r="M1639" s="139"/>
      <c r="N1639" s="211"/>
      <c r="O1639" s="136"/>
      <c r="P1639" s="136"/>
      <c r="Q1639" s="136"/>
      <c r="R1639" s="136"/>
      <c r="S1639" s="136"/>
      <c r="T1639" s="136"/>
      <c r="U1639" s="136"/>
      <c r="V1639" s="136"/>
      <c r="W1639" s="136"/>
      <c r="X1639" s="136"/>
      <c r="Y1639" s="138"/>
    </row>
    <row r="1640" spans="1:25" s="2" customFormat="1" x14ac:dyDescent="0.25">
      <c r="A1640" s="136"/>
      <c r="B1640" s="136"/>
      <c r="C1640" s="136"/>
      <c r="D1640" s="136"/>
      <c r="E1640" s="136"/>
      <c r="F1640" s="136"/>
      <c r="G1640" s="136"/>
      <c r="H1640" s="136"/>
      <c r="I1640" s="136"/>
      <c r="J1640" s="136"/>
      <c r="K1640" s="136"/>
      <c r="L1640" s="138"/>
      <c r="M1640" s="139"/>
      <c r="N1640" s="211"/>
      <c r="O1640" s="136"/>
      <c r="P1640" s="136"/>
      <c r="Q1640" s="136"/>
      <c r="R1640" s="136"/>
      <c r="S1640" s="136"/>
      <c r="T1640" s="136"/>
      <c r="U1640" s="136"/>
      <c r="V1640" s="136"/>
      <c r="W1640" s="136"/>
      <c r="X1640" s="136"/>
      <c r="Y1640" s="138"/>
    </row>
    <row r="1641" spans="1:25" s="2" customFormat="1" x14ac:dyDescent="0.25">
      <c r="A1641" s="136"/>
      <c r="B1641" s="136"/>
      <c r="C1641" s="136"/>
      <c r="D1641" s="136"/>
      <c r="E1641" s="136"/>
      <c r="F1641" s="136"/>
      <c r="G1641" s="136"/>
      <c r="H1641" s="136"/>
      <c r="I1641" s="136"/>
      <c r="J1641" s="136"/>
      <c r="K1641" s="136"/>
      <c r="L1641" s="138"/>
      <c r="M1641" s="139"/>
      <c r="N1641" s="211"/>
      <c r="O1641" s="136"/>
      <c r="P1641" s="136"/>
      <c r="Q1641" s="136"/>
      <c r="R1641" s="136"/>
      <c r="S1641" s="136"/>
      <c r="T1641" s="136"/>
      <c r="U1641" s="136"/>
      <c r="V1641" s="136"/>
      <c r="W1641" s="136"/>
      <c r="X1641" s="136"/>
      <c r="Y1641" s="138"/>
    </row>
    <row r="1642" spans="1:25" s="2" customFormat="1" x14ac:dyDescent="0.25">
      <c r="A1642" s="136"/>
      <c r="B1642" s="136"/>
      <c r="C1642" s="136"/>
      <c r="D1642" s="136"/>
      <c r="E1642" s="136"/>
      <c r="F1642" s="136"/>
      <c r="G1642" s="136"/>
      <c r="H1642" s="136"/>
      <c r="I1642" s="136"/>
      <c r="J1642" s="136"/>
      <c r="K1642" s="136"/>
      <c r="L1642" s="138"/>
      <c r="M1642" s="139"/>
      <c r="N1642" s="211"/>
      <c r="O1642" s="136"/>
      <c r="P1642" s="136"/>
      <c r="Q1642" s="136"/>
      <c r="R1642" s="136"/>
      <c r="S1642" s="136"/>
      <c r="T1642" s="136"/>
      <c r="U1642" s="136"/>
      <c r="V1642" s="136"/>
      <c r="W1642" s="136"/>
      <c r="X1642" s="136"/>
      <c r="Y1642" s="138"/>
    </row>
    <row r="1643" spans="1:25" s="2" customFormat="1" x14ac:dyDescent="0.25">
      <c r="A1643" s="136"/>
      <c r="B1643" s="136"/>
      <c r="C1643" s="136"/>
      <c r="D1643" s="136"/>
      <c r="E1643" s="136"/>
      <c r="F1643" s="136"/>
      <c r="G1643" s="136"/>
      <c r="H1643" s="136"/>
      <c r="I1643" s="136"/>
      <c r="J1643" s="136"/>
      <c r="K1643" s="136"/>
      <c r="L1643" s="138"/>
      <c r="M1643" s="139"/>
      <c r="N1643" s="211"/>
      <c r="O1643" s="136"/>
      <c r="P1643" s="136"/>
      <c r="Q1643" s="136"/>
      <c r="R1643" s="136"/>
      <c r="S1643" s="136"/>
      <c r="T1643" s="136"/>
      <c r="U1643" s="136"/>
      <c r="V1643" s="136"/>
      <c r="W1643" s="136"/>
      <c r="X1643" s="136"/>
      <c r="Y1643" s="138"/>
    </row>
    <row r="1644" spans="1:25" s="2" customFormat="1" x14ac:dyDescent="0.25">
      <c r="A1644" s="136"/>
      <c r="B1644" s="136"/>
      <c r="C1644" s="136"/>
      <c r="D1644" s="136"/>
      <c r="E1644" s="136"/>
      <c r="F1644" s="136"/>
      <c r="G1644" s="136"/>
      <c r="H1644" s="136"/>
      <c r="I1644" s="136"/>
      <c r="J1644" s="136"/>
      <c r="K1644" s="136"/>
      <c r="L1644" s="138"/>
      <c r="M1644" s="139"/>
      <c r="N1644" s="211"/>
      <c r="O1644" s="136"/>
      <c r="P1644" s="136"/>
      <c r="Q1644" s="136"/>
      <c r="R1644" s="136"/>
      <c r="S1644" s="136"/>
      <c r="T1644" s="136"/>
      <c r="U1644" s="136"/>
      <c r="V1644" s="136"/>
      <c r="W1644" s="136"/>
      <c r="X1644" s="136"/>
      <c r="Y1644" s="138"/>
    </row>
    <row r="1645" spans="1:25" s="2" customFormat="1" x14ac:dyDescent="0.25">
      <c r="A1645" s="136"/>
      <c r="B1645" s="136"/>
      <c r="C1645" s="136"/>
      <c r="D1645" s="136"/>
      <c r="E1645" s="136"/>
      <c r="F1645" s="136"/>
      <c r="G1645" s="136"/>
      <c r="H1645" s="136"/>
      <c r="I1645" s="136"/>
      <c r="J1645" s="136"/>
      <c r="K1645" s="136"/>
      <c r="L1645" s="138"/>
      <c r="M1645" s="139"/>
      <c r="N1645" s="211"/>
      <c r="O1645" s="136"/>
      <c r="P1645" s="136"/>
      <c r="Q1645" s="136"/>
      <c r="R1645" s="136"/>
      <c r="S1645" s="136"/>
      <c r="T1645" s="136"/>
      <c r="U1645" s="136"/>
      <c r="V1645" s="136"/>
      <c r="W1645" s="136"/>
      <c r="X1645" s="136"/>
      <c r="Y1645" s="138"/>
    </row>
    <row r="1646" spans="1:25" s="2" customFormat="1" x14ac:dyDescent="0.25">
      <c r="A1646" s="136"/>
      <c r="B1646" s="136"/>
      <c r="C1646" s="136"/>
      <c r="D1646" s="136"/>
      <c r="E1646" s="136"/>
      <c r="F1646" s="136"/>
      <c r="G1646" s="136"/>
      <c r="H1646" s="136"/>
      <c r="I1646" s="136"/>
      <c r="J1646" s="136"/>
      <c r="K1646" s="136"/>
      <c r="L1646" s="138"/>
      <c r="M1646" s="139"/>
      <c r="N1646" s="211"/>
      <c r="O1646" s="136"/>
      <c r="P1646" s="136"/>
      <c r="Q1646" s="136"/>
      <c r="R1646" s="136"/>
      <c r="S1646" s="136"/>
      <c r="T1646" s="136"/>
      <c r="U1646" s="136"/>
      <c r="V1646" s="136"/>
      <c r="W1646" s="136"/>
      <c r="X1646" s="136"/>
      <c r="Y1646" s="138"/>
    </row>
    <row r="1647" spans="1:25" s="2" customFormat="1" x14ac:dyDescent="0.25">
      <c r="A1647" s="136"/>
      <c r="B1647" s="136"/>
      <c r="C1647" s="136"/>
      <c r="D1647" s="136"/>
      <c r="E1647" s="136"/>
      <c r="F1647" s="136"/>
      <c r="G1647" s="136"/>
      <c r="H1647" s="136"/>
      <c r="I1647" s="136"/>
      <c r="J1647" s="136"/>
      <c r="K1647" s="136"/>
      <c r="L1647" s="138"/>
      <c r="M1647" s="139"/>
      <c r="N1647" s="211"/>
      <c r="O1647" s="136"/>
      <c r="P1647" s="136"/>
      <c r="Q1647" s="136"/>
      <c r="R1647" s="136"/>
      <c r="S1647" s="136"/>
      <c r="T1647" s="136"/>
      <c r="U1647" s="136"/>
      <c r="V1647" s="136"/>
      <c r="W1647" s="136"/>
      <c r="X1647" s="136"/>
      <c r="Y1647" s="138"/>
    </row>
    <row r="1648" spans="1:25" s="2" customFormat="1" x14ac:dyDescent="0.25">
      <c r="A1648" s="136"/>
      <c r="B1648" s="136"/>
      <c r="C1648" s="136"/>
      <c r="D1648" s="136"/>
      <c r="E1648" s="136"/>
      <c r="F1648" s="136"/>
      <c r="G1648" s="136"/>
      <c r="H1648" s="136"/>
      <c r="I1648" s="136"/>
      <c r="J1648" s="136"/>
      <c r="K1648" s="136"/>
      <c r="L1648" s="138"/>
      <c r="M1648" s="139"/>
      <c r="N1648" s="211"/>
      <c r="O1648" s="136"/>
      <c r="P1648" s="136"/>
      <c r="Q1648" s="136"/>
      <c r="R1648" s="136"/>
      <c r="S1648" s="136"/>
      <c r="T1648" s="136"/>
      <c r="U1648" s="136"/>
      <c r="V1648" s="136"/>
      <c r="W1648" s="136"/>
      <c r="X1648" s="136"/>
      <c r="Y1648" s="138"/>
    </row>
    <row r="1649" spans="1:25" s="2" customFormat="1" x14ac:dyDescent="0.25">
      <c r="A1649" s="136"/>
      <c r="B1649" s="136"/>
      <c r="C1649" s="136"/>
      <c r="D1649" s="136"/>
      <c r="E1649" s="136"/>
      <c r="F1649" s="136"/>
      <c r="G1649" s="136"/>
      <c r="H1649" s="136"/>
      <c r="I1649" s="136"/>
      <c r="J1649" s="136"/>
      <c r="K1649" s="136"/>
      <c r="L1649" s="138"/>
      <c r="M1649" s="139"/>
      <c r="N1649" s="211"/>
      <c r="O1649" s="136"/>
      <c r="P1649" s="136"/>
      <c r="Q1649" s="136"/>
      <c r="R1649" s="136"/>
      <c r="S1649" s="136"/>
      <c r="T1649" s="136"/>
      <c r="U1649" s="136"/>
      <c r="V1649" s="136"/>
      <c r="W1649" s="136"/>
      <c r="X1649" s="136"/>
      <c r="Y1649" s="138"/>
    </row>
    <row r="1650" spans="1:25" s="2" customFormat="1" x14ac:dyDescent="0.25">
      <c r="A1650" s="136"/>
      <c r="B1650" s="136"/>
      <c r="C1650" s="136"/>
      <c r="D1650" s="136"/>
      <c r="E1650" s="136"/>
      <c r="F1650" s="136"/>
      <c r="G1650" s="136"/>
      <c r="H1650" s="136"/>
      <c r="I1650" s="136"/>
      <c r="J1650" s="136"/>
      <c r="K1650" s="136"/>
      <c r="L1650" s="138"/>
      <c r="M1650" s="139"/>
      <c r="N1650" s="211"/>
      <c r="O1650" s="136"/>
      <c r="P1650" s="136"/>
      <c r="Q1650" s="136"/>
      <c r="R1650" s="136"/>
      <c r="S1650" s="136"/>
      <c r="T1650" s="136"/>
      <c r="U1650" s="136"/>
      <c r="V1650" s="136"/>
      <c r="W1650" s="136"/>
      <c r="X1650" s="136"/>
      <c r="Y1650" s="138"/>
    </row>
    <row r="1651" spans="1:25" s="2" customFormat="1" x14ac:dyDescent="0.25">
      <c r="A1651" s="136"/>
      <c r="B1651" s="136"/>
      <c r="C1651" s="136"/>
      <c r="D1651" s="136"/>
      <c r="E1651" s="136"/>
      <c r="F1651" s="136"/>
      <c r="G1651" s="136"/>
      <c r="H1651" s="136"/>
      <c r="I1651" s="136"/>
      <c r="J1651" s="136"/>
      <c r="K1651" s="136"/>
      <c r="L1651" s="138"/>
      <c r="M1651" s="139"/>
      <c r="N1651" s="211"/>
      <c r="O1651" s="136"/>
      <c r="P1651" s="136"/>
      <c r="Q1651" s="136"/>
      <c r="R1651" s="136"/>
      <c r="S1651" s="136"/>
      <c r="T1651" s="136"/>
      <c r="U1651" s="136"/>
      <c r="V1651" s="136"/>
      <c r="W1651" s="136"/>
      <c r="X1651" s="136"/>
      <c r="Y1651" s="138"/>
    </row>
    <row r="1652" spans="1:25" s="2" customFormat="1" x14ac:dyDescent="0.25">
      <c r="A1652" s="136"/>
      <c r="B1652" s="136"/>
      <c r="C1652" s="136"/>
      <c r="D1652" s="136"/>
      <c r="E1652" s="136"/>
      <c r="F1652" s="136"/>
      <c r="G1652" s="136"/>
      <c r="H1652" s="136"/>
      <c r="I1652" s="136"/>
      <c r="J1652" s="136"/>
      <c r="K1652" s="136"/>
      <c r="L1652" s="138"/>
      <c r="M1652" s="139"/>
      <c r="N1652" s="211"/>
      <c r="O1652" s="136"/>
      <c r="P1652" s="136"/>
      <c r="Q1652" s="136"/>
      <c r="R1652" s="136"/>
      <c r="S1652" s="136"/>
      <c r="T1652" s="136"/>
      <c r="U1652" s="136"/>
      <c r="V1652" s="136"/>
      <c r="W1652" s="136"/>
      <c r="X1652" s="136"/>
      <c r="Y1652" s="138"/>
    </row>
    <row r="1653" spans="1:25" s="2" customFormat="1" x14ac:dyDescent="0.25">
      <c r="A1653" s="136"/>
      <c r="B1653" s="136"/>
      <c r="C1653" s="136"/>
      <c r="D1653" s="136"/>
      <c r="E1653" s="136"/>
      <c r="F1653" s="136"/>
      <c r="G1653" s="136"/>
      <c r="H1653" s="136"/>
      <c r="I1653" s="136"/>
      <c r="J1653" s="136"/>
      <c r="K1653" s="136"/>
      <c r="L1653" s="138"/>
      <c r="M1653" s="139"/>
      <c r="N1653" s="211"/>
      <c r="O1653" s="136"/>
      <c r="P1653" s="136"/>
      <c r="Q1653" s="136"/>
      <c r="R1653" s="136"/>
      <c r="S1653" s="136"/>
      <c r="T1653" s="136"/>
      <c r="U1653" s="136"/>
      <c r="V1653" s="136"/>
      <c r="W1653" s="136"/>
      <c r="X1653" s="136"/>
      <c r="Y1653" s="138"/>
    </row>
    <row r="1654" spans="1:25" s="2" customFormat="1" x14ac:dyDescent="0.25">
      <c r="A1654" s="136"/>
      <c r="B1654" s="136"/>
      <c r="C1654" s="136"/>
      <c r="D1654" s="136"/>
      <c r="E1654" s="136"/>
      <c r="F1654" s="136"/>
      <c r="G1654" s="136"/>
      <c r="H1654" s="136"/>
      <c r="I1654" s="136"/>
      <c r="J1654" s="136"/>
      <c r="K1654" s="136"/>
      <c r="L1654" s="138"/>
      <c r="M1654" s="139"/>
      <c r="N1654" s="211"/>
      <c r="O1654" s="136"/>
      <c r="P1654" s="136"/>
      <c r="Q1654" s="136"/>
      <c r="R1654" s="136"/>
      <c r="S1654" s="136"/>
      <c r="T1654" s="136"/>
      <c r="U1654" s="136"/>
      <c r="V1654" s="136"/>
      <c r="W1654" s="136"/>
      <c r="X1654" s="136"/>
      <c r="Y1654" s="138"/>
    </row>
    <row r="1655" spans="1:25" s="2" customFormat="1" x14ac:dyDescent="0.25">
      <c r="A1655" s="136"/>
      <c r="B1655" s="136"/>
      <c r="C1655" s="136"/>
      <c r="D1655" s="136"/>
      <c r="E1655" s="136"/>
      <c r="F1655" s="136"/>
      <c r="G1655" s="136"/>
      <c r="H1655" s="136"/>
      <c r="I1655" s="136"/>
      <c r="J1655" s="136"/>
      <c r="K1655" s="136"/>
      <c r="L1655" s="138"/>
      <c r="M1655" s="139"/>
      <c r="N1655" s="211"/>
      <c r="O1655" s="136"/>
      <c r="P1655" s="136"/>
      <c r="Q1655" s="136"/>
      <c r="R1655" s="136"/>
      <c r="S1655" s="136"/>
      <c r="T1655" s="136"/>
      <c r="U1655" s="136"/>
      <c r="V1655" s="136"/>
      <c r="W1655" s="136"/>
      <c r="X1655" s="136"/>
      <c r="Y1655" s="138"/>
    </row>
    <row r="1656" spans="1:25" s="2" customFormat="1" x14ac:dyDescent="0.25">
      <c r="A1656" s="136"/>
      <c r="B1656" s="136"/>
      <c r="C1656" s="136"/>
      <c r="D1656" s="136"/>
      <c r="E1656" s="136"/>
      <c r="F1656" s="136"/>
      <c r="G1656" s="136"/>
      <c r="H1656" s="136"/>
      <c r="I1656" s="136"/>
      <c r="J1656" s="136"/>
      <c r="K1656" s="136"/>
      <c r="L1656" s="138"/>
      <c r="M1656" s="139"/>
      <c r="N1656" s="211"/>
      <c r="O1656" s="136"/>
      <c r="P1656" s="136"/>
      <c r="Q1656" s="136"/>
      <c r="R1656" s="136"/>
      <c r="S1656" s="136"/>
      <c r="T1656" s="136"/>
      <c r="U1656" s="136"/>
      <c r="V1656" s="136"/>
      <c r="W1656" s="136"/>
      <c r="X1656" s="136"/>
      <c r="Y1656" s="138"/>
    </row>
    <row r="1657" spans="1:25" s="2" customFormat="1" x14ac:dyDescent="0.25">
      <c r="A1657" s="136"/>
      <c r="B1657" s="136"/>
      <c r="C1657" s="136"/>
      <c r="D1657" s="136"/>
      <c r="E1657" s="136"/>
      <c r="F1657" s="136"/>
      <c r="G1657" s="136"/>
      <c r="H1657" s="136"/>
      <c r="I1657" s="136"/>
      <c r="J1657" s="136"/>
      <c r="K1657" s="136"/>
      <c r="L1657" s="138"/>
      <c r="M1657" s="139"/>
      <c r="N1657" s="211"/>
      <c r="O1657" s="136"/>
      <c r="P1657" s="136"/>
      <c r="Q1657" s="136"/>
      <c r="R1657" s="136"/>
      <c r="S1657" s="136"/>
      <c r="T1657" s="136"/>
      <c r="U1657" s="136"/>
      <c r="V1657" s="136"/>
      <c r="W1657" s="136"/>
      <c r="X1657" s="136"/>
      <c r="Y1657" s="138"/>
    </row>
    <row r="1658" spans="1:25" s="2" customFormat="1" x14ac:dyDescent="0.25">
      <c r="A1658" s="136"/>
      <c r="B1658" s="136"/>
      <c r="C1658" s="136"/>
      <c r="D1658" s="136"/>
      <c r="E1658" s="136"/>
      <c r="F1658" s="136"/>
      <c r="G1658" s="136"/>
      <c r="H1658" s="136"/>
      <c r="I1658" s="136"/>
      <c r="J1658" s="136"/>
      <c r="K1658" s="136"/>
      <c r="L1658" s="138"/>
      <c r="M1658" s="139"/>
      <c r="N1658" s="211"/>
      <c r="O1658" s="136"/>
      <c r="P1658" s="136"/>
      <c r="Q1658" s="136"/>
      <c r="R1658" s="136"/>
      <c r="S1658" s="136"/>
      <c r="T1658" s="136"/>
      <c r="U1658" s="136"/>
      <c r="V1658" s="136"/>
      <c r="W1658" s="136"/>
      <c r="X1658" s="136"/>
      <c r="Y1658" s="138"/>
    </row>
    <row r="1659" spans="1:25" s="2" customFormat="1" x14ac:dyDescent="0.25">
      <c r="A1659" s="136"/>
      <c r="B1659" s="136"/>
      <c r="C1659" s="136"/>
      <c r="D1659" s="136"/>
      <c r="E1659" s="136"/>
      <c r="F1659" s="136"/>
      <c r="G1659" s="136"/>
      <c r="H1659" s="136"/>
      <c r="I1659" s="136"/>
      <c r="J1659" s="136"/>
      <c r="K1659" s="136"/>
      <c r="L1659" s="138"/>
      <c r="M1659" s="139"/>
      <c r="N1659" s="211"/>
      <c r="O1659" s="136"/>
      <c r="P1659" s="136"/>
      <c r="Q1659" s="136"/>
      <c r="R1659" s="136"/>
      <c r="S1659" s="136"/>
      <c r="T1659" s="136"/>
      <c r="U1659" s="136"/>
      <c r="V1659" s="136"/>
      <c r="W1659" s="136"/>
      <c r="X1659" s="136"/>
      <c r="Y1659" s="138"/>
    </row>
    <row r="1660" spans="1:25" s="2" customFormat="1" x14ac:dyDescent="0.25">
      <c r="A1660" s="136"/>
      <c r="B1660" s="136"/>
      <c r="C1660" s="136"/>
      <c r="D1660" s="136"/>
      <c r="E1660" s="136"/>
      <c r="F1660" s="136"/>
      <c r="G1660" s="136"/>
      <c r="H1660" s="136"/>
      <c r="I1660" s="136"/>
      <c r="J1660" s="136"/>
      <c r="K1660" s="136"/>
      <c r="L1660" s="138"/>
      <c r="M1660" s="139"/>
      <c r="N1660" s="211"/>
      <c r="O1660" s="136"/>
      <c r="P1660" s="136"/>
      <c r="Q1660" s="136"/>
      <c r="R1660" s="136"/>
      <c r="S1660" s="136"/>
      <c r="T1660" s="136"/>
      <c r="U1660" s="136"/>
      <c r="V1660" s="136"/>
      <c r="W1660" s="136"/>
      <c r="X1660" s="136"/>
      <c r="Y1660" s="138"/>
    </row>
    <row r="1661" spans="1:25" s="2" customFormat="1" x14ac:dyDescent="0.25">
      <c r="A1661" s="136"/>
      <c r="B1661" s="136"/>
      <c r="C1661" s="136"/>
      <c r="D1661" s="136"/>
      <c r="E1661" s="136"/>
      <c r="F1661" s="136"/>
      <c r="G1661" s="136"/>
      <c r="H1661" s="136"/>
      <c r="I1661" s="136"/>
      <c r="J1661" s="136"/>
      <c r="K1661" s="136"/>
      <c r="L1661" s="138"/>
      <c r="M1661" s="139"/>
      <c r="N1661" s="211"/>
      <c r="O1661" s="136"/>
      <c r="P1661" s="136"/>
      <c r="Q1661" s="136"/>
      <c r="R1661" s="136"/>
      <c r="S1661" s="136"/>
      <c r="T1661" s="136"/>
      <c r="U1661" s="136"/>
      <c r="V1661" s="136"/>
      <c r="W1661" s="136"/>
      <c r="X1661" s="136"/>
      <c r="Y1661" s="138"/>
    </row>
    <row r="1662" spans="1:25" s="2" customFormat="1" x14ac:dyDescent="0.25">
      <c r="A1662" s="136"/>
      <c r="B1662" s="136"/>
      <c r="C1662" s="136"/>
      <c r="D1662" s="136"/>
      <c r="E1662" s="136"/>
      <c r="F1662" s="136"/>
      <c r="G1662" s="136"/>
      <c r="H1662" s="136"/>
      <c r="I1662" s="136"/>
      <c r="J1662" s="136"/>
      <c r="K1662" s="136"/>
      <c r="L1662" s="138"/>
      <c r="M1662" s="139"/>
      <c r="N1662" s="211"/>
      <c r="O1662" s="136"/>
      <c r="P1662" s="136"/>
      <c r="Q1662" s="136"/>
      <c r="R1662" s="136"/>
      <c r="S1662" s="136"/>
      <c r="T1662" s="136"/>
      <c r="U1662" s="136"/>
      <c r="V1662" s="136"/>
      <c r="W1662" s="136"/>
      <c r="X1662" s="136"/>
      <c r="Y1662" s="138"/>
    </row>
    <row r="1663" spans="1:25" s="2" customFormat="1" x14ac:dyDescent="0.25">
      <c r="A1663" s="136"/>
      <c r="B1663" s="136"/>
      <c r="C1663" s="136"/>
      <c r="D1663" s="136"/>
      <c r="E1663" s="136"/>
      <c r="F1663" s="136"/>
      <c r="G1663" s="136"/>
      <c r="H1663" s="136"/>
      <c r="I1663" s="136"/>
      <c r="J1663" s="136"/>
      <c r="K1663" s="136"/>
      <c r="L1663" s="138"/>
      <c r="M1663" s="139"/>
      <c r="N1663" s="211"/>
      <c r="O1663" s="136"/>
      <c r="P1663" s="136"/>
      <c r="Q1663" s="136"/>
      <c r="R1663" s="136"/>
      <c r="S1663" s="136"/>
      <c r="T1663" s="136"/>
      <c r="U1663" s="136"/>
      <c r="V1663" s="136"/>
      <c r="W1663" s="136"/>
      <c r="X1663" s="136"/>
      <c r="Y1663" s="138"/>
    </row>
    <row r="1664" spans="1:25" s="2" customFormat="1" x14ac:dyDescent="0.25">
      <c r="A1664" s="136"/>
      <c r="B1664" s="136"/>
      <c r="C1664" s="136"/>
      <c r="D1664" s="136"/>
      <c r="E1664" s="136"/>
      <c r="F1664" s="136"/>
      <c r="G1664" s="136"/>
      <c r="H1664" s="136"/>
      <c r="I1664" s="136"/>
      <c r="J1664" s="136"/>
      <c r="K1664" s="136"/>
      <c r="L1664" s="138"/>
      <c r="M1664" s="139"/>
      <c r="N1664" s="211"/>
      <c r="O1664" s="136"/>
      <c r="P1664" s="136"/>
      <c r="Q1664" s="136"/>
      <c r="R1664" s="136"/>
      <c r="S1664" s="136"/>
      <c r="T1664" s="136"/>
      <c r="U1664" s="136"/>
      <c r="V1664" s="136"/>
      <c r="W1664" s="136"/>
      <c r="X1664" s="136"/>
      <c r="Y1664" s="138"/>
    </row>
    <row r="1665" spans="1:25" s="2" customFormat="1" x14ac:dyDescent="0.25">
      <c r="A1665" s="136"/>
      <c r="B1665" s="136"/>
      <c r="C1665" s="136"/>
      <c r="D1665" s="136"/>
      <c r="E1665" s="136"/>
      <c r="F1665" s="136"/>
      <c r="G1665" s="136"/>
      <c r="H1665" s="136"/>
      <c r="I1665" s="136"/>
      <c r="J1665" s="136"/>
      <c r="K1665" s="136"/>
      <c r="L1665" s="138"/>
      <c r="M1665" s="139"/>
      <c r="N1665" s="211"/>
      <c r="O1665" s="136"/>
      <c r="P1665" s="136"/>
      <c r="Q1665" s="136"/>
      <c r="R1665" s="136"/>
      <c r="S1665" s="136"/>
      <c r="T1665" s="136"/>
      <c r="U1665" s="136"/>
      <c r="V1665" s="136"/>
      <c r="W1665" s="136"/>
      <c r="X1665" s="136"/>
      <c r="Y1665" s="138"/>
    </row>
    <row r="1666" spans="1:25" s="2" customFormat="1" x14ac:dyDescent="0.25">
      <c r="A1666" s="136"/>
      <c r="B1666" s="136"/>
      <c r="C1666" s="136"/>
      <c r="D1666" s="136"/>
      <c r="E1666" s="136"/>
      <c r="F1666" s="136"/>
      <c r="G1666" s="136"/>
      <c r="H1666" s="136"/>
      <c r="I1666" s="136"/>
      <c r="J1666" s="136"/>
      <c r="K1666" s="136"/>
      <c r="L1666" s="138"/>
      <c r="M1666" s="139"/>
      <c r="N1666" s="211"/>
      <c r="O1666" s="136"/>
      <c r="P1666" s="136"/>
      <c r="Q1666" s="136"/>
      <c r="R1666" s="136"/>
      <c r="S1666" s="136"/>
      <c r="T1666" s="136"/>
      <c r="U1666" s="136"/>
      <c r="V1666" s="136"/>
      <c r="W1666" s="136"/>
      <c r="X1666" s="136"/>
      <c r="Y1666" s="138"/>
    </row>
    <row r="1667" spans="1:25" s="2" customFormat="1" x14ac:dyDescent="0.25">
      <c r="A1667" s="136"/>
      <c r="B1667" s="136"/>
      <c r="C1667" s="136"/>
      <c r="D1667" s="136"/>
      <c r="E1667" s="136"/>
      <c r="F1667" s="136"/>
      <c r="G1667" s="136"/>
      <c r="H1667" s="136"/>
      <c r="I1667" s="136"/>
      <c r="J1667" s="136"/>
      <c r="K1667" s="136"/>
      <c r="L1667" s="138"/>
      <c r="M1667" s="139"/>
      <c r="N1667" s="211"/>
      <c r="O1667" s="136"/>
      <c r="P1667" s="136"/>
      <c r="Q1667" s="136"/>
      <c r="R1667" s="136"/>
      <c r="S1667" s="136"/>
      <c r="T1667" s="136"/>
      <c r="U1667" s="136"/>
      <c r="V1667" s="136"/>
      <c r="W1667" s="136"/>
      <c r="X1667" s="136"/>
      <c r="Y1667" s="138"/>
    </row>
    <row r="1668" spans="1:25" s="2" customFormat="1" x14ac:dyDescent="0.25">
      <c r="A1668" s="136"/>
      <c r="B1668" s="136"/>
      <c r="C1668" s="136"/>
      <c r="D1668" s="136"/>
      <c r="E1668" s="136"/>
      <c r="F1668" s="136"/>
      <c r="G1668" s="136"/>
      <c r="H1668" s="136"/>
      <c r="I1668" s="136"/>
      <c r="J1668" s="136"/>
      <c r="K1668" s="136"/>
      <c r="L1668" s="138"/>
      <c r="M1668" s="139"/>
      <c r="N1668" s="211"/>
      <c r="O1668" s="136"/>
      <c r="P1668" s="136"/>
      <c r="Q1668" s="136"/>
      <c r="R1668" s="136"/>
      <c r="S1668" s="136"/>
      <c r="T1668" s="136"/>
      <c r="U1668" s="136"/>
      <c r="V1668" s="136"/>
      <c r="W1668" s="136"/>
      <c r="X1668" s="136"/>
      <c r="Y1668" s="138"/>
    </row>
    <row r="1669" spans="1:25" s="2" customFormat="1" x14ac:dyDescent="0.25">
      <c r="A1669" s="136"/>
      <c r="B1669" s="136"/>
      <c r="C1669" s="136"/>
      <c r="D1669" s="136"/>
      <c r="E1669" s="136"/>
      <c r="F1669" s="136"/>
      <c r="G1669" s="136"/>
      <c r="H1669" s="136"/>
      <c r="I1669" s="136"/>
      <c r="J1669" s="136"/>
      <c r="K1669" s="136"/>
      <c r="L1669" s="138"/>
      <c r="M1669" s="139"/>
      <c r="N1669" s="211"/>
      <c r="O1669" s="136"/>
      <c r="P1669" s="136"/>
      <c r="Q1669" s="136"/>
      <c r="R1669" s="136"/>
      <c r="S1669" s="136"/>
      <c r="T1669" s="136"/>
      <c r="U1669" s="136"/>
      <c r="V1669" s="136"/>
      <c r="W1669" s="136"/>
      <c r="X1669" s="136"/>
      <c r="Y1669" s="138"/>
    </row>
    <row r="1670" spans="1:25" s="2" customFormat="1" x14ac:dyDescent="0.25">
      <c r="A1670" s="136"/>
      <c r="B1670" s="136"/>
      <c r="C1670" s="136"/>
      <c r="D1670" s="136"/>
      <c r="E1670" s="136"/>
      <c r="F1670" s="136"/>
      <c r="G1670" s="136"/>
      <c r="H1670" s="136"/>
      <c r="I1670" s="136"/>
      <c r="J1670" s="136"/>
      <c r="K1670" s="136"/>
      <c r="L1670" s="138"/>
      <c r="M1670" s="139"/>
      <c r="N1670" s="211"/>
      <c r="O1670" s="136"/>
      <c r="P1670" s="136"/>
      <c r="Q1670" s="136"/>
      <c r="R1670" s="136"/>
      <c r="S1670" s="136"/>
      <c r="T1670" s="136"/>
      <c r="U1670" s="136"/>
      <c r="V1670" s="136"/>
      <c r="W1670" s="136"/>
      <c r="X1670" s="136"/>
      <c r="Y1670" s="138"/>
    </row>
    <row r="1671" spans="1:25" s="2" customFormat="1" x14ac:dyDescent="0.25">
      <c r="A1671" s="136"/>
      <c r="B1671" s="136"/>
      <c r="C1671" s="136"/>
      <c r="D1671" s="136"/>
      <c r="E1671" s="136"/>
      <c r="F1671" s="136"/>
      <c r="G1671" s="136"/>
      <c r="H1671" s="136"/>
      <c r="I1671" s="136"/>
      <c r="J1671" s="136"/>
      <c r="K1671" s="136"/>
      <c r="L1671" s="138"/>
      <c r="M1671" s="139"/>
      <c r="N1671" s="211"/>
      <c r="O1671" s="136"/>
      <c r="P1671" s="136"/>
      <c r="Q1671" s="136"/>
      <c r="R1671" s="136"/>
      <c r="S1671" s="136"/>
      <c r="T1671" s="136"/>
      <c r="U1671" s="136"/>
      <c r="V1671" s="136"/>
      <c r="W1671" s="136"/>
      <c r="X1671" s="136"/>
      <c r="Y1671" s="138"/>
    </row>
    <row r="1672" spans="1:25" s="2" customFormat="1" x14ac:dyDescent="0.25">
      <c r="A1672" s="136"/>
      <c r="B1672" s="136"/>
      <c r="C1672" s="136"/>
      <c r="D1672" s="136"/>
      <c r="E1672" s="136"/>
      <c r="F1672" s="136"/>
      <c r="G1672" s="136"/>
      <c r="H1672" s="136"/>
      <c r="I1672" s="136"/>
      <c r="J1672" s="136"/>
      <c r="K1672" s="136"/>
      <c r="L1672" s="138"/>
      <c r="M1672" s="139"/>
      <c r="N1672" s="211"/>
      <c r="O1672" s="136"/>
      <c r="P1672" s="136"/>
      <c r="Q1672" s="136"/>
      <c r="R1672" s="136"/>
      <c r="S1672" s="136"/>
      <c r="T1672" s="136"/>
      <c r="U1672" s="136"/>
      <c r="V1672" s="136"/>
      <c r="W1672" s="136"/>
      <c r="X1672" s="136"/>
      <c r="Y1672" s="138"/>
    </row>
    <row r="1673" spans="1:25" s="2" customFormat="1" x14ac:dyDescent="0.25">
      <c r="A1673" s="136"/>
      <c r="B1673" s="136"/>
      <c r="C1673" s="136"/>
      <c r="D1673" s="136"/>
      <c r="E1673" s="136"/>
      <c r="F1673" s="136"/>
      <c r="G1673" s="136"/>
      <c r="H1673" s="136"/>
      <c r="I1673" s="136"/>
      <c r="J1673" s="136"/>
      <c r="K1673" s="136"/>
      <c r="L1673" s="138"/>
      <c r="M1673" s="139"/>
      <c r="N1673" s="211"/>
      <c r="O1673" s="136"/>
      <c r="P1673" s="136"/>
      <c r="Q1673" s="136"/>
      <c r="R1673" s="136"/>
      <c r="S1673" s="136"/>
      <c r="T1673" s="136"/>
      <c r="U1673" s="136"/>
      <c r="V1673" s="136"/>
      <c r="W1673" s="136"/>
      <c r="X1673" s="136"/>
      <c r="Y1673" s="138"/>
    </row>
    <row r="1674" spans="1:25" s="2" customFormat="1" x14ac:dyDescent="0.25">
      <c r="A1674" s="136"/>
      <c r="B1674" s="136"/>
      <c r="C1674" s="136"/>
      <c r="D1674" s="136"/>
      <c r="E1674" s="136"/>
      <c r="F1674" s="136"/>
      <c r="G1674" s="136"/>
      <c r="H1674" s="136"/>
      <c r="I1674" s="136"/>
      <c r="J1674" s="136"/>
      <c r="K1674" s="136"/>
      <c r="L1674" s="138"/>
      <c r="M1674" s="139"/>
      <c r="N1674" s="211"/>
      <c r="O1674" s="136"/>
      <c r="P1674" s="136"/>
      <c r="Q1674" s="136"/>
      <c r="R1674" s="136"/>
      <c r="S1674" s="136"/>
      <c r="T1674" s="136"/>
      <c r="U1674" s="136"/>
      <c r="V1674" s="136"/>
      <c r="W1674" s="136"/>
      <c r="X1674" s="136"/>
      <c r="Y1674" s="138"/>
    </row>
    <row r="1675" spans="1:25" s="2" customFormat="1" x14ac:dyDescent="0.25">
      <c r="A1675" s="136"/>
      <c r="B1675" s="136"/>
      <c r="C1675" s="136"/>
      <c r="D1675" s="136"/>
      <c r="E1675" s="136"/>
      <c r="F1675" s="136"/>
      <c r="G1675" s="136"/>
      <c r="H1675" s="136"/>
      <c r="I1675" s="136"/>
      <c r="J1675" s="136"/>
      <c r="K1675" s="136"/>
      <c r="L1675" s="138"/>
      <c r="M1675" s="139"/>
      <c r="N1675" s="211"/>
      <c r="O1675" s="136"/>
      <c r="P1675" s="136"/>
      <c r="Q1675" s="136"/>
      <c r="R1675" s="136"/>
      <c r="S1675" s="136"/>
      <c r="T1675" s="136"/>
      <c r="U1675" s="136"/>
      <c r="V1675" s="136"/>
      <c r="W1675" s="136"/>
      <c r="X1675" s="136"/>
      <c r="Y1675" s="138"/>
    </row>
    <row r="1676" spans="1:25" s="2" customFormat="1" x14ac:dyDescent="0.25">
      <c r="A1676" s="136"/>
      <c r="B1676" s="136"/>
      <c r="C1676" s="136"/>
      <c r="D1676" s="136"/>
      <c r="E1676" s="136"/>
      <c r="F1676" s="136"/>
      <c r="G1676" s="136"/>
      <c r="H1676" s="136"/>
      <c r="I1676" s="136"/>
      <c r="J1676" s="136"/>
      <c r="K1676" s="136"/>
      <c r="L1676" s="138"/>
      <c r="M1676" s="139"/>
      <c r="N1676" s="211"/>
      <c r="O1676" s="136"/>
      <c r="P1676" s="136"/>
      <c r="Q1676" s="136"/>
      <c r="R1676" s="136"/>
      <c r="S1676" s="136"/>
      <c r="T1676" s="136"/>
      <c r="U1676" s="136"/>
      <c r="V1676" s="136"/>
      <c r="W1676" s="136"/>
      <c r="X1676" s="136"/>
      <c r="Y1676" s="138"/>
    </row>
    <row r="1677" spans="1:25" s="2" customFormat="1" x14ac:dyDescent="0.25">
      <c r="A1677" s="136"/>
      <c r="B1677" s="136"/>
      <c r="C1677" s="136"/>
      <c r="D1677" s="136"/>
      <c r="E1677" s="136"/>
      <c r="F1677" s="136"/>
      <c r="G1677" s="136"/>
      <c r="H1677" s="136"/>
      <c r="I1677" s="136"/>
      <c r="J1677" s="136"/>
      <c r="K1677" s="136"/>
      <c r="L1677" s="138"/>
      <c r="M1677" s="139"/>
      <c r="N1677" s="211"/>
      <c r="O1677" s="136"/>
      <c r="P1677" s="136"/>
      <c r="Q1677" s="136"/>
      <c r="R1677" s="136"/>
      <c r="S1677" s="136"/>
      <c r="T1677" s="136"/>
      <c r="U1677" s="136"/>
      <c r="V1677" s="136"/>
      <c r="W1677" s="136"/>
      <c r="X1677" s="136"/>
      <c r="Y1677" s="138"/>
    </row>
    <row r="1678" spans="1:25" s="2" customFormat="1" x14ac:dyDescent="0.25">
      <c r="A1678" s="136"/>
      <c r="B1678" s="136"/>
      <c r="C1678" s="136"/>
      <c r="D1678" s="136"/>
      <c r="E1678" s="136"/>
      <c r="F1678" s="136"/>
      <c r="G1678" s="136"/>
      <c r="H1678" s="136"/>
      <c r="I1678" s="136"/>
      <c r="J1678" s="136"/>
      <c r="K1678" s="136"/>
      <c r="L1678" s="138"/>
      <c r="M1678" s="139"/>
      <c r="N1678" s="211"/>
      <c r="O1678" s="136"/>
      <c r="P1678" s="136"/>
      <c r="Q1678" s="136"/>
      <c r="R1678" s="136"/>
      <c r="S1678" s="136"/>
      <c r="T1678" s="136"/>
      <c r="U1678" s="136"/>
      <c r="V1678" s="136"/>
      <c r="W1678" s="136"/>
      <c r="X1678" s="136"/>
      <c r="Y1678" s="138"/>
    </row>
    <row r="1679" spans="1:25" s="2" customFormat="1" x14ac:dyDescent="0.25">
      <c r="A1679" s="136"/>
      <c r="B1679" s="136"/>
      <c r="C1679" s="136"/>
      <c r="D1679" s="136"/>
      <c r="E1679" s="136"/>
      <c r="F1679" s="136"/>
      <c r="G1679" s="136"/>
      <c r="H1679" s="136"/>
      <c r="I1679" s="136"/>
      <c r="J1679" s="136"/>
      <c r="K1679" s="136"/>
      <c r="L1679" s="138"/>
      <c r="M1679" s="139"/>
      <c r="N1679" s="211"/>
      <c r="O1679" s="136"/>
      <c r="P1679" s="136"/>
      <c r="Q1679" s="136"/>
      <c r="R1679" s="136"/>
      <c r="S1679" s="136"/>
      <c r="T1679" s="136"/>
      <c r="U1679" s="136"/>
      <c r="V1679" s="136"/>
      <c r="W1679" s="136"/>
      <c r="X1679" s="136"/>
      <c r="Y1679" s="138"/>
    </row>
    <row r="1680" spans="1:25" s="2" customFormat="1" x14ac:dyDescent="0.25">
      <c r="A1680" s="136"/>
      <c r="B1680" s="136"/>
      <c r="C1680" s="136"/>
      <c r="D1680" s="136"/>
      <c r="E1680" s="136"/>
      <c r="F1680" s="136"/>
      <c r="G1680" s="136"/>
      <c r="H1680" s="136"/>
      <c r="I1680" s="136"/>
      <c r="J1680" s="136"/>
      <c r="K1680" s="136"/>
      <c r="L1680" s="138"/>
      <c r="M1680" s="139"/>
      <c r="N1680" s="211"/>
      <c r="O1680" s="136"/>
      <c r="P1680" s="136"/>
      <c r="Q1680" s="136"/>
      <c r="R1680" s="136"/>
      <c r="S1680" s="136"/>
      <c r="T1680" s="136"/>
      <c r="U1680" s="136"/>
      <c r="V1680" s="136"/>
      <c r="W1680" s="136"/>
      <c r="X1680" s="136"/>
      <c r="Y1680" s="138"/>
    </row>
    <row r="1681" spans="1:25" s="2" customFormat="1" x14ac:dyDescent="0.25">
      <c r="A1681" s="136"/>
      <c r="B1681" s="136"/>
      <c r="C1681" s="136"/>
      <c r="D1681" s="136"/>
      <c r="E1681" s="136"/>
      <c r="F1681" s="136"/>
      <c r="G1681" s="136"/>
      <c r="H1681" s="136"/>
      <c r="I1681" s="136"/>
      <c r="J1681" s="136"/>
      <c r="K1681" s="136"/>
      <c r="L1681" s="138"/>
      <c r="M1681" s="139"/>
      <c r="N1681" s="211"/>
      <c r="O1681" s="136"/>
      <c r="P1681" s="136"/>
      <c r="Q1681" s="136"/>
      <c r="R1681" s="136"/>
      <c r="S1681" s="136"/>
      <c r="T1681" s="136"/>
      <c r="U1681" s="136"/>
      <c r="V1681" s="136"/>
      <c r="W1681" s="136"/>
      <c r="X1681" s="136"/>
      <c r="Y1681" s="138"/>
    </row>
    <row r="1682" spans="1:25" s="2" customFormat="1" x14ac:dyDescent="0.25">
      <c r="A1682" s="136"/>
      <c r="B1682" s="136"/>
      <c r="C1682" s="136"/>
      <c r="D1682" s="136"/>
      <c r="E1682" s="136"/>
      <c r="F1682" s="136"/>
      <c r="G1682" s="136"/>
      <c r="H1682" s="136"/>
      <c r="I1682" s="136"/>
      <c r="J1682" s="136"/>
      <c r="K1682" s="136"/>
      <c r="L1682" s="138"/>
      <c r="M1682" s="139"/>
      <c r="N1682" s="211"/>
      <c r="O1682" s="136"/>
      <c r="P1682" s="136"/>
      <c r="Q1682" s="136"/>
      <c r="R1682" s="136"/>
      <c r="S1682" s="136"/>
      <c r="T1682" s="136"/>
      <c r="U1682" s="136"/>
      <c r="V1682" s="136"/>
      <c r="W1682" s="136"/>
      <c r="X1682" s="136"/>
      <c r="Y1682" s="138"/>
    </row>
    <row r="1683" spans="1:25" s="2" customFormat="1" x14ac:dyDescent="0.25">
      <c r="A1683" s="136"/>
      <c r="B1683" s="136"/>
      <c r="C1683" s="136"/>
      <c r="D1683" s="136"/>
      <c r="E1683" s="136"/>
      <c r="F1683" s="136"/>
      <c r="G1683" s="136"/>
      <c r="H1683" s="136"/>
      <c r="I1683" s="136"/>
      <c r="J1683" s="136"/>
      <c r="K1683" s="136"/>
      <c r="L1683" s="138"/>
      <c r="M1683" s="139"/>
      <c r="N1683" s="211"/>
      <c r="O1683" s="136"/>
      <c r="P1683" s="136"/>
      <c r="Q1683" s="136"/>
      <c r="R1683" s="136"/>
      <c r="S1683" s="136"/>
      <c r="T1683" s="136"/>
      <c r="U1683" s="136"/>
      <c r="V1683" s="136"/>
      <c r="W1683" s="136"/>
      <c r="X1683" s="136"/>
      <c r="Y1683" s="138"/>
    </row>
    <row r="1684" spans="1:25" s="2" customFormat="1" x14ac:dyDescent="0.25">
      <c r="A1684" s="136"/>
      <c r="B1684" s="136"/>
      <c r="C1684" s="136"/>
      <c r="D1684" s="136"/>
      <c r="E1684" s="136"/>
      <c r="F1684" s="136"/>
      <c r="G1684" s="136"/>
      <c r="H1684" s="136"/>
      <c r="I1684" s="136"/>
      <c r="J1684" s="136"/>
      <c r="K1684" s="136"/>
      <c r="L1684" s="138"/>
      <c r="M1684" s="139"/>
      <c r="N1684" s="211"/>
      <c r="O1684" s="136"/>
      <c r="P1684" s="136"/>
      <c r="Q1684" s="136"/>
      <c r="R1684" s="136"/>
      <c r="S1684" s="136"/>
      <c r="T1684" s="136"/>
      <c r="U1684" s="136"/>
      <c r="V1684" s="136"/>
      <c r="W1684" s="136"/>
      <c r="X1684" s="136"/>
      <c r="Y1684" s="138"/>
    </row>
    <row r="1685" spans="1:25" s="2" customFormat="1" x14ac:dyDescent="0.25">
      <c r="A1685" s="136"/>
      <c r="B1685" s="136"/>
      <c r="C1685" s="136"/>
      <c r="D1685" s="136"/>
      <c r="E1685" s="136"/>
      <c r="F1685" s="136"/>
      <c r="G1685" s="136"/>
      <c r="H1685" s="136"/>
      <c r="I1685" s="136"/>
      <c r="J1685" s="136"/>
      <c r="K1685" s="136"/>
      <c r="L1685" s="138"/>
      <c r="M1685" s="139"/>
      <c r="N1685" s="211"/>
      <c r="O1685" s="136"/>
      <c r="P1685" s="136"/>
      <c r="Q1685" s="136"/>
      <c r="R1685" s="136"/>
      <c r="S1685" s="136"/>
      <c r="T1685" s="136"/>
      <c r="U1685" s="136"/>
      <c r="V1685" s="136"/>
      <c r="W1685" s="136"/>
      <c r="X1685" s="136"/>
      <c r="Y1685" s="138"/>
    </row>
    <row r="1686" spans="1:25" s="2" customFormat="1" x14ac:dyDescent="0.25">
      <c r="A1686" s="136"/>
      <c r="B1686" s="136"/>
      <c r="C1686" s="136"/>
      <c r="D1686" s="136"/>
      <c r="E1686" s="136"/>
      <c r="F1686" s="136"/>
      <c r="G1686" s="136"/>
      <c r="H1686" s="136"/>
      <c r="I1686" s="136"/>
      <c r="J1686" s="136"/>
      <c r="K1686" s="136"/>
      <c r="L1686" s="138"/>
      <c r="M1686" s="139"/>
      <c r="N1686" s="211"/>
      <c r="O1686" s="136"/>
      <c r="P1686" s="136"/>
      <c r="Q1686" s="136"/>
      <c r="R1686" s="136"/>
      <c r="S1686" s="136"/>
      <c r="T1686" s="136"/>
      <c r="U1686" s="136"/>
      <c r="V1686" s="136"/>
      <c r="W1686" s="136"/>
      <c r="X1686" s="136"/>
      <c r="Y1686" s="138"/>
    </row>
    <row r="1687" spans="1:25" s="2" customFormat="1" x14ac:dyDescent="0.25">
      <c r="A1687" s="136"/>
      <c r="B1687" s="136"/>
      <c r="C1687" s="136"/>
      <c r="D1687" s="136"/>
      <c r="E1687" s="136"/>
      <c r="F1687" s="136"/>
      <c r="G1687" s="136"/>
      <c r="H1687" s="136"/>
      <c r="I1687" s="136"/>
      <c r="J1687" s="136"/>
      <c r="K1687" s="136"/>
      <c r="L1687" s="138"/>
      <c r="M1687" s="139"/>
      <c r="N1687" s="211"/>
      <c r="O1687" s="136"/>
      <c r="P1687" s="136"/>
      <c r="Q1687" s="136"/>
      <c r="R1687" s="136"/>
      <c r="S1687" s="136"/>
      <c r="T1687" s="136"/>
      <c r="U1687" s="136"/>
      <c r="V1687" s="136"/>
      <c r="W1687" s="136"/>
      <c r="X1687" s="136"/>
      <c r="Y1687" s="138"/>
    </row>
    <row r="1688" spans="1:25" s="2" customFormat="1" x14ac:dyDescent="0.25">
      <c r="A1688" s="136"/>
      <c r="B1688" s="136"/>
      <c r="C1688" s="136"/>
      <c r="D1688" s="136"/>
      <c r="E1688" s="136"/>
      <c r="F1688" s="136"/>
      <c r="G1688" s="136"/>
      <c r="H1688" s="136"/>
      <c r="I1688" s="136"/>
      <c r="J1688" s="136"/>
      <c r="K1688" s="136"/>
      <c r="L1688" s="138"/>
      <c r="M1688" s="139"/>
      <c r="N1688" s="211"/>
      <c r="O1688" s="136"/>
      <c r="P1688" s="136"/>
      <c r="Q1688" s="136"/>
      <c r="R1688" s="136"/>
      <c r="S1688" s="136"/>
      <c r="T1688" s="136"/>
      <c r="U1688" s="136"/>
      <c r="V1688" s="136"/>
      <c r="W1688" s="136"/>
      <c r="X1688" s="136"/>
      <c r="Y1688" s="138"/>
    </row>
    <row r="1689" spans="1:25" s="2" customFormat="1" x14ac:dyDescent="0.25">
      <c r="A1689" s="136"/>
      <c r="B1689" s="136"/>
      <c r="C1689" s="136"/>
      <c r="D1689" s="136"/>
      <c r="E1689" s="136"/>
      <c r="F1689" s="136"/>
      <c r="G1689" s="136"/>
      <c r="H1689" s="136"/>
      <c r="I1689" s="136"/>
      <c r="J1689" s="136"/>
      <c r="K1689" s="136"/>
      <c r="L1689" s="138"/>
      <c r="M1689" s="139"/>
      <c r="N1689" s="211"/>
      <c r="O1689" s="136"/>
      <c r="P1689" s="136"/>
      <c r="Q1689" s="136"/>
      <c r="R1689" s="136"/>
      <c r="S1689" s="136"/>
      <c r="T1689" s="136"/>
      <c r="U1689" s="136"/>
      <c r="V1689" s="136"/>
      <c r="W1689" s="136"/>
      <c r="X1689" s="136"/>
      <c r="Y1689" s="138"/>
    </row>
    <row r="1690" spans="1:25" s="2" customFormat="1" x14ac:dyDescent="0.25">
      <c r="A1690" s="136"/>
      <c r="B1690" s="136"/>
      <c r="C1690" s="136"/>
      <c r="D1690" s="136"/>
      <c r="E1690" s="136"/>
      <c r="F1690" s="136"/>
      <c r="G1690" s="136"/>
      <c r="H1690" s="136"/>
      <c r="I1690" s="136"/>
      <c r="J1690" s="136"/>
      <c r="K1690" s="136"/>
      <c r="L1690" s="138"/>
      <c r="M1690" s="139"/>
      <c r="N1690" s="211"/>
      <c r="O1690" s="136"/>
      <c r="P1690" s="136"/>
      <c r="Q1690" s="136"/>
      <c r="R1690" s="136"/>
      <c r="S1690" s="136"/>
      <c r="T1690" s="136"/>
      <c r="U1690" s="136"/>
      <c r="V1690" s="136"/>
      <c r="W1690" s="136"/>
      <c r="X1690" s="136"/>
      <c r="Y1690" s="138"/>
    </row>
    <row r="1691" spans="1:25" s="2" customFormat="1" x14ac:dyDescent="0.25">
      <c r="A1691" s="136"/>
      <c r="B1691" s="136"/>
      <c r="C1691" s="136"/>
      <c r="D1691" s="136"/>
      <c r="E1691" s="136"/>
      <c r="F1691" s="136"/>
      <c r="G1691" s="136"/>
      <c r="H1691" s="136"/>
      <c r="I1691" s="136"/>
      <c r="J1691" s="136"/>
      <c r="K1691" s="136"/>
      <c r="L1691" s="138"/>
      <c r="M1691" s="139"/>
      <c r="N1691" s="211"/>
      <c r="O1691" s="136"/>
      <c r="P1691" s="136"/>
      <c r="Q1691" s="136"/>
      <c r="R1691" s="136"/>
      <c r="S1691" s="136"/>
      <c r="T1691" s="136"/>
      <c r="U1691" s="136"/>
      <c r="V1691" s="136"/>
      <c r="W1691" s="136"/>
      <c r="X1691" s="136"/>
      <c r="Y1691" s="138"/>
    </row>
    <row r="1692" spans="1:25" s="2" customFormat="1" x14ac:dyDescent="0.25">
      <c r="A1692" s="136"/>
      <c r="B1692" s="136"/>
      <c r="C1692" s="136"/>
      <c r="D1692" s="136"/>
      <c r="E1692" s="136"/>
      <c r="F1692" s="136"/>
      <c r="G1692" s="136"/>
      <c r="H1692" s="136"/>
      <c r="I1692" s="136"/>
      <c r="J1692" s="136"/>
      <c r="K1692" s="136"/>
      <c r="L1692" s="138"/>
      <c r="M1692" s="139"/>
      <c r="N1692" s="211"/>
      <c r="O1692" s="136"/>
      <c r="P1692" s="136"/>
      <c r="Q1692" s="136"/>
      <c r="R1692" s="136"/>
      <c r="S1692" s="136"/>
      <c r="T1692" s="136"/>
      <c r="U1692" s="136"/>
      <c r="V1692" s="136"/>
      <c r="W1692" s="136"/>
      <c r="X1692" s="136"/>
      <c r="Y1692" s="138"/>
    </row>
    <row r="1693" spans="1:25" s="2" customFormat="1" x14ac:dyDescent="0.25">
      <c r="A1693" s="136"/>
      <c r="B1693" s="136"/>
      <c r="C1693" s="136"/>
      <c r="D1693" s="136"/>
      <c r="E1693" s="136"/>
      <c r="F1693" s="136"/>
      <c r="G1693" s="136"/>
      <c r="H1693" s="136"/>
      <c r="I1693" s="136"/>
      <c r="J1693" s="136"/>
      <c r="K1693" s="136"/>
      <c r="L1693" s="138"/>
      <c r="M1693" s="139"/>
      <c r="N1693" s="211"/>
      <c r="O1693" s="136"/>
      <c r="P1693" s="136"/>
      <c r="Q1693" s="136"/>
      <c r="R1693" s="136"/>
      <c r="S1693" s="136"/>
      <c r="T1693" s="136"/>
      <c r="U1693" s="136"/>
      <c r="V1693" s="136"/>
      <c r="W1693" s="136"/>
      <c r="X1693" s="136"/>
      <c r="Y1693" s="138"/>
    </row>
    <row r="1694" spans="1:25" s="2" customFormat="1" x14ac:dyDescent="0.25">
      <c r="A1694" s="136"/>
      <c r="B1694" s="136"/>
      <c r="C1694" s="136"/>
      <c r="D1694" s="136"/>
      <c r="E1694" s="136"/>
      <c r="F1694" s="136"/>
      <c r="G1694" s="136"/>
      <c r="H1694" s="136"/>
      <c r="I1694" s="136"/>
      <c r="J1694" s="136"/>
      <c r="K1694" s="136"/>
      <c r="L1694" s="138"/>
      <c r="M1694" s="139"/>
      <c r="N1694" s="211"/>
      <c r="O1694" s="136"/>
      <c r="P1694" s="136"/>
      <c r="Q1694" s="136"/>
      <c r="R1694" s="136"/>
      <c r="S1694" s="136"/>
      <c r="T1694" s="136"/>
      <c r="U1694" s="136"/>
      <c r="V1694" s="136"/>
      <c r="W1694" s="136"/>
      <c r="X1694" s="136"/>
      <c r="Y1694" s="138"/>
    </row>
    <row r="1695" spans="1:25" s="2" customFormat="1" x14ac:dyDescent="0.25">
      <c r="A1695" s="136"/>
      <c r="B1695" s="136"/>
      <c r="C1695" s="136"/>
      <c r="D1695" s="136"/>
      <c r="E1695" s="136"/>
      <c r="F1695" s="136"/>
      <c r="G1695" s="136"/>
      <c r="H1695" s="136"/>
      <c r="I1695" s="136"/>
      <c r="J1695" s="136"/>
      <c r="K1695" s="136"/>
      <c r="L1695" s="138"/>
      <c r="M1695" s="139"/>
      <c r="N1695" s="211"/>
      <c r="O1695" s="136"/>
      <c r="P1695" s="136"/>
      <c r="Q1695" s="136"/>
      <c r="R1695" s="136"/>
      <c r="S1695" s="136"/>
      <c r="T1695" s="136"/>
      <c r="U1695" s="136"/>
      <c r="V1695" s="136"/>
      <c r="W1695" s="136"/>
      <c r="X1695" s="136"/>
      <c r="Y1695" s="138"/>
    </row>
    <row r="1696" spans="1:25" s="2" customFormat="1" x14ac:dyDescent="0.25">
      <c r="A1696" s="136"/>
      <c r="B1696" s="136"/>
      <c r="C1696" s="136"/>
      <c r="D1696" s="136"/>
      <c r="E1696" s="136"/>
      <c r="F1696" s="136"/>
      <c r="G1696" s="136"/>
      <c r="H1696" s="136"/>
      <c r="I1696" s="136"/>
      <c r="J1696" s="136"/>
      <c r="K1696" s="136"/>
      <c r="L1696" s="138"/>
      <c r="M1696" s="139"/>
      <c r="N1696" s="211"/>
      <c r="O1696" s="136"/>
      <c r="P1696" s="136"/>
      <c r="Q1696" s="136"/>
      <c r="R1696" s="136"/>
      <c r="S1696" s="136"/>
      <c r="T1696" s="136"/>
      <c r="U1696" s="136"/>
      <c r="V1696" s="136"/>
      <c r="W1696" s="136"/>
      <c r="X1696" s="136"/>
      <c r="Y1696" s="138"/>
    </row>
    <row r="1697" spans="1:25" s="2" customFormat="1" x14ac:dyDescent="0.25">
      <c r="A1697" s="136"/>
      <c r="B1697" s="136"/>
      <c r="C1697" s="136"/>
      <c r="D1697" s="136"/>
      <c r="E1697" s="136"/>
      <c r="F1697" s="136"/>
      <c r="G1697" s="136"/>
      <c r="H1697" s="136"/>
      <c r="I1697" s="136"/>
      <c r="J1697" s="136"/>
      <c r="K1697" s="136"/>
      <c r="L1697" s="138"/>
      <c r="M1697" s="139"/>
      <c r="N1697" s="211"/>
      <c r="O1697" s="136"/>
      <c r="P1697" s="136"/>
      <c r="Q1697" s="136"/>
      <c r="R1697" s="136"/>
      <c r="S1697" s="136"/>
      <c r="T1697" s="136"/>
      <c r="U1697" s="136"/>
      <c r="V1697" s="136"/>
      <c r="W1697" s="136"/>
      <c r="X1697" s="136"/>
      <c r="Y1697" s="138"/>
    </row>
    <row r="1698" spans="1:25" s="2" customFormat="1" x14ac:dyDescent="0.25">
      <c r="A1698" s="136"/>
      <c r="B1698" s="136"/>
      <c r="C1698" s="136"/>
      <c r="D1698" s="136"/>
      <c r="E1698" s="136"/>
      <c r="F1698" s="136"/>
      <c r="G1698" s="136"/>
      <c r="H1698" s="136"/>
      <c r="I1698" s="136"/>
      <c r="J1698" s="136"/>
      <c r="K1698" s="136"/>
      <c r="L1698" s="138"/>
      <c r="M1698" s="139"/>
      <c r="N1698" s="211"/>
      <c r="O1698" s="136"/>
      <c r="P1698" s="136"/>
      <c r="Q1698" s="136"/>
      <c r="R1698" s="136"/>
      <c r="S1698" s="136"/>
      <c r="T1698" s="136"/>
      <c r="U1698" s="136"/>
      <c r="V1698" s="136"/>
      <c r="W1698" s="136"/>
      <c r="X1698" s="136"/>
      <c r="Y1698" s="138"/>
    </row>
    <row r="1699" spans="1:25" s="2" customFormat="1" x14ac:dyDescent="0.25">
      <c r="A1699" s="136"/>
      <c r="B1699" s="136"/>
      <c r="C1699" s="136"/>
      <c r="D1699" s="136"/>
      <c r="E1699" s="136"/>
      <c r="F1699" s="136"/>
      <c r="G1699" s="136"/>
      <c r="H1699" s="136"/>
      <c r="I1699" s="136"/>
      <c r="J1699" s="136"/>
      <c r="K1699" s="136"/>
      <c r="L1699" s="138"/>
      <c r="M1699" s="139"/>
      <c r="N1699" s="211"/>
      <c r="O1699" s="136"/>
      <c r="P1699" s="136"/>
      <c r="Q1699" s="136"/>
      <c r="R1699" s="136"/>
      <c r="S1699" s="136"/>
      <c r="T1699" s="136"/>
      <c r="U1699" s="136"/>
      <c r="V1699" s="136"/>
      <c r="W1699" s="136"/>
      <c r="X1699" s="136"/>
      <c r="Y1699" s="138"/>
    </row>
    <row r="1700" spans="1:25" s="2" customFormat="1" x14ac:dyDescent="0.25">
      <c r="A1700" s="136"/>
      <c r="B1700" s="136"/>
      <c r="C1700" s="136"/>
      <c r="D1700" s="136"/>
      <c r="E1700" s="136"/>
      <c r="F1700" s="136"/>
      <c r="G1700" s="136"/>
      <c r="H1700" s="136"/>
      <c r="I1700" s="136"/>
      <c r="J1700" s="136"/>
      <c r="K1700" s="136"/>
      <c r="L1700" s="138"/>
      <c r="M1700" s="139"/>
      <c r="N1700" s="211"/>
      <c r="O1700" s="136"/>
      <c r="P1700" s="136"/>
      <c r="Q1700" s="136"/>
      <c r="R1700" s="136"/>
      <c r="S1700" s="136"/>
      <c r="T1700" s="136"/>
      <c r="U1700" s="136"/>
      <c r="V1700" s="136"/>
      <c r="W1700" s="136"/>
      <c r="X1700" s="136"/>
      <c r="Y1700" s="138"/>
    </row>
    <row r="1701" spans="1:25" s="2" customFormat="1" x14ac:dyDescent="0.25">
      <c r="A1701" s="136"/>
      <c r="B1701" s="136"/>
      <c r="C1701" s="136"/>
      <c r="D1701" s="136"/>
      <c r="E1701" s="136"/>
      <c r="F1701" s="136"/>
      <c r="G1701" s="136"/>
      <c r="H1701" s="136"/>
      <c r="I1701" s="136"/>
      <c r="J1701" s="136"/>
      <c r="K1701" s="136"/>
      <c r="L1701" s="138"/>
      <c r="M1701" s="139"/>
      <c r="N1701" s="211"/>
      <c r="O1701" s="136"/>
      <c r="P1701" s="136"/>
      <c r="Q1701" s="136"/>
      <c r="R1701" s="136"/>
      <c r="S1701" s="136"/>
      <c r="T1701" s="136"/>
      <c r="U1701" s="136"/>
      <c r="V1701" s="136"/>
      <c r="W1701" s="136"/>
      <c r="X1701" s="136"/>
      <c r="Y1701" s="138"/>
    </row>
    <row r="1702" spans="1:25" s="2" customFormat="1" x14ac:dyDescent="0.25">
      <c r="A1702" s="136"/>
      <c r="B1702" s="136"/>
      <c r="C1702" s="136"/>
      <c r="D1702" s="136"/>
      <c r="E1702" s="136"/>
      <c r="F1702" s="136"/>
      <c r="G1702" s="136"/>
      <c r="H1702" s="136"/>
      <c r="I1702" s="136"/>
      <c r="J1702" s="136"/>
      <c r="K1702" s="136"/>
      <c r="L1702" s="138"/>
      <c r="M1702" s="139"/>
      <c r="N1702" s="211"/>
      <c r="O1702" s="136"/>
      <c r="P1702" s="136"/>
      <c r="Q1702" s="136"/>
      <c r="R1702" s="136"/>
      <c r="S1702" s="136"/>
      <c r="T1702" s="136"/>
      <c r="U1702" s="136"/>
      <c r="V1702" s="136"/>
      <c r="W1702" s="136"/>
      <c r="X1702" s="136"/>
      <c r="Y1702" s="138"/>
    </row>
    <row r="1703" spans="1:25" s="2" customFormat="1" x14ac:dyDescent="0.25">
      <c r="A1703" s="136"/>
      <c r="B1703" s="136"/>
      <c r="C1703" s="136"/>
      <c r="D1703" s="136"/>
      <c r="E1703" s="136"/>
      <c r="F1703" s="136"/>
      <c r="G1703" s="136"/>
      <c r="H1703" s="136"/>
      <c r="I1703" s="136"/>
      <c r="J1703" s="136"/>
      <c r="K1703" s="136"/>
      <c r="L1703" s="138"/>
      <c r="M1703" s="139"/>
      <c r="N1703" s="211"/>
      <c r="O1703" s="136"/>
      <c r="P1703" s="136"/>
      <c r="Q1703" s="136"/>
      <c r="R1703" s="136"/>
      <c r="S1703" s="136"/>
      <c r="T1703" s="136"/>
      <c r="U1703" s="136"/>
      <c r="V1703" s="136"/>
      <c r="W1703" s="136"/>
      <c r="X1703" s="136"/>
      <c r="Y1703" s="138"/>
    </row>
    <row r="1704" spans="1:25" s="2" customFormat="1" x14ac:dyDescent="0.25">
      <c r="A1704" s="136"/>
      <c r="B1704" s="136"/>
      <c r="C1704" s="136"/>
      <c r="D1704" s="136"/>
      <c r="E1704" s="136"/>
      <c r="F1704" s="136"/>
      <c r="G1704" s="136"/>
      <c r="H1704" s="136"/>
      <c r="I1704" s="136"/>
      <c r="J1704" s="136"/>
      <c r="K1704" s="136"/>
      <c r="L1704" s="138"/>
      <c r="M1704" s="139"/>
      <c r="N1704" s="211"/>
      <c r="O1704" s="136"/>
      <c r="P1704" s="136"/>
      <c r="Q1704" s="136"/>
      <c r="R1704" s="136"/>
      <c r="S1704" s="136"/>
      <c r="T1704" s="136"/>
      <c r="U1704" s="136"/>
      <c r="V1704" s="136"/>
      <c r="W1704" s="136"/>
      <c r="X1704" s="136"/>
      <c r="Y1704" s="138"/>
    </row>
    <row r="1705" spans="1:25" s="2" customFormat="1" x14ac:dyDescent="0.25">
      <c r="A1705" s="136"/>
      <c r="B1705" s="136"/>
      <c r="C1705" s="136"/>
      <c r="D1705" s="136"/>
      <c r="E1705" s="136"/>
      <c r="F1705" s="136"/>
      <c r="G1705" s="136"/>
      <c r="H1705" s="136"/>
      <c r="I1705" s="136"/>
      <c r="J1705" s="136"/>
      <c r="K1705" s="136"/>
      <c r="L1705" s="138"/>
      <c r="M1705" s="139"/>
      <c r="N1705" s="211"/>
      <c r="O1705" s="136"/>
      <c r="P1705" s="136"/>
      <c r="Q1705" s="136"/>
      <c r="R1705" s="136"/>
      <c r="S1705" s="136"/>
      <c r="T1705" s="136"/>
      <c r="U1705" s="136"/>
      <c r="V1705" s="136"/>
      <c r="W1705" s="136"/>
      <c r="X1705" s="136"/>
      <c r="Y1705" s="138"/>
    </row>
    <row r="1706" spans="1:25" s="2" customFormat="1" x14ac:dyDescent="0.25">
      <c r="A1706" s="136"/>
      <c r="B1706" s="136"/>
      <c r="C1706" s="136"/>
      <c r="D1706" s="136"/>
      <c r="E1706" s="136"/>
      <c r="F1706" s="136"/>
      <c r="G1706" s="136"/>
      <c r="H1706" s="136"/>
      <c r="I1706" s="136"/>
      <c r="J1706" s="136"/>
      <c r="K1706" s="136"/>
      <c r="L1706" s="138"/>
      <c r="M1706" s="139"/>
      <c r="N1706" s="211"/>
      <c r="O1706" s="136"/>
      <c r="P1706" s="136"/>
      <c r="Q1706" s="136"/>
      <c r="R1706" s="136"/>
      <c r="S1706" s="136"/>
      <c r="T1706" s="136"/>
      <c r="U1706" s="136"/>
      <c r="V1706" s="136"/>
      <c r="W1706" s="136"/>
      <c r="X1706" s="136"/>
      <c r="Y1706" s="138"/>
    </row>
    <row r="1707" spans="1:25" s="2" customFormat="1" x14ac:dyDescent="0.25">
      <c r="A1707" s="136"/>
      <c r="B1707" s="136"/>
      <c r="C1707" s="136"/>
      <c r="D1707" s="136"/>
      <c r="E1707" s="136"/>
      <c r="F1707" s="136"/>
      <c r="G1707" s="136"/>
      <c r="H1707" s="136"/>
      <c r="I1707" s="136"/>
      <c r="J1707" s="136"/>
      <c r="K1707" s="136"/>
      <c r="L1707" s="138"/>
      <c r="M1707" s="139"/>
      <c r="N1707" s="211"/>
      <c r="O1707" s="136"/>
      <c r="P1707" s="136"/>
      <c r="Q1707" s="136"/>
      <c r="R1707" s="136"/>
      <c r="S1707" s="136"/>
      <c r="T1707" s="136"/>
      <c r="U1707" s="136"/>
      <c r="V1707" s="136"/>
      <c r="W1707" s="136"/>
      <c r="X1707" s="136"/>
      <c r="Y1707" s="138"/>
    </row>
    <row r="1708" spans="1:25" s="2" customFormat="1" x14ac:dyDescent="0.25">
      <c r="A1708" s="136"/>
      <c r="B1708" s="136"/>
      <c r="C1708" s="136"/>
      <c r="D1708" s="136"/>
      <c r="E1708" s="136"/>
      <c r="F1708" s="136"/>
      <c r="G1708" s="136"/>
      <c r="H1708" s="136"/>
      <c r="I1708" s="136"/>
      <c r="J1708" s="136"/>
      <c r="K1708" s="136"/>
      <c r="L1708" s="138"/>
      <c r="M1708" s="139"/>
      <c r="N1708" s="211"/>
      <c r="O1708" s="136"/>
      <c r="P1708" s="136"/>
      <c r="Q1708" s="136"/>
      <c r="R1708" s="136"/>
      <c r="S1708" s="136"/>
      <c r="T1708" s="136"/>
      <c r="U1708" s="136"/>
      <c r="V1708" s="136"/>
      <c r="W1708" s="136"/>
      <c r="X1708" s="136"/>
      <c r="Y1708" s="138"/>
    </row>
    <row r="1709" spans="1:25" s="2" customFormat="1" x14ac:dyDescent="0.25">
      <c r="A1709" s="136"/>
      <c r="B1709" s="136"/>
      <c r="C1709" s="136"/>
      <c r="D1709" s="136"/>
      <c r="E1709" s="136"/>
      <c r="F1709" s="136"/>
      <c r="G1709" s="136"/>
      <c r="H1709" s="136"/>
      <c r="I1709" s="136"/>
      <c r="J1709" s="136"/>
      <c r="K1709" s="136"/>
      <c r="L1709" s="138"/>
      <c r="M1709" s="139"/>
      <c r="N1709" s="211"/>
      <c r="O1709" s="136"/>
      <c r="P1709" s="136"/>
      <c r="Q1709" s="136"/>
      <c r="R1709" s="136"/>
      <c r="S1709" s="136"/>
      <c r="T1709" s="136"/>
      <c r="U1709" s="136"/>
      <c r="V1709" s="136"/>
      <c r="W1709" s="136"/>
      <c r="X1709" s="136"/>
      <c r="Y1709" s="138"/>
    </row>
    <row r="1710" spans="1:25" s="2" customFormat="1" x14ac:dyDescent="0.25">
      <c r="A1710" s="136"/>
      <c r="B1710" s="136"/>
      <c r="C1710" s="136"/>
      <c r="D1710" s="136"/>
      <c r="E1710" s="136"/>
      <c r="F1710" s="136"/>
      <c r="G1710" s="136"/>
      <c r="H1710" s="136"/>
      <c r="I1710" s="136"/>
      <c r="J1710" s="136"/>
      <c r="K1710" s="136"/>
      <c r="L1710" s="138"/>
      <c r="M1710" s="139"/>
      <c r="N1710" s="211"/>
      <c r="O1710" s="136"/>
      <c r="P1710" s="136"/>
      <c r="Q1710" s="136"/>
      <c r="R1710" s="136"/>
      <c r="S1710" s="136"/>
      <c r="T1710" s="136"/>
      <c r="U1710" s="136"/>
      <c r="V1710" s="136"/>
      <c r="W1710" s="136"/>
      <c r="X1710" s="136"/>
      <c r="Y1710" s="138"/>
    </row>
    <row r="1711" spans="1:25" s="2" customFormat="1" x14ac:dyDescent="0.25">
      <c r="A1711" s="136"/>
      <c r="B1711" s="136"/>
      <c r="C1711" s="136"/>
      <c r="D1711" s="136"/>
      <c r="E1711" s="136"/>
      <c r="F1711" s="136"/>
      <c r="G1711" s="136"/>
      <c r="H1711" s="136"/>
      <c r="I1711" s="136"/>
      <c r="J1711" s="136"/>
      <c r="K1711" s="136"/>
      <c r="L1711" s="138"/>
      <c r="M1711" s="139"/>
      <c r="N1711" s="211"/>
      <c r="O1711" s="136"/>
      <c r="P1711" s="136"/>
      <c r="Q1711" s="136"/>
      <c r="R1711" s="136"/>
      <c r="S1711" s="136"/>
      <c r="T1711" s="136"/>
      <c r="U1711" s="136"/>
      <c r="V1711" s="136"/>
      <c r="W1711" s="136"/>
      <c r="X1711" s="136"/>
      <c r="Y1711" s="138"/>
    </row>
    <row r="1712" spans="1:25" s="2" customFormat="1" x14ac:dyDescent="0.25">
      <c r="A1712" s="136"/>
      <c r="B1712" s="136"/>
      <c r="C1712" s="136"/>
      <c r="D1712" s="136"/>
      <c r="E1712" s="136"/>
      <c r="F1712" s="136"/>
      <c r="G1712" s="136"/>
      <c r="H1712" s="136"/>
      <c r="I1712" s="136"/>
      <c r="J1712" s="136"/>
      <c r="K1712" s="136"/>
      <c r="L1712" s="138"/>
      <c r="M1712" s="139"/>
      <c r="N1712" s="211"/>
      <c r="O1712" s="136"/>
      <c r="P1712" s="136"/>
      <c r="Q1712" s="136"/>
      <c r="R1712" s="136"/>
      <c r="S1712" s="136"/>
      <c r="T1712" s="136"/>
      <c r="U1712" s="136"/>
      <c r="V1712" s="136"/>
      <c r="W1712" s="136"/>
      <c r="X1712" s="136"/>
      <c r="Y1712" s="138"/>
    </row>
    <row r="1713" spans="1:25" s="2" customFormat="1" x14ac:dyDescent="0.25">
      <c r="A1713" s="136"/>
      <c r="B1713" s="136"/>
      <c r="C1713" s="136"/>
      <c r="D1713" s="136"/>
      <c r="E1713" s="136"/>
      <c r="F1713" s="136"/>
      <c r="G1713" s="136"/>
      <c r="H1713" s="136"/>
      <c r="I1713" s="136"/>
      <c r="J1713" s="136"/>
      <c r="K1713" s="136"/>
      <c r="L1713" s="138"/>
      <c r="M1713" s="139"/>
      <c r="N1713" s="211"/>
      <c r="O1713" s="136"/>
      <c r="P1713" s="136"/>
      <c r="Q1713" s="136"/>
      <c r="R1713" s="136"/>
      <c r="S1713" s="136"/>
      <c r="T1713" s="136"/>
      <c r="U1713" s="136"/>
      <c r="V1713" s="136"/>
      <c r="W1713" s="136"/>
      <c r="X1713" s="136"/>
      <c r="Y1713" s="138"/>
    </row>
    <row r="1714" spans="1:25" s="2" customFormat="1" x14ac:dyDescent="0.25">
      <c r="A1714" s="136"/>
      <c r="B1714" s="136"/>
      <c r="C1714" s="136"/>
      <c r="D1714" s="136"/>
      <c r="E1714" s="136"/>
      <c r="F1714" s="136"/>
      <c r="G1714" s="136"/>
      <c r="H1714" s="136"/>
      <c r="I1714" s="136"/>
      <c r="J1714" s="136"/>
      <c r="K1714" s="136"/>
      <c r="L1714" s="138"/>
      <c r="M1714" s="139"/>
      <c r="N1714" s="211"/>
      <c r="O1714" s="136"/>
      <c r="P1714" s="136"/>
      <c r="Q1714" s="136"/>
      <c r="R1714" s="136"/>
      <c r="S1714" s="136"/>
      <c r="T1714" s="136"/>
      <c r="U1714" s="136"/>
      <c r="V1714" s="136"/>
      <c r="W1714" s="136"/>
      <c r="X1714" s="136"/>
      <c r="Y1714" s="138"/>
    </row>
    <row r="1715" spans="1:25" s="2" customFormat="1" x14ac:dyDescent="0.25">
      <c r="A1715" s="136"/>
      <c r="B1715" s="136"/>
      <c r="C1715" s="136"/>
      <c r="D1715" s="136"/>
      <c r="E1715" s="136"/>
      <c r="F1715" s="136"/>
      <c r="G1715" s="136"/>
      <c r="H1715" s="136"/>
      <c r="I1715" s="136"/>
      <c r="J1715" s="136"/>
      <c r="K1715" s="136"/>
      <c r="L1715" s="138"/>
      <c r="M1715" s="139"/>
      <c r="N1715" s="211"/>
      <c r="O1715" s="136"/>
      <c r="P1715" s="136"/>
      <c r="Q1715" s="136"/>
      <c r="R1715" s="136"/>
      <c r="S1715" s="136"/>
      <c r="T1715" s="136"/>
      <c r="U1715" s="136"/>
      <c r="V1715" s="136"/>
      <c r="W1715" s="136"/>
      <c r="X1715" s="136"/>
      <c r="Y1715" s="138"/>
    </row>
    <row r="1716" spans="1:25" s="2" customFormat="1" x14ac:dyDescent="0.25">
      <c r="A1716" s="136"/>
      <c r="B1716" s="136"/>
      <c r="C1716" s="136"/>
      <c r="D1716" s="136"/>
      <c r="E1716" s="136"/>
      <c r="F1716" s="136"/>
      <c r="G1716" s="136"/>
      <c r="H1716" s="136"/>
      <c r="I1716" s="136"/>
      <c r="J1716" s="136"/>
      <c r="K1716" s="136"/>
      <c r="L1716" s="138"/>
      <c r="M1716" s="139"/>
      <c r="N1716" s="211"/>
      <c r="O1716" s="136"/>
      <c r="P1716" s="136"/>
      <c r="Q1716" s="136"/>
      <c r="R1716" s="136"/>
      <c r="S1716" s="136"/>
      <c r="T1716" s="136"/>
      <c r="U1716" s="136"/>
      <c r="V1716" s="136"/>
      <c r="W1716" s="136"/>
      <c r="X1716" s="136"/>
      <c r="Y1716" s="138"/>
    </row>
    <row r="1717" spans="1:25" s="2" customFormat="1" x14ac:dyDescent="0.25">
      <c r="A1717" s="136"/>
      <c r="B1717" s="136"/>
      <c r="C1717" s="136"/>
      <c r="D1717" s="136"/>
      <c r="E1717" s="136"/>
      <c r="F1717" s="136"/>
      <c r="G1717" s="136"/>
      <c r="H1717" s="136"/>
      <c r="I1717" s="136"/>
      <c r="J1717" s="136"/>
      <c r="K1717" s="136"/>
      <c r="L1717" s="138"/>
      <c r="M1717" s="139"/>
      <c r="N1717" s="211"/>
      <c r="O1717" s="136"/>
      <c r="P1717" s="136"/>
      <c r="Q1717" s="136"/>
      <c r="R1717" s="136"/>
      <c r="S1717" s="136"/>
      <c r="T1717" s="136"/>
      <c r="U1717" s="136"/>
      <c r="V1717" s="136"/>
      <c r="W1717" s="136"/>
      <c r="X1717" s="136"/>
      <c r="Y1717" s="138"/>
    </row>
    <row r="1718" spans="1:25" s="2" customFormat="1" x14ac:dyDescent="0.25">
      <c r="A1718" s="136"/>
      <c r="B1718" s="136"/>
      <c r="C1718" s="136"/>
      <c r="D1718" s="136"/>
      <c r="E1718" s="136"/>
      <c r="F1718" s="136"/>
      <c r="G1718" s="136"/>
      <c r="H1718" s="136"/>
      <c r="I1718" s="136"/>
      <c r="J1718" s="136"/>
      <c r="K1718" s="136"/>
      <c r="L1718" s="138"/>
      <c r="M1718" s="139"/>
      <c r="N1718" s="211"/>
      <c r="O1718" s="136"/>
      <c r="P1718" s="136"/>
      <c r="Q1718" s="136"/>
      <c r="R1718" s="136"/>
      <c r="S1718" s="136"/>
      <c r="T1718" s="136"/>
      <c r="U1718" s="136"/>
      <c r="V1718" s="136"/>
      <c r="W1718" s="136"/>
      <c r="X1718" s="136"/>
      <c r="Y1718" s="138"/>
    </row>
    <row r="1719" spans="1:25" s="2" customFormat="1" x14ac:dyDescent="0.25">
      <c r="A1719" s="136"/>
      <c r="B1719" s="136"/>
      <c r="C1719" s="136"/>
      <c r="D1719" s="136"/>
      <c r="E1719" s="136"/>
      <c r="F1719" s="136"/>
      <c r="G1719" s="136"/>
      <c r="H1719" s="136"/>
      <c r="I1719" s="136"/>
      <c r="J1719" s="136"/>
      <c r="K1719" s="136"/>
      <c r="L1719" s="138"/>
      <c r="M1719" s="139"/>
      <c r="N1719" s="211"/>
      <c r="O1719" s="136"/>
      <c r="P1719" s="136"/>
      <c r="Q1719" s="136"/>
      <c r="R1719" s="136"/>
      <c r="S1719" s="136"/>
      <c r="T1719" s="136"/>
      <c r="U1719" s="136"/>
      <c r="V1719" s="136"/>
      <c r="W1719" s="136"/>
      <c r="X1719" s="136"/>
      <c r="Y1719" s="138"/>
    </row>
    <row r="1720" spans="1:25" s="2" customFormat="1" x14ac:dyDescent="0.25">
      <c r="A1720" s="136"/>
      <c r="B1720" s="136"/>
      <c r="C1720" s="136"/>
      <c r="D1720" s="136"/>
      <c r="E1720" s="136"/>
      <c r="F1720" s="136"/>
      <c r="G1720" s="136"/>
      <c r="H1720" s="136"/>
      <c r="I1720" s="136"/>
      <c r="J1720" s="136"/>
      <c r="K1720" s="136"/>
      <c r="L1720" s="138"/>
      <c r="M1720" s="139"/>
      <c r="N1720" s="211"/>
      <c r="O1720" s="136"/>
      <c r="P1720" s="136"/>
      <c r="Q1720" s="136"/>
      <c r="R1720" s="136"/>
      <c r="S1720" s="136"/>
      <c r="T1720" s="136"/>
      <c r="U1720" s="136"/>
      <c r="V1720" s="136"/>
      <c r="W1720" s="136"/>
      <c r="X1720" s="136"/>
      <c r="Y1720" s="138"/>
    </row>
    <row r="1721" spans="1:25" s="2" customFormat="1" x14ac:dyDescent="0.25">
      <c r="A1721" s="136"/>
      <c r="B1721" s="136"/>
      <c r="C1721" s="136"/>
      <c r="D1721" s="136"/>
      <c r="E1721" s="136"/>
      <c r="F1721" s="136"/>
      <c r="G1721" s="136"/>
      <c r="H1721" s="136"/>
      <c r="I1721" s="136"/>
      <c r="J1721" s="136"/>
      <c r="K1721" s="136"/>
      <c r="L1721" s="138"/>
      <c r="M1721" s="139"/>
      <c r="N1721" s="211"/>
      <c r="O1721" s="136"/>
      <c r="P1721" s="136"/>
      <c r="Q1721" s="136"/>
      <c r="R1721" s="136"/>
      <c r="S1721" s="136"/>
      <c r="T1721" s="136"/>
      <c r="U1721" s="136"/>
      <c r="V1721" s="136"/>
      <c r="W1721" s="136"/>
      <c r="X1721" s="136"/>
      <c r="Y1721" s="138"/>
    </row>
    <row r="1722" spans="1:25" s="2" customFormat="1" x14ac:dyDescent="0.25">
      <c r="A1722" s="136"/>
      <c r="B1722" s="136"/>
      <c r="C1722" s="136"/>
      <c r="D1722" s="136"/>
      <c r="E1722" s="136"/>
      <c r="F1722" s="136"/>
      <c r="G1722" s="136"/>
      <c r="H1722" s="136"/>
      <c r="I1722" s="136"/>
      <c r="J1722" s="136"/>
      <c r="K1722" s="136"/>
      <c r="L1722" s="138"/>
      <c r="M1722" s="139"/>
      <c r="N1722" s="211"/>
      <c r="O1722" s="136"/>
      <c r="P1722" s="136"/>
      <c r="Q1722" s="136"/>
      <c r="R1722" s="136"/>
      <c r="S1722" s="136"/>
      <c r="T1722" s="136"/>
      <c r="U1722" s="136"/>
      <c r="V1722" s="136"/>
      <c r="W1722" s="136"/>
      <c r="X1722" s="136"/>
      <c r="Y1722" s="138"/>
    </row>
    <row r="1723" spans="1:25" s="2" customFormat="1" x14ac:dyDescent="0.25">
      <c r="A1723" s="136"/>
      <c r="B1723" s="136"/>
      <c r="C1723" s="136"/>
      <c r="D1723" s="136"/>
      <c r="E1723" s="136"/>
      <c r="F1723" s="136"/>
      <c r="G1723" s="136"/>
      <c r="H1723" s="136"/>
      <c r="I1723" s="136"/>
      <c r="J1723" s="136"/>
      <c r="K1723" s="136"/>
      <c r="L1723" s="138"/>
      <c r="M1723" s="139"/>
      <c r="N1723" s="211"/>
      <c r="O1723" s="136"/>
      <c r="P1723" s="136"/>
      <c r="Q1723" s="136"/>
      <c r="R1723" s="136"/>
      <c r="S1723" s="136"/>
      <c r="T1723" s="136"/>
      <c r="U1723" s="136"/>
      <c r="V1723" s="136"/>
      <c r="W1723" s="136"/>
      <c r="X1723" s="136"/>
      <c r="Y1723" s="138"/>
    </row>
    <row r="1724" spans="1:25" s="2" customFormat="1" x14ac:dyDescent="0.25">
      <c r="A1724" s="136"/>
      <c r="B1724" s="136"/>
      <c r="C1724" s="136"/>
      <c r="D1724" s="136"/>
      <c r="E1724" s="136"/>
      <c r="F1724" s="136"/>
      <c r="G1724" s="136"/>
      <c r="H1724" s="136"/>
      <c r="I1724" s="136"/>
      <c r="J1724" s="136"/>
      <c r="K1724" s="136"/>
      <c r="L1724" s="138"/>
      <c r="M1724" s="139"/>
      <c r="N1724" s="211"/>
      <c r="O1724" s="136"/>
      <c r="P1724" s="136"/>
      <c r="Q1724" s="136"/>
      <c r="R1724" s="136"/>
      <c r="S1724" s="136"/>
      <c r="T1724" s="136"/>
      <c r="U1724" s="136"/>
      <c r="V1724" s="136"/>
      <c r="W1724" s="136"/>
      <c r="X1724" s="136"/>
      <c r="Y1724" s="138"/>
    </row>
    <row r="1725" spans="1:25" s="2" customFormat="1" x14ac:dyDescent="0.25">
      <c r="A1725" s="136"/>
      <c r="B1725" s="136"/>
      <c r="C1725" s="136"/>
      <c r="D1725" s="136"/>
      <c r="E1725" s="136"/>
      <c r="F1725" s="136"/>
      <c r="G1725" s="136"/>
      <c r="H1725" s="136"/>
      <c r="I1725" s="136"/>
      <c r="J1725" s="136"/>
      <c r="K1725" s="136"/>
      <c r="L1725" s="138"/>
      <c r="M1725" s="139"/>
      <c r="N1725" s="211"/>
      <c r="O1725" s="136"/>
      <c r="P1725" s="136"/>
      <c r="Q1725" s="136"/>
      <c r="R1725" s="136"/>
      <c r="S1725" s="136"/>
      <c r="T1725" s="136"/>
      <c r="U1725" s="136"/>
      <c r="V1725" s="136"/>
      <c r="W1725" s="136"/>
      <c r="X1725" s="136"/>
      <c r="Y1725" s="138"/>
    </row>
    <row r="1726" spans="1:25" s="2" customFormat="1" x14ac:dyDescent="0.25">
      <c r="A1726" s="136"/>
      <c r="B1726" s="136"/>
      <c r="C1726" s="136"/>
      <c r="D1726" s="136"/>
      <c r="E1726" s="136"/>
      <c r="F1726" s="136"/>
      <c r="G1726" s="136"/>
      <c r="H1726" s="136"/>
      <c r="I1726" s="136"/>
      <c r="J1726" s="136"/>
      <c r="K1726" s="136"/>
      <c r="L1726" s="138"/>
      <c r="M1726" s="139"/>
      <c r="N1726" s="211"/>
      <c r="O1726" s="136"/>
      <c r="P1726" s="136"/>
      <c r="Q1726" s="136"/>
      <c r="R1726" s="136"/>
      <c r="S1726" s="136"/>
      <c r="T1726" s="136"/>
      <c r="U1726" s="136"/>
      <c r="V1726" s="136"/>
      <c r="W1726" s="136"/>
      <c r="X1726" s="136"/>
      <c r="Y1726" s="138"/>
    </row>
    <row r="1727" spans="1:25" s="2" customFormat="1" x14ac:dyDescent="0.25">
      <c r="A1727" s="136"/>
      <c r="B1727" s="136"/>
      <c r="C1727" s="136"/>
      <c r="D1727" s="136"/>
      <c r="E1727" s="136"/>
      <c r="F1727" s="136"/>
      <c r="G1727" s="136"/>
      <c r="H1727" s="136"/>
      <c r="I1727" s="136"/>
      <c r="J1727" s="136"/>
      <c r="K1727" s="136"/>
      <c r="L1727" s="138"/>
      <c r="M1727" s="139"/>
      <c r="N1727" s="211"/>
      <c r="O1727" s="136"/>
      <c r="P1727" s="136"/>
      <c r="Q1727" s="136"/>
      <c r="R1727" s="136"/>
      <c r="S1727" s="136"/>
      <c r="T1727" s="136"/>
      <c r="U1727" s="136"/>
      <c r="V1727" s="136"/>
      <c r="W1727" s="136"/>
      <c r="X1727" s="136"/>
      <c r="Y1727" s="138"/>
    </row>
    <row r="1728" spans="1:25" s="2" customFormat="1" x14ac:dyDescent="0.25">
      <c r="A1728" s="136"/>
      <c r="B1728" s="136"/>
      <c r="C1728" s="136"/>
      <c r="D1728" s="136"/>
      <c r="E1728" s="136"/>
      <c r="F1728" s="136"/>
      <c r="G1728" s="136"/>
      <c r="H1728" s="136"/>
      <c r="I1728" s="136"/>
      <c r="J1728" s="136"/>
      <c r="K1728" s="136"/>
      <c r="L1728" s="138"/>
      <c r="M1728" s="139"/>
      <c r="N1728" s="211"/>
      <c r="O1728" s="136"/>
      <c r="P1728" s="136"/>
      <c r="Q1728" s="136"/>
      <c r="R1728" s="136"/>
      <c r="S1728" s="136"/>
      <c r="T1728" s="136"/>
      <c r="U1728" s="136"/>
      <c r="V1728" s="136"/>
      <c r="W1728" s="136"/>
      <c r="X1728" s="136"/>
      <c r="Y1728" s="138"/>
    </row>
    <row r="1729" spans="1:25" s="2" customFormat="1" x14ac:dyDescent="0.25">
      <c r="A1729" s="136"/>
      <c r="B1729" s="136"/>
      <c r="C1729" s="136"/>
      <c r="D1729" s="136"/>
      <c r="E1729" s="136"/>
      <c r="F1729" s="136"/>
      <c r="G1729" s="136"/>
      <c r="H1729" s="136"/>
      <c r="I1729" s="136"/>
      <c r="J1729" s="136"/>
      <c r="K1729" s="136"/>
      <c r="L1729" s="138"/>
      <c r="M1729" s="139"/>
      <c r="N1729" s="211"/>
      <c r="O1729" s="136"/>
      <c r="P1729" s="136"/>
      <c r="Q1729" s="136"/>
      <c r="R1729" s="136"/>
      <c r="S1729" s="136"/>
      <c r="T1729" s="136"/>
      <c r="U1729" s="136"/>
      <c r="V1729" s="136"/>
      <c r="W1729" s="136"/>
      <c r="X1729" s="136"/>
      <c r="Y1729" s="138"/>
    </row>
    <row r="1730" spans="1:25" s="2" customFormat="1" x14ac:dyDescent="0.25">
      <c r="A1730" s="136"/>
      <c r="B1730" s="136"/>
      <c r="C1730" s="136"/>
      <c r="D1730" s="136"/>
      <c r="E1730" s="136"/>
      <c r="F1730" s="136"/>
      <c r="G1730" s="136"/>
      <c r="H1730" s="136"/>
      <c r="I1730" s="136"/>
      <c r="J1730" s="136"/>
      <c r="K1730" s="136"/>
      <c r="L1730" s="138"/>
      <c r="M1730" s="139"/>
      <c r="N1730" s="211"/>
      <c r="O1730" s="136"/>
      <c r="P1730" s="136"/>
      <c r="Q1730" s="136"/>
      <c r="R1730" s="136"/>
      <c r="S1730" s="136"/>
      <c r="T1730" s="136"/>
      <c r="U1730" s="136"/>
      <c r="V1730" s="136"/>
      <c r="W1730" s="136"/>
      <c r="X1730" s="136"/>
      <c r="Y1730" s="138"/>
    </row>
    <row r="1731" spans="1:25" s="2" customFormat="1" x14ac:dyDescent="0.25">
      <c r="A1731" s="136"/>
      <c r="B1731" s="136"/>
      <c r="C1731" s="136"/>
      <c r="D1731" s="136"/>
      <c r="E1731" s="136"/>
      <c r="F1731" s="136"/>
      <c r="G1731" s="136"/>
      <c r="H1731" s="136"/>
      <c r="I1731" s="136"/>
      <c r="J1731" s="136"/>
      <c r="K1731" s="136"/>
      <c r="L1731" s="138"/>
      <c r="M1731" s="139"/>
      <c r="N1731" s="211"/>
      <c r="O1731" s="136"/>
      <c r="P1731" s="136"/>
      <c r="Q1731" s="136"/>
      <c r="R1731" s="136"/>
      <c r="S1731" s="136"/>
      <c r="T1731" s="136"/>
      <c r="U1731" s="136"/>
      <c r="V1731" s="136"/>
      <c r="W1731" s="136"/>
      <c r="X1731" s="136"/>
      <c r="Y1731" s="138"/>
    </row>
    <row r="1732" spans="1:25" s="2" customFormat="1" x14ac:dyDescent="0.25">
      <c r="A1732" s="136"/>
      <c r="B1732" s="136"/>
      <c r="C1732" s="136"/>
      <c r="D1732" s="136"/>
      <c r="E1732" s="136"/>
      <c r="F1732" s="136"/>
      <c r="G1732" s="136"/>
      <c r="H1732" s="136"/>
      <c r="I1732" s="136"/>
      <c r="J1732" s="136"/>
      <c r="K1732" s="136"/>
      <c r="L1732" s="138"/>
      <c r="M1732" s="139"/>
      <c r="N1732" s="211"/>
      <c r="O1732" s="136"/>
      <c r="P1732" s="136"/>
      <c r="Q1732" s="136"/>
      <c r="R1732" s="136"/>
      <c r="S1732" s="136"/>
      <c r="T1732" s="136"/>
      <c r="U1732" s="136"/>
      <c r="V1732" s="136"/>
      <c r="W1732" s="136"/>
      <c r="X1732" s="136"/>
      <c r="Y1732" s="138"/>
    </row>
    <row r="1733" spans="1:25" s="2" customFormat="1" x14ac:dyDescent="0.25">
      <c r="A1733" s="136"/>
      <c r="B1733" s="136"/>
      <c r="C1733" s="136"/>
      <c r="D1733" s="136"/>
      <c r="E1733" s="136"/>
      <c r="F1733" s="136"/>
      <c r="G1733" s="136"/>
      <c r="H1733" s="136"/>
      <c r="I1733" s="136"/>
      <c r="J1733" s="136"/>
      <c r="K1733" s="136"/>
      <c r="L1733" s="138"/>
      <c r="M1733" s="139"/>
      <c r="N1733" s="211"/>
      <c r="O1733" s="136"/>
      <c r="P1733" s="136"/>
      <c r="Q1733" s="136"/>
      <c r="R1733" s="136"/>
      <c r="S1733" s="136"/>
      <c r="T1733" s="136"/>
      <c r="U1733" s="136"/>
      <c r="V1733" s="136"/>
      <c r="W1733" s="136"/>
      <c r="X1733" s="136"/>
      <c r="Y1733" s="138"/>
    </row>
    <row r="1734" spans="1:25" s="2" customFormat="1" x14ac:dyDescent="0.25">
      <c r="A1734" s="136"/>
      <c r="B1734" s="136"/>
      <c r="C1734" s="136"/>
      <c r="D1734" s="136"/>
      <c r="E1734" s="136"/>
      <c r="F1734" s="136"/>
      <c r="G1734" s="136"/>
      <c r="H1734" s="136"/>
      <c r="I1734" s="136"/>
      <c r="J1734" s="136"/>
      <c r="K1734" s="136"/>
      <c r="L1734" s="138"/>
      <c r="M1734" s="139"/>
      <c r="N1734" s="211"/>
      <c r="O1734" s="136"/>
      <c r="P1734" s="136"/>
      <c r="Q1734" s="136"/>
      <c r="R1734" s="136"/>
      <c r="S1734" s="136"/>
      <c r="T1734" s="136"/>
      <c r="U1734" s="136"/>
      <c r="V1734" s="136"/>
      <c r="W1734" s="136"/>
      <c r="X1734" s="136"/>
      <c r="Y1734" s="138"/>
    </row>
    <row r="1735" spans="1:25" s="2" customFormat="1" x14ac:dyDescent="0.25">
      <c r="A1735" s="136"/>
      <c r="B1735" s="136"/>
      <c r="C1735" s="136"/>
      <c r="D1735" s="136"/>
      <c r="E1735" s="136"/>
      <c r="F1735" s="136"/>
      <c r="G1735" s="136"/>
      <c r="H1735" s="136"/>
      <c r="I1735" s="136"/>
      <c r="J1735" s="136"/>
      <c r="K1735" s="136"/>
      <c r="L1735" s="138"/>
      <c r="M1735" s="139"/>
      <c r="N1735" s="211"/>
      <c r="O1735" s="136"/>
      <c r="P1735" s="136"/>
      <c r="Q1735" s="136"/>
      <c r="R1735" s="136"/>
      <c r="S1735" s="136"/>
      <c r="T1735" s="136"/>
      <c r="U1735" s="136"/>
      <c r="V1735" s="136"/>
      <c r="W1735" s="136"/>
      <c r="X1735" s="136"/>
      <c r="Y1735" s="138"/>
    </row>
    <row r="1736" spans="1:25" s="2" customFormat="1" x14ac:dyDescent="0.25">
      <c r="A1736" s="136"/>
      <c r="B1736" s="136"/>
      <c r="C1736" s="136"/>
      <c r="D1736" s="136"/>
      <c r="E1736" s="136"/>
      <c r="F1736" s="136"/>
      <c r="G1736" s="136"/>
      <c r="H1736" s="136"/>
      <c r="I1736" s="136"/>
      <c r="J1736" s="136"/>
      <c r="K1736" s="136"/>
      <c r="L1736" s="138"/>
      <c r="M1736" s="139"/>
      <c r="N1736" s="211"/>
      <c r="O1736" s="136"/>
      <c r="P1736" s="136"/>
      <c r="Q1736" s="136"/>
      <c r="R1736" s="136"/>
      <c r="S1736" s="136"/>
      <c r="T1736" s="136"/>
      <c r="U1736" s="136"/>
      <c r="V1736" s="136"/>
      <c r="W1736" s="136"/>
      <c r="X1736" s="136"/>
      <c r="Y1736" s="138"/>
    </row>
    <row r="1737" spans="1:25" s="2" customFormat="1" x14ac:dyDescent="0.25">
      <c r="A1737" s="136"/>
      <c r="B1737" s="136"/>
      <c r="C1737" s="136"/>
      <c r="D1737" s="136"/>
      <c r="E1737" s="136"/>
      <c r="F1737" s="136"/>
      <c r="G1737" s="136"/>
      <c r="H1737" s="136"/>
      <c r="I1737" s="136"/>
      <c r="J1737" s="136"/>
      <c r="K1737" s="136"/>
      <c r="L1737" s="138"/>
      <c r="M1737" s="139"/>
      <c r="N1737" s="211"/>
      <c r="O1737" s="136"/>
      <c r="P1737" s="136"/>
      <c r="Q1737" s="136"/>
      <c r="R1737" s="136"/>
      <c r="S1737" s="136"/>
      <c r="T1737" s="136"/>
      <c r="U1737" s="136"/>
      <c r="V1737" s="136"/>
      <c r="W1737" s="136"/>
      <c r="X1737" s="136"/>
      <c r="Y1737" s="138"/>
    </row>
    <row r="1738" spans="1:25" s="2" customFormat="1" x14ac:dyDescent="0.25">
      <c r="A1738" s="136"/>
      <c r="B1738" s="136"/>
      <c r="C1738" s="136"/>
      <c r="D1738" s="136"/>
      <c r="E1738" s="136"/>
      <c r="F1738" s="136"/>
      <c r="G1738" s="136"/>
      <c r="H1738" s="136"/>
      <c r="I1738" s="136"/>
      <c r="J1738" s="136"/>
      <c r="K1738" s="136"/>
      <c r="L1738" s="138"/>
      <c r="M1738" s="139"/>
      <c r="N1738" s="211"/>
      <c r="O1738" s="136"/>
      <c r="P1738" s="136"/>
      <c r="Q1738" s="136"/>
      <c r="R1738" s="136"/>
      <c r="S1738" s="136"/>
      <c r="T1738" s="136"/>
      <c r="U1738" s="136"/>
      <c r="V1738" s="136"/>
      <c r="W1738" s="136"/>
      <c r="X1738" s="136"/>
      <c r="Y1738" s="138"/>
    </row>
    <row r="1739" spans="1:25" s="2" customFormat="1" x14ac:dyDescent="0.25">
      <c r="A1739" s="136"/>
      <c r="B1739" s="136"/>
      <c r="C1739" s="136"/>
      <c r="D1739" s="136"/>
      <c r="E1739" s="136"/>
      <c r="F1739" s="136"/>
      <c r="G1739" s="136"/>
      <c r="H1739" s="136"/>
      <c r="I1739" s="136"/>
      <c r="J1739" s="136"/>
      <c r="K1739" s="136"/>
      <c r="L1739" s="138"/>
      <c r="M1739" s="139"/>
      <c r="N1739" s="211"/>
      <c r="O1739" s="136"/>
      <c r="P1739" s="136"/>
      <c r="Q1739" s="136"/>
      <c r="R1739" s="136"/>
      <c r="S1739" s="136"/>
      <c r="T1739" s="136"/>
      <c r="U1739" s="136"/>
      <c r="V1739" s="136"/>
      <c r="W1739" s="136"/>
      <c r="X1739" s="136"/>
      <c r="Y1739" s="138"/>
    </row>
    <row r="1740" spans="1:25" s="2" customFormat="1" x14ac:dyDescent="0.25">
      <c r="A1740" s="136"/>
      <c r="B1740" s="136"/>
      <c r="C1740" s="136"/>
      <c r="D1740" s="136"/>
      <c r="E1740" s="136"/>
      <c r="F1740" s="136"/>
      <c r="G1740" s="136"/>
      <c r="H1740" s="136"/>
      <c r="I1740" s="136"/>
      <c r="J1740" s="136"/>
      <c r="K1740" s="136"/>
      <c r="L1740" s="138"/>
      <c r="M1740" s="139"/>
      <c r="N1740" s="211"/>
      <c r="O1740" s="136"/>
      <c r="P1740" s="136"/>
      <c r="Q1740" s="136"/>
      <c r="R1740" s="136"/>
      <c r="S1740" s="136"/>
      <c r="T1740" s="136"/>
      <c r="U1740" s="136"/>
      <c r="V1740" s="136"/>
      <c r="W1740" s="136"/>
      <c r="X1740" s="136"/>
      <c r="Y1740" s="138"/>
    </row>
    <row r="1741" spans="1:25" s="2" customFormat="1" x14ac:dyDescent="0.25">
      <c r="A1741" s="136"/>
      <c r="B1741" s="136"/>
      <c r="C1741" s="136"/>
      <c r="D1741" s="136"/>
      <c r="E1741" s="136"/>
      <c r="F1741" s="136"/>
      <c r="G1741" s="136"/>
      <c r="H1741" s="136"/>
      <c r="I1741" s="136"/>
      <c r="J1741" s="136"/>
      <c r="K1741" s="136"/>
      <c r="L1741" s="138"/>
      <c r="M1741" s="139"/>
      <c r="N1741" s="211"/>
      <c r="O1741" s="136"/>
      <c r="P1741" s="136"/>
      <c r="Q1741" s="136"/>
      <c r="R1741" s="136"/>
      <c r="S1741" s="136"/>
      <c r="T1741" s="136"/>
      <c r="U1741" s="136"/>
      <c r="V1741" s="136"/>
      <c r="W1741" s="136"/>
      <c r="X1741" s="136"/>
      <c r="Y1741" s="138"/>
    </row>
    <row r="1742" spans="1:25" s="2" customFormat="1" x14ac:dyDescent="0.25">
      <c r="A1742" s="136"/>
      <c r="B1742" s="136"/>
      <c r="C1742" s="136"/>
      <c r="D1742" s="136"/>
      <c r="E1742" s="136"/>
      <c r="F1742" s="136"/>
      <c r="G1742" s="136"/>
      <c r="H1742" s="136"/>
      <c r="I1742" s="136"/>
      <c r="J1742" s="136"/>
      <c r="K1742" s="136"/>
      <c r="L1742" s="138"/>
      <c r="M1742" s="139"/>
      <c r="N1742" s="211"/>
      <c r="O1742" s="136"/>
      <c r="P1742" s="136"/>
      <c r="Q1742" s="136"/>
      <c r="R1742" s="136"/>
      <c r="S1742" s="136"/>
      <c r="T1742" s="136"/>
      <c r="U1742" s="136"/>
      <c r="V1742" s="136"/>
      <c r="W1742" s="136"/>
      <c r="X1742" s="136"/>
      <c r="Y1742" s="138"/>
    </row>
    <row r="1743" spans="1:25" s="2" customFormat="1" x14ac:dyDescent="0.25">
      <c r="A1743" s="136"/>
      <c r="B1743" s="136"/>
      <c r="C1743" s="136"/>
      <c r="D1743" s="136"/>
      <c r="E1743" s="136"/>
      <c r="F1743" s="136"/>
      <c r="G1743" s="136"/>
      <c r="H1743" s="136"/>
      <c r="I1743" s="136"/>
      <c r="J1743" s="136"/>
      <c r="K1743" s="136"/>
      <c r="L1743" s="138"/>
      <c r="M1743" s="139"/>
      <c r="N1743" s="211"/>
      <c r="O1743" s="136"/>
      <c r="P1743" s="136"/>
      <c r="Q1743" s="136"/>
      <c r="R1743" s="136"/>
      <c r="S1743" s="136"/>
      <c r="T1743" s="136"/>
      <c r="U1743" s="136"/>
      <c r="V1743" s="136"/>
      <c r="W1743" s="136"/>
      <c r="X1743" s="136"/>
      <c r="Y1743" s="138"/>
    </row>
    <row r="1744" spans="1:25" s="2" customFormat="1" x14ac:dyDescent="0.25">
      <c r="A1744" s="136"/>
      <c r="B1744" s="136"/>
      <c r="C1744" s="136"/>
      <c r="D1744" s="136"/>
      <c r="E1744" s="136"/>
      <c r="F1744" s="136"/>
      <c r="G1744" s="136"/>
      <c r="H1744" s="136"/>
      <c r="I1744" s="136"/>
      <c r="J1744" s="136"/>
      <c r="K1744" s="136"/>
      <c r="L1744" s="138"/>
      <c r="M1744" s="139"/>
      <c r="N1744" s="211"/>
      <c r="O1744" s="136"/>
      <c r="P1744" s="136"/>
      <c r="Q1744" s="136"/>
      <c r="R1744" s="136"/>
      <c r="S1744" s="136"/>
      <c r="T1744" s="136"/>
      <c r="U1744" s="136"/>
      <c r="V1744" s="136"/>
      <c r="W1744" s="136"/>
      <c r="X1744" s="136"/>
      <c r="Y1744" s="138"/>
    </row>
    <row r="1745" spans="1:25" s="2" customFormat="1" x14ac:dyDescent="0.25">
      <c r="A1745" s="136"/>
      <c r="B1745" s="136"/>
      <c r="C1745" s="136"/>
      <c r="D1745" s="136"/>
      <c r="E1745" s="136"/>
      <c r="F1745" s="136"/>
      <c r="G1745" s="136"/>
      <c r="H1745" s="136"/>
      <c r="I1745" s="136"/>
      <c r="J1745" s="136"/>
      <c r="K1745" s="136"/>
      <c r="L1745" s="138"/>
      <c r="M1745" s="139"/>
      <c r="N1745" s="211"/>
      <c r="O1745" s="136"/>
      <c r="P1745" s="136"/>
      <c r="Q1745" s="136"/>
      <c r="R1745" s="136"/>
      <c r="S1745" s="136"/>
      <c r="T1745" s="136"/>
      <c r="U1745" s="136"/>
      <c r="V1745" s="136"/>
      <c r="W1745" s="136"/>
      <c r="X1745" s="136"/>
      <c r="Y1745" s="138"/>
    </row>
    <row r="1746" spans="1:25" s="2" customFormat="1" x14ac:dyDescent="0.25">
      <c r="A1746" s="136"/>
      <c r="B1746" s="136"/>
      <c r="C1746" s="136"/>
      <c r="D1746" s="136"/>
      <c r="E1746" s="136"/>
      <c r="F1746" s="136"/>
      <c r="G1746" s="136"/>
      <c r="H1746" s="136"/>
      <c r="I1746" s="136"/>
      <c r="J1746" s="136"/>
      <c r="K1746" s="136"/>
      <c r="L1746" s="138"/>
      <c r="M1746" s="139"/>
      <c r="N1746" s="211"/>
      <c r="O1746" s="136"/>
      <c r="P1746" s="136"/>
      <c r="Q1746" s="136"/>
      <c r="R1746" s="136"/>
      <c r="S1746" s="136"/>
      <c r="T1746" s="136"/>
      <c r="U1746" s="136"/>
      <c r="V1746" s="136"/>
      <c r="W1746" s="136"/>
      <c r="X1746" s="136"/>
      <c r="Y1746" s="138"/>
    </row>
    <row r="1747" spans="1:25" s="2" customFormat="1" x14ac:dyDescent="0.25">
      <c r="A1747" s="136"/>
      <c r="B1747" s="136"/>
      <c r="C1747" s="136"/>
      <c r="D1747" s="136"/>
      <c r="E1747" s="136"/>
      <c r="F1747" s="136"/>
      <c r="G1747" s="136"/>
      <c r="H1747" s="136"/>
      <c r="I1747" s="136"/>
      <c r="J1747" s="136"/>
      <c r="K1747" s="136"/>
      <c r="L1747" s="138"/>
      <c r="M1747" s="139"/>
      <c r="N1747" s="211"/>
      <c r="O1747" s="136"/>
      <c r="P1747" s="136"/>
      <c r="Q1747" s="136"/>
      <c r="R1747" s="136"/>
      <c r="S1747" s="136"/>
      <c r="T1747" s="136"/>
      <c r="U1747" s="136"/>
      <c r="V1747" s="136"/>
      <c r="W1747" s="136"/>
      <c r="X1747" s="136"/>
      <c r="Y1747" s="138"/>
    </row>
    <row r="1748" spans="1:25" s="2" customFormat="1" x14ac:dyDescent="0.25">
      <c r="A1748" s="136"/>
      <c r="B1748" s="136"/>
      <c r="C1748" s="136"/>
      <c r="D1748" s="136"/>
      <c r="E1748" s="136"/>
      <c r="F1748" s="136"/>
      <c r="G1748" s="136"/>
      <c r="H1748" s="136"/>
      <c r="I1748" s="136"/>
      <c r="J1748" s="136"/>
      <c r="K1748" s="136"/>
      <c r="L1748" s="138"/>
      <c r="M1748" s="139"/>
      <c r="N1748" s="211"/>
      <c r="O1748" s="136"/>
      <c r="P1748" s="136"/>
      <c r="Q1748" s="136"/>
      <c r="R1748" s="136"/>
      <c r="S1748" s="136"/>
      <c r="T1748" s="136"/>
      <c r="U1748" s="136"/>
      <c r="V1748" s="136"/>
      <c r="W1748" s="136"/>
      <c r="X1748" s="136"/>
      <c r="Y1748" s="138"/>
    </row>
    <row r="1749" spans="1:25" s="2" customFormat="1" x14ac:dyDescent="0.25">
      <c r="A1749" s="136"/>
      <c r="B1749" s="136"/>
      <c r="C1749" s="136"/>
      <c r="D1749" s="136"/>
      <c r="E1749" s="136"/>
      <c r="F1749" s="136"/>
      <c r="G1749" s="136"/>
      <c r="H1749" s="136"/>
      <c r="I1749" s="136"/>
      <c r="J1749" s="136"/>
      <c r="K1749" s="136"/>
      <c r="L1749" s="138"/>
      <c r="M1749" s="139"/>
      <c r="N1749" s="211"/>
      <c r="O1749" s="136"/>
      <c r="P1749" s="136"/>
      <c r="Q1749" s="136"/>
      <c r="R1749" s="136"/>
      <c r="S1749" s="136"/>
      <c r="T1749" s="136"/>
      <c r="U1749" s="136"/>
      <c r="V1749" s="136"/>
      <c r="W1749" s="136"/>
      <c r="X1749" s="136"/>
      <c r="Y1749" s="138"/>
    </row>
    <row r="1750" spans="1:25" s="2" customFormat="1" x14ac:dyDescent="0.25">
      <c r="A1750" s="136"/>
      <c r="B1750" s="136"/>
      <c r="C1750" s="136"/>
      <c r="D1750" s="136"/>
      <c r="E1750" s="136"/>
      <c r="F1750" s="136"/>
      <c r="G1750" s="136"/>
      <c r="H1750" s="136"/>
      <c r="I1750" s="136"/>
      <c r="J1750" s="136"/>
      <c r="K1750" s="136"/>
      <c r="L1750" s="138"/>
      <c r="M1750" s="139"/>
      <c r="N1750" s="211"/>
      <c r="O1750" s="136"/>
      <c r="P1750" s="136"/>
      <c r="Q1750" s="136"/>
      <c r="R1750" s="136"/>
      <c r="S1750" s="136"/>
      <c r="T1750" s="136"/>
      <c r="U1750" s="136"/>
      <c r="V1750" s="136"/>
      <c r="W1750" s="136"/>
      <c r="X1750" s="136"/>
      <c r="Y1750" s="138"/>
    </row>
    <row r="1751" spans="1:25" s="2" customFormat="1" x14ac:dyDescent="0.25">
      <c r="A1751" s="136"/>
      <c r="B1751" s="136"/>
      <c r="C1751" s="136"/>
      <c r="D1751" s="136"/>
      <c r="E1751" s="136"/>
      <c r="F1751" s="136"/>
      <c r="G1751" s="136"/>
      <c r="H1751" s="136"/>
      <c r="I1751" s="136"/>
      <c r="J1751" s="136"/>
      <c r="K1751" s="136"/>
      <c r="L1751" s="138"/>
      <c r="M1751" s="139"/>
      <c r="N1751" s="211"/>
      <c r="O1751" s="136"/>
      <c r="P1751" s="136"/>
      <c r="Q1751" s="136"/>
      <c r="R1751" s="136"/>
      <c r="S1751" s="136"/>
      <c r="T1751" s="136"/>
      <c r="U1751" s="136"/>
      <c r="V1751" s="136"/>
      <c r="W1751" s="136"/>
      <c r="X1751" s="136"/>
      <c r="Y1751" s="138"/>
    </row>
    <row r="1752" spans="1:25" s="2" customFormat="1" x14ac:dyDescent="0.25">
      <c r="A1752" s="136"/>
      <c r="B1752" s="136"/>
      <c r="C1752" s="136"/>
      <c r="D1752" s="136"/>
      <c r="E1752" s="136"/>
      <c r="F1752" s="136"/>
      <c r="G1752" s="136"/>
      <c r="H1752" s="136"/>
      <c r="I1752" s="136"/>
      <c r="J1752" s="136"/>
      <c r="K1752" s="136"/>
      <c r="L1752" s="138"/>
      <c r="M1752" s="139"/>
      <c r="N1752" s="211"/>
      <c r="O1752" s="136"/>
      <c r="P1752" s="136"/>
      <c r="Q1752" s="136"/>
      <c r="R1752" s="136"/>
      <c r="S1752" s="136"/>
      <c r="T1752" s="136"/>
      <c r="U1752" s="136"/>
      <c r="V1752" s="136"/>
      <c r="W1752" s="136"/>
      <c r="X1752" s="136"/>
      <c r="Y1752" s="138"/>
    </row>
    <row r="1753" spans="1:25" s="2" customFormat="1" x14ac:dyDescent="0.25">
      <c r="A1753" s="136"/>
      <c r="B1753" s="136"/>
      <c r="C1753" s="136"/>
      <c r="D1753" s="136"/>
      <c r="E1753" s="136"/>
      <c r="F1753" s="136"/>
      <c r="G1753" s="136"/>
      <c r="H1753" s="136"/>
      <c r="I1753" s="136"/>
      <c r="J1753" s="136"/>
      <c r="K1753" s="136"/>
      <c r="L1753" s="138"/>
      <c r="M1753" s="139"/>
      <c r="N1753" s="211"/>
      <c r="O1753" s="136"/>
      <c r="P1753" s="136"/>
      <c r="Q1753" s="136"/>
      <c r="R1753" s="136"/>
      <c r="S1753" s="136"/>
      <c r="T1753" s="136"/>
      <c r="U1753" s="136"/>
      <c r="V1753" s="136"/>
      <c r="W1753" s="136"/>
      <c r="X1753" s="136"/>
      <c r="Y1753" s="138"/>
    </row>
    <row r="1754" spans="1:25" s="2" customFormat="1" x14ac:dyDescent="0.25">
      <c r="A1754" s="136"/>
      <c r="B1754" s="136"/>
      <c r="C1754" s="136"/>
      <c r="D1754" s="136"/>
      <c r="E1754" s="136"/>
      <c r="F1754" s="136"/>
      <c r="G1754" s="136"/>
      <c r="H1754" s="136"/>
      <c r="I1754" s="136"/>
      <c r="J1754" s="136"/>
      <c r="K1754" s="136"/>
      <c r="L1754" s="138"/>
      <c r="M1754" s="139"/>
      <c r="N1754" s="211"/>
      <c r="O1754" s="136"/>
      <c r="P1754" s="136"/>
      <c r="Q1754" s="136"/>
      <c r="R1754" s="136"/>
      <c r="S1754" s="136"/>
      <c r="T1754" s="136"/>
      <c r="U1754" s="136"/>
      <c r="V1754" s="136"/>
      <c r="W1754" s="136"/>
      <c r="X1754" s="136"/>
      <c r="Y1754" s="138"/>
    </row>
    <row r="1755" spans="1:25" s="2" customFormat="1" x14ac:dyDescent="0.25">
      <c r="A1755" s="136"/>
      <c r="B1755" s="136"/>
      <c r="C1755" s="136"/>
      <c r="D1755" s="136"/>
      <c r="E1755" s="136"/>
      <c r="F1755" s="136"/>
      <c r="G1755" s="136"/>
      <c r="H1755" s="136"/>
      <c r="I1755" s="136"/>
      <c r="J1755" s="136"/>
      <c r="K1755" s="136"/>
      <c r="L1755" s="138"/>
      <c r="M1755" s="139"/>
      <c r="N1755" s="211"/>
      <c r="O1755" s="136"/>
      <c r="P1755" s="136"/>
      <c r="Q1755" s="136"/>
      <c r="R1755" s="136"/>
      <c r="S1755" s="136"/>
      <c r="T1755" s="136"/>
      <c r="U1755" s="136"/>
      <c r="V1755" s="136"/>
      <c r="W1755" s="136"/>
      <c r="X1755" s="136"/>
      <c r="Y1755" s="138"/>
    </row>
    <row r="1756" spans="1:25" s="2" customFormat="1" x14ac:dyDescent="0.25">
      <c r="A1756" s="136"/>
      <c r="B1756" s="136"/>
      <c r="C1756" s="136"/>
      <c r="D1756" s="136"/>
      <c r="E1756" s="136"/>
      <c r="F1756" s="136"/>
      <c r="G1756" s="136"/>
      <c r="H1756" s="136"/>
      <c r="I1756" s="136"/>
      <c r="J1756" s="136"/>
      <c r="K1756" s="136"/>
      <c r="L1756" s="138"/>
      <c r="M1756" s="139"/>
      <c r="N1756" s="211"/>
      <c r="O1756" s="136"/>
      <c r="P1756" s="136"/>
      <c r="Q1756" s="136"/>
      <c r="R1756" s="136"/>
      <c r="S1756" s="136"/>
      <c r="T1756" s="136"/>
      <c r="U1756" s="136"/>
      <c r="V1756" s="136"/>
      <c r="W1756" s="136"/>
      <c r="X1756" s="136"/>
      <c r="Y1756" s="138"/>
    </row>
    <row r="1757" spans="1:25" s="2" customFormat="1" x14ac:dyDescent="0.25">
      <c r="A1757" s="136"/>
      <c r="B1757" s="136"/>
      <c r="C1757" s="136"/>
      <c r="D1757" s="136"/>
      <c r="E1757" s="136"/>
      <c r="F1757" s="136"/>
      <c r="G1757" s="136"/>
      <c r="H1757" s="136"/>
      <c r="I1757" s="136"/>
      <c r="J1757" s="136"/>
      <c r="K1757" s="136"/>
      <c r="L1757" s="138"/>
      <c r="M1757" s="139"/>
      <c r="N1757" s="211"/>
      <c r="O1757" s="136"/>
      <c r="P1757" s="136"/>
      <c r="Q1757" s="136"/>
      <c r="R1757" s="136"/>
      <c r="S1757" s="136"/>
      <c r="T1757" s="136"/>
      <c r="U1757" s="136"/>
      <c r="V1757" s="136"/>
      <c r="W1757" s="136"/>
      <c r="X1757" s="136"/>
      <c r="Y1757" s="138"/>
    </row>
    <row r="1758" spans="1:25" s="2" customFormat="1" x14ac:dyDescent="0.25">
      <c r="A1758" s="136"/>
      <c r="B1758" s="136"/>
      <c r="C1758" s="136"/>
      <c r="D1758" s="136"/>
      <c r="E1758" s="136"/>
      <c r="F1758" s="136"/>
      <c r="G1758" s="136"/>
      <c r="H1758" s="136"/>
      <c r="I1758" s="136"/>
      <c r="J1758" s="136"/>
      <c r="K1758" s="136"/>
      <c r="L1758" s="138"/>
      <c r="M1758" s="139"/>
      <c r="N1758" s="211"/>
      <c r="O1758" s="136"/>
      <c r="P1758" s="136"/>
      <c r="Q1758" s="136"/>
      <c r="R1758" s="136"/>
      <c r="S1758" s="136"/>
      <c r="T1758" s="136"/>
      <c r="U1758" s="136"/>
      <c r="V1758" s="136"/>
      <c r="W1758" s="136"/>
      <c r="X1758" s="136"/>
      <c r="Y1758" s="138"/>
    </row>
    <row r="1759" spans="1:25" s="2" customFormat="1" x14ac:dyDescent="0.25">
      <c r="A1759" s="136"/>
      <c r="B1759" s="136"/>
      <c r="C1759" s="136"/>
      <c r="D1759" s="136"/>
      <c r="E1759" s="136"/>
      <c r="F1759" s="136"/>
      <c r="G1759" s="136"/>
      <c r="H1759" s="136"/>
      <c r="I1759" s="136"/>
      <c r="J1759" s="136"/>
      <c r="K1759" s="136"/>
      <c r="L1759" s="138"/>
      <c r="M1759" s="139"/>
      <c r="N1759" s="211"/>
      <c r="O1759" s="136"/>
      <c r="P1759" s="136"/>
      <c r="Q1759" s="136"/>
      <c r="R1759" s="136"/>
      <c r="S1759" s="136"/>
      <c r="T1759" s="136"/>
      <c r="U1759" s="136"/>
      <c r="V1759" s="136"/>
      <c r="W1759" s="136"/>
      <c r="X1759" s="136"/>
      <c r="Y1759" s="138"/>
    </row>
    <row r="1760" spans="1:25" s="2" customFormat="1" x14ac:dyDescent="0.25">
      <c r="A1760" s="136"/>
      <c r="B1760" s="136"/>
      <c r="C1760" s="136"/>
      <c r="D1760" s="136"/>
      <c r="E1760" s="136"/>
      <c r="F1760" s="136"/>
      <c r="G1760" s="136"/>
      <c r="H1760" s="136"/>
      <c r="I1760" s="136"/>
      <c r="J1760" s="136"/>
      <c r="K1760" s="136"/>
      <c r="L1760" s="138"/>
      <c r="M1760" s="139"/>
      <c r="N1760" s="211"/>
      <c r="O1760" s="136"/>
      <c r="P1760" s="136"/>
      <c r="Q1760" s="136"/>
      <c r="R1760" s="136"/>
      <c r="S1760" s="136"/>
      <c r="T1760" s="136"/>
      <c r="U1760" s="136"/>
      <c r="V1760" s="136"/>
      <c r="W1760" s="136"/>
      <c r="X1760" s="136"/>
      <c r="Y1760" s="138"/>
    </row>
    <row r="1761" spans="1:25" s="2" customFormat="1" x14ac:dyDescent="0.25">
      <c r="A1761" s="136"/>
      <c r="B1761" s="136"/>
      <c r="C1761" s="136"/>
      <c r="D1761" s="136"/>
      <c r="E1761" s="136"/>
      <c r="F1761" s="136"/>
      <c r="G1761" s="136"/>
      <c r="H1761" s="136"/>
      <c r="I1761" s="136"/>
      <c r="J1761" s="136"/>
      <c r="K1761" s="136"/>
      <c r="L1761" s="138"/>
      <c r="M1761" s="139"/>
      <c r="N1761" s="211"/>
      <c r="O1761" s="136"/>
      <c r="P1761" s="136"/>
      <c r="Q1761" s="136"/>
      <c r="R1761" s="136"/>
      <c r="S1761" s="136"/>
      <c r="T1761" s="136"/>
      <c r="U1761" s="136"/>
      <c r="V1761" s="136"/>
      <c r="W1761" s="136"/>
      <c r="X1761" s="136"/>
      <c r="Y1761" s="138"/>
    </row>
    <row r="1762" spans="1:25" s="2" customFormat="1" x14ac:dyDescent="0.25">
      <c r="A1762" s="136"/>
      <c r="B1762" s="136"/>
      <c r="C1762" s="136"/>
      <c r="D1762" s="136"/>
      <c r="E1762" s="136"/>
      <c r="F1762" s="136"/>
      <c r="G1762" s="136"/>
      <c r="H1762" s="136"/>
      <c r="I1762" s="136"/>
      <c r="J1762" s="136"/>
      <c r="K1762" s="136"/>
      <c r="L1762" s="138"/>
      <c r="M1762" s="139"/>
      <c r="N1762" s="211"/>
      <c r="O1762" s="136"/>
      <c r="P1762" s="136"/>
      <c r="Q1762" s="136"/>
      <c r="R1762" s="136"/>
      <c r="S1762" s="136"/>
      <c r="T1762" s="136"/>
      <c r="U1762" s="136"/>
      <c r="V1762" s="136"/>
      <c r="W1762" s="136"/>
      <c r="X1762" s="136"/>
      <c r="Y1762" s="138"/>
    </row>
    <row r="1763" spans="1:25" s="2" customFormat="1" x14ac:dyDescent="0.25">
      <c r="A1763" s="136"/>
      <c r="B1763" s="136"/>
      <c r="C1763" s="136"/>
      <c r="D1763" s="136"/>
      <c r="E1763" s="136"/>
      <c r="F1763" s="136"/>
      <c r="G1763" s="136"/>
      <c r="H1763" s="136"/>
      <c r="I1763" s="136"/>
      <c r="J1763" s="136"/>
      <c r="K1763" s="136"/>
      <c r="L1763" s="138"/>
      <c r="M1763" s="139"/>
      <c r="N1763" s="211"/>
      <c r="O1763" s="136"/>
      <c r="P1763" s="136"/>
      <c r="Q1763" s="136"/>
      <c r="R1763" s="136"/>
      <c r="S1763" s="136"/>
      <c r="T1763" s="136"/>
      <c r="U1763" s="136"/>
      <c r="V1763" s="136"/>
      <c r="W1763" s="136"/>
      <c r="X1763" s="136"/>
      <c r="Y1763" s="138"/>
    </row>
    <row r="1764" spans="1:25" s="2" customFormat="1" x14ac:dyDescent="0.25">
      <c r="A1764" s="136"/>
      <c r="B1764" s="136"/>
      <c r="C1764" s="136"/>
      <c r="D1764" s="136"/>
      <c r="E1764" s="136"/>
      <c r="F1764" s="136"/>
      <c r="G1764" s="136"/>
      <c r="H1764" s="136"/>
      <c r="I1764" s="136"/>
      <c r="J1764" s="136"/>
      <c r="K1764" s="136"/>
      <c r="L1764" s="138"/>
      <c r="M1764" s="139"/>
      <c r="N1764" s="211"/>
      <c r="O1764" s="136"/>
      <c r="P1764" s="136"/>
      <c r="Q1764" s="136"/>
      <c r="R1764" s="136"/>
      <c r="S1764" s="136"/>
      <c r="T1764" s="136"/>
      <c r="U1764" s="136"/>
      <c r="V1764" s="136"/>
      <c r="W1764" s="136"/>
      <c r="X1764" s="136"/>
      <c r="Y1764" s="138"/>
    </row>
    <row r="1765" spans="1:25" s="2" customFormat="1" x14ac:dyDescent="0.25">
      <c r="A1765" s="136"/>
      <c r="B1765" s="136"/>
      <c r="C1765" s="136"/>
      <c r="D1765" s="136"/>
      <c r="E1765" s="136"/>
      <c r="F1765" s="136"/>
      <c r="G1765" s="136"/>
      <c r="H1765" s="136"/>
      <c r="I1765" s="136"/>
      <c r="J1765" s="136"/>
      <c r="K1765" s="136"/>
      <c r="L1765" s="138"/>
      <c r="M1765" s="139"/>
      <c r="N1765" s="211"/>
      <c r="O1765" s="136"/>
      <c r="P1765" s="136"/>
      <c r="Q1765" s="136"/>
      <c r="R1765" s="136"/>
      <c r="S1765" s="136"/>
      <c r="T1765" s="136"/>
      <c r="U1765" s="136"/>
      <c r="V1765" s="136"/>
      <c r="W1765" s="136"/>
      <c r="X1765" s="136"/>
      <c r="Y1765" s="138"/>
    </row>
    <row r="1766" spans="1:25" s="2" customFormat="1" x14ac:dyDescent="0.25">
      <c r="A1766" s="136"/>
      <c r="B1766" s="136"/>
      <c r="C1766" s="136"/>
      <c r="D1766" s="136"/>
      <c r="E1766" s="136"/>
      <c r="F1766" s="136"/>
      <c r="G1766" s="136"/>
      <c r="H1766" s="136"/>
      <c r="I1766" s="136"/>
      <c r="J1766" s="136"/>
      <c r="K1766" s="136"/>
      <c r="L1766" s="138"/>
      <c r="M1766" s="139"/>
      <c r="N1766" s="211"/>
      <c r="O1766" s="136"/>
      <c r="P1766" s="136"/>
      <c r="Q1766" s="136"/>
      <c r="R1766" s="136"/>
      <c r="S1766" s="136"/>
      <c r="T1766" s="136"/>
      <c r="U1766" s="136"/>
      <c r="V1766" s="136"/>
      <c r="W1766" s="136"/>
      <c r="X1766" s="136"/>
      <c r="Y1766" s="138"/>
    </row>
    <row r="1767" spans="1:25" s="2" customFormat="1" x14ac:dyDescent="0.25">
      <c r="A1767" s="136"/>
      <c r="B1767" s="136"/>
      <c r="C1767" s="136"/>
      <c r="D1767" s="136"/>
      <c r="E1767" s="136"/>
      <c r="F1767" s="136"/>
      <c r="G1767" s="136"/>
      <c r="H1767" s="136"/>
      <c r="I1767" s="136"/>
      <c r="J1767" s="136"/>
      <c r="K1767" s="136"/>
      <c r="L1767" s="138"/>
      <c r="M1767" s="139"/>
      <c r="N1767" s="211"/>
      <c r="O1767" s="136"/>
      <c r="P1767" s="136"/>
      <c r="Q1767" s="136"/>
      <c r="R1767" s="136"/>
      <c r="S1767" s="136"/>
      <c r="T1767" s="136"/>
      <c r="U1767" s="136"/>
      <c r="V1767" s="136"/>
      <c r="W1767" s="136"/>
      <c r="X1767" s="136"/>
      <c r="Y1767" s="138"/>
    </row>
    <row r="1768" spans="1:25" s="2" customFormat="1" x14ac:dyDescent="0.25">
      <c r="A1768" s="136"/>
      <c r="B1768" s="136"/>
      <c r="C1768" s="136"/>
      <c r="D1768" s="136"/>
      <c r="E1768" s="136"/>
      <c r="F1768" s="136"/>
      <c r="G1768" s="136"/>
      <c r="H1768" s="136"/>
      <c r="I1768" s="136"/>
      <c r="J1768" s="136"/>
      <c r="K1768" s="136"/>
      <c r="L1768" s="138"/>
      <c r="M1768" s="139"/>
      <c r="N1768" s="211"/>
      <c r="O1768" s="136"/>
      <c r="P1768" s="136"/>
      <c r="Q1768" s="136"/>
      <c r="R1768" s="136"/>
      <c r="S1768" s="136"/>
      <c r="T1768" s="136"/>
      <c r="U1768" s="136"/>
      <c r="V1768" s="136"/>
      <c r="W1768" s="136"/>
      <c r="X1768" s="136"/>
      <c r="Y1768" s="138"/>
    </row>
    <row r="1769" spans="1:25" s="2" customFormat="1" x14ac:dyDescent="0.25">
      <c r="A1769" s="136"/>
      <c r="B1769" s="136"/>
      <c r="C1769" s="136"/>
      <c r="D1769" s="136"/>
      <c r="E1769" s="136"/>
      <c r="F1769" s="136"/>
      <c r="G1769" s="136"/>
      <c r="H1769" s="136"/>
      <c r="I1769" s="136"/>
      <c r="J1769" s="136"/>
      <c r="K1769" s="136"/>
      <c r="L1769" s="138"/>
      <c r="M1769" s="139"/>
      <c r="N1769" s="211"/>
      <c r="O1769" s="136"/>
      <c r="P1769" s="136"/>
      <c r="Q1769" s="136"/>
      <c r="R1769" s="136"/>
      <c r="S1769" s="136"/>
      <c r="T1769" s="136"/>
      <c r="U1769" s="136"/>
      <c r="V1769" s="136"/>
      <c r="W1769" s="136"/>
      <c r="X1769" s="136"/>
      <c r="Y1769" s="138"/>
    </row>
    <row r="1770" spans="1:25" s="2" customFormat="1" x14ac:dyDescent="0.25">
      <c r="A1770" s="136"/>
      <c r="B1770" s="136"/>
      <c r="C1770" s="136"/>
      <c r="D1770" s="136"/>
      <c r="E1770" s="136"/>
      <c r="F1770" s="136"/>
      <c r="G1770" s="136"/>
      <c r="H1770" s="136"/>
      <c r="I1770" s="136"/>
      <c r="J1770" s="136"/>
      <c r="K1770" s="136"/>
      <c r="L1770" s="138"/>
      <c r="M1770" s="139"/>
      <c r="N1770" s="211"/>
      <c r="O1770" s="136"/>
      <c r="P1770" s="136"/>
      <c r="Q1770" s="136"/>
      <c r="R1770" s="136"/>
      <c r="S1770" s="136"/>
      <c r="T1770" s="136"/>
      <c r="U1770" s="136"/>
      <c r="V1770" s="136"/>
      <c r="W1770" s="136"/>
      <c r="X1770" s="136"/>
      <c r="Y1770" s="138"/>
    </row>
    <row r="1771" spans="1:25" s="2" customFormat="1" x14ac:dyDescent="0.25">
      <c r="A1771" s="136"/>
      <c r="B1771" s="136"/>
      <c r="C1771" s="136"/>
      <c r="D1771" s="136"/>
      <c r="E1771" s="136"/>
      <c r="F1771" s="136"/>
      <c r="G1771" s="136"/>
      <c r="H1771" s="136"/>
      <c r="I1771" s="136"/>
      <c r="J1771" s="136"/>
      <c r="K1771" s="136"/>
      <c r="L1771" s="138"/>
      <c r="M1771" s="139"/>
      <c r="N1771" s="211"/>
      <c r="O1771" s="136"/>
      <c r="P1771" s="136"/>
      <c r="Q1771" s="136"/>
      <c r="R1771" s="136"/>
      <c r="S1771" s="136"/>
      <c r="T1771" s="136"/>
      <c r="U1771" s="136"/>
      <c r="V1771" s="136"/>
      <c r="W1771" s="136"/>
      <c r="X1771" s="136"/>
      <c r="Y1771" s="138"/>
    </row>
    <row r="1772" spans="1:25" s="2" customFormat="1" x14ac:dyDescent="0.25">
      <c r="A1772" s="136"/>
      <c r="B1772" s="136"/>
      <c r="C1772" s="136"/>
      <c r="D1772" s="136"/>
      <c r="E1772" s="136"/>
      <c r="F1772" s="136"/>
      <c r="G1772" s="136"/>
      <c r="H1772" s="136"/>
      <c r="I1772" s="136"/>
      <c r="J1772" s="136"/>
      <c r="K1772" s="136"/>
      <c r="L1772" s="138"/>
      <c r="M1772" s="139"/>
      <c r="N1772" s="211"/>
      <c r="O1772" s="136"/>
      <c r="P1772" s="136"/>
      <c r="Q1772" s="136"/>
      <c r="R1772" s="136"/>
      <c r="S1772" s="136"/>
      <c r="T1772" s="136"/>
      <c r="U1772" s="136"/>
      <c r="V1772" s="136"/>
      <c r="W1772" s="136"/>
      <c r="X1772" s="136"/>
      <c r="Y1772" s="138"/>
    </row>
    <row r="1773" spans="1:25" s="2" customFormat="1" x14ac:dyDescent="0.25">
      <c r="A1773" s="136"/>
      <c r="B1773" s="136"/>
      <c r="C1773" s="136"/>
      <c r="D1773" s="136"/>
      <c r="E1773" s="136"/>
      <c r="F1773" s="136"/>
      <c r="G1773" s="136"/>
      <c r="H1773" s="136"/>
      <c r="I1773" s="136"/>
      <c r="J1773" s="136"/>
      <c r="K1773" s="136"/>
      <c r="L1773" s="138"/>
      <c r="M1773" s="139"/>
      <c r="N1773" s="211"/>
      <c r="O1773" s="136"/>
      <c r="P1773" s="136"/>
      <c r="Q1773" s="136"/>
      <c r="R1773" s="136"/>
      <c r="S1773" s="136"/>
      <c r="T1773" s="136"/>
      <c r="U1773" s="136"/>
      <c r="V1773" s="136"/>
      <c r="W1773" s="136"/>
      <c r="X1773" s="136"/>
      <c r="Y1773" s="138"/>
    </row>
    <row r="1774" spans="1:25" s="2" customFormat="1" x14ac:dyDescent="0.25">
      <c r="A1774" s="136"/>
      <c r="B1774" s="136"/>
      <c r="C1774" s="136"/>
      <c r="D1774" s="136"/>
      <c r="E1774" s="136"/>
      <c r="F1774" s="136"/>
      <c r="G1774" s="136"/>
      <c r="H1774" s="136"/>
      <c r="I1774" s="136"/>
      <c r="J1774" s="136"/>
      <c r="K1774" s="136"/>
      <c r="L1774" s="138"/>
      <c r="M1774" s="139"/>
      <c r="N1774" s="211"/>
      <c r="O1774" s="136"/>
      <c r="P1774" s="136"/>
      <c r="Q1774" s="136"/>
      <c r="R1774" s="136"/>
      <c r="S1774" s="136"/>
      <c r="T1774" s="136"/>
      <c r="U1774" s="136"/>
      <c r="V1774" s="136"/>
      <c r="W1774" s="136"/>
      <c r="X1774" s="136"/>
      <c r="Y1774" s="138"/>
    </row>
    <row r="1775" spans="1:25" s="2" customFormat="1" x14ac:dyDescent="0.25">
      <c r="A1775" s="136"/>
      <c r="B1775" s="136"/>
      <c r="C1775" s="136"/>
      <c r="D1775" s="136"/>
      <c r="E1775" s="136"/>
      <c r="F1775" s="136"/>
      <c r="G1775" s="136"/>
      <c r="H1775" s="136"/>
      <c r="I1775" s="136"/>
      <c r="J1775" s="136"/>
      <c r="K1775" s="136"/>
      <c r="L1775" s="138"/>
      <c r="M1775" s="139"/>
      <c r="N1775" s="211"/>
      <c r="O1775" s="136"/>
      <c r="P1775" s="136"/>
      <c r="Q1775" s="136"/>
      <c r="R1775" s="136"/>
      <c r="S1775" s="136"/>
      <c r="T1775" s="136"/>
      <c r="U1775" s="136"/>
      <c r="V1775" s="136"/>
      <c r="W1775" s="136"/>
      <c r="X1775" s="136"/>
      <c r="Y1775" s="138"/>
    </row>
    <row r="1776" spans="1:25" s="2" customFormat="1" x14ac:dyDescent="0.25">
      <c r="A1776" s="136"/>
      <c r="B1776" s="136"/>
      <c r="C1776" s="136"/>
      <c r="D1776" s="136"/>
      <c r="E1776" s="136"/>
      <c r="F1776" s="136"/>
      <c r="G1776" s="136"/>
      <c r="H1776" s="136"/>
      <c r="I1776" s="136"/>
      <c r="J1776" s="136"/>
      <c r="K1776" s="136"/>
      <c r="L1776" s="138"/>
      <c r="M1776" s="139"/>
      <c r="N1776" s="211"/>
      <c r="O1776" s="136"/>
      <c r="P1776" s="136"/>
      <c r="Q1776" s="136"/>
      <c r="R1776" s="136"/>
      <c r="S1776" s="136"/>
      <c r="T1776" s="136"/>
      <c r="U1776" s="136"/>
      <c r="V1776" s="136"/>
      <c r="W1776" s="136"/>
      <c r="X1776" s="136"/>
      <c r="Y1776" s="138"/>
    </row>
    <row r="1777" spans="1:25" s="2" customFormat="1" x14ac:dyDescent="0.25">
      <c r="A1777" s="136"/>
      <c r="B1777" s="136"/>
      <c r="C1777" s="136"/>
      <c r="D1777" s="136"/>
      <c r="E1777" s="136"/>
      <c r="F1777" s="136"/>
      <c r="G1777" s="136"/>
      <c r="H1777" s="136"/>
      <c r="I1777" s="136"/>
      <c r="J1777" s="136"/>
      <c r="K1777" s="136"/>
      <c r="L1777" s="138"/>
      <c r="M1777" s="139"/>
      <c r="N1777" s="211"/>
      <c r="O1777" s="136"/>
      <c r="P1777" s="136"/>
      <c r="Q1777" s="136"/>
      <c r="R1777" s="136"/>
      <c r="S1777" s="136"/>
      <c r="T1777" s="136"/>
      <c r="U1777" s="136"/>
      <c r="V1777" s="136"/>
      <c r="W1777" s="136"/>
      <c r="X1777" s="136"/>
      <c r="Y1777" s="138"/>
    </row>
    <row r="1778" spans="1:25" s="2" customFormat="1" x14ac:dyDescent="0.25">
      <c r="A1778" s="136"/>
      <c r="B1778" s="136"/>
      <c r="C1778" s="136"/>
      <c r="D1778" s="136"/>
      <c r="E1778" s="136"/>
      <c r="F1778" s="136"/>
      <c r="G1778" s="136"/>
      <c r="H1778" s="136"/>
      <c r="I1778" s="136"/>
      <c r="J1778" s="136"/>
      <c r="K1778" s="136"/>
      <c r="L1778" s="138"/>
      <c r="M1778" s="139"/>
      <c r="N1778" s="211"/>
      <c r="O1778" s="136"/>
      <c r="P1778" s="136"/>
      <c r="Q1778" s="136"/>
      <c r="R1778" s="136"/>
      <c r="S1778" s="136"/>
      <c r="T1778" s="136"/>
      <c r="U1778" s="136"/>
      <c r="V1778" s="136"/>
      <c r="W1778" s="136"/>
      <c r="X1778" s="136"/>
      <c r="Y1778" s="138"/>
    </row>
    <row r="1779" spans="1:25" s="2" customFormat="1" x14ac:dyDescent="0.25">
      <c r="A1779" s="136"/>
      <c r="B1779" s="136"/>
      <c r="C1779" s="136"/>
      <c r="D1779" s="136"/>
      <c r="E1779" s="136"/>
      <c r="F1779" s="136"/>
      <c r="G1779" s="136"/>
      <c r="H1779" s="136"/>
      <c r="I1779" s="136"/>
      <c r="J1779" s="136"/>
      <c r="K1779" s="136"/>
      <c r="L1779" s="138"/>
      <c r="M1779" s="139"/>
      <c r="N1779" s="211"/>
      <c r="O1779" s="136"/>
      <c r="P1779" s="136"/>
      <c r="Q1779" s="136"/>
      <c r="R1779" s="136"/>
      <c r="S1779" s="136"/>
      <c r="T1779" s="136"/>
      <c r="U1779" s="136"/>
      <c r="V1779" s="136"/>
      <c r="W1779" s="136"/>
      <c r="X1779" s="136"/>
      <c r="Y1779" s="138"/>
    </row>
    <row r="1780" spans="1:25" s="2" customFormat="1" x14ac:dyDescent="0.25">
      <c r="A1780" s="136"/>
      <c r="B1780" s="136"/>
      <c r="C1780" s="136"/>
      <c r="D1780" s="136"/>
      <c r="E1780" s="136"/>
      <c r="F1780" s="136"/>
      <c r="G1780" s="136"/>
      <c r="H1780" s="136"/>
      <c r="I1780" s="136"/>
      <c r="J1780" s="136"/>
      <c r="K1780" s="136"/>
      <c r="L1780" s="138"/>
      <c r="M1780" s="139"/>
      <c r="N1780" s="211"/>
      <c r="O1780" s="136"/>
      <c r="P1780" s="136"/>
      <c r="Q1780" s="136"/>
      <c r="R1780" s="136"/>
      <c r="S1780" s="136"/>
      <c r="T1780" s="136"/>
      <c r="U1780" s="136"/>
      <c r="V1780" s="136"/>
      <c r="W1780" s="136"/>
      <c r="X1780" s="136"/>
      <c r="Y1780" s="138"/>
    </row>
    <row r="1781" spans="1:25" s="2" customFormat="1" x14ac:dyDescent="0.25">
      <c r="A1781" s="136"/>
      <c r="B1781" s="136"/>
      <c r="C1781" s="136"/>
      <c r="D1781" s="136"/>
      <c r="E1781" s="136"/>
      <c r="F1781" s="136"/>
      <c r="G1781" s="136"/>
      <c r="H1781" s="136"/>
      <c r="I1781" s="136"/>
      <c r="J1781" s="136"/>
      <c r="K1781" s="136"/>
      <c r="L1781" s="138"/>
      <c r="M1781" s="139"/>
      <c r="N1781" s="211"/>
      <c r="O1781" s="136"/>
      <c r="P1781" s="136"/>
      <c r="Q1781" s="136"/>
      <c r="R1781" s="136"/>
      <c r="S1781" s="136"/>
      <c r="T1781" s="136"/>
      <c r="U1781" s="136"/>
      <c r="V1781" s="136"/>
      <c r="W1781" s="136"/>
      <c r="X1781" s="136"/>
      <c r="Y1781" s="138"/>
    </row>
    <row r="1782" spans="1:25" s="2" customFormat="1" x14ac:dyDescent="0.25">
      <c r="A1782" s="136"/>
      <c r="B1782" s="136"/>
      <c r="C1782" s="136"/>
      <c r="D1782" s="136"/>
      <c r="E1782" s="136"/>
      <c r="F1782" s="136"/>
      <c r="G1782" s="136"/>
      <c r="H1782" s="136"/>
      <c r="I1782" s="136"/>
      <c r="J1782" s="136"/>
      <c r="K1782" s="136"/>
      <c r="L1782" s="138"/>
      <c r="M1782" s="139"/>
      <c r="N1782" s="211"/>
      <c r="O1782" s="136"/>
      <c r="P1782" s="136"/>
      <c r="Q1782" s="136"/>
      <c r="R1782" s="136"/>
      <c r="S1782" s="136"/>
      <c r="T1782" s="136"/>
      <c r="U1782" s="136"/>
      <c r="V1782" s="136"/>
      <c r="W1782" s="136"/>
      <c r="X1782" s="136"/>
      <c r="Y1782" s="138"/>
    </row>
    <row r="1783" spans="1:25" s="2" customFormat="1" x14ac:dyDescent="0.25">
      <c r="A1783" s="136"/>
      <c r="B1783" s="136"/>
      <c r="C1783" s="136"/>
      <c r="D1783" s="136"/>
      <c r="E1783" s="136"/>
      <c r="F1783" s="136"/>
      <c r="G1783" s="136"/>
      <c r="H1783" s="136"/>
      <c r="I1783" s="136"/>
      <c r="J1783" s="136"/>
      <c r="K1783" s="136"/>
      <c r="L1783" s="138"/>
      <c r="M1783" s="139"/>
      <c r="N1783" s="211"/>
      <c r="O1783" s="136"/>
      <c r="P1783" s="136"/>
      <c r="Q1783" s="136"/>
      <c r="R1783" s="136"/>
      <c r="S1783" s="136"/>
      <c r="T1783" s="136"/>
      <c r="U1783" s="136"/>
      <c r="V1783" s="136"/>
      <c r="W1783" s="136"/>
      <c r="X1783" s="136"/>
      <c r="Y1783" s="138"/>
    </row>
    <row r="1784" spans="1:25" s="2" customFormat="1" x14ac:dyDescent="0.25">
      <c r="A1784" s="136"/>
      <c r="B1784" s="136"/>
      <c r="C1784" s="136"/>
      <c r="D1784" s="136"/>
      <c r="E1784" s="136"/>
      <c r="F1784" s="136"/>
      <c r="G1784" s="136"/>
      <c r="H1784" s="136"/>
      <c r="I1784" s="136"/>
      <c r="J1784" s="136"/>
      <c r="K1784" s="136"/>
      <c r="L1784" s="138"/>
      <c r="M1784" s="139"/>
      <c r="N1784" s="211"/>
      <c r="O1784" s="136"/>
      <c r="P1784" s="136"/>
      <c r="Q1784" s="136"/>
      <c r="R1784" s="136"/>
      <c r="S1784" s="136"/>
      <c r="T1784" s="136"/>
      <c r="U1784" s="136"/>
      <c r="V1784" s="136"/>
      <c r="W1784" s="136"/>
      <c r="X1784" s="136"/>
      <c r="Y1784" s="138"/>
    </row>
    <row r="1785" spans="1:25" s="2" customFormat="1" x14ac:dyDescent="0.25">
      <c r="A1785" s="136"/>
      <c r="B1785" s="136"/>
      <c r="C1785" s="136"/>
      <c r="D1785" s="136"/>
      <c r="E1785" s="136"/>
      <c r="F1785" s="136"/>
      <c r="G1785" s="136"/>
      <c r="H1785" s="136"/>
      <c r="I1785" s="136"/>
      <c r="J1785" s="136"/>
      <c r="K1785" s="136"/>
      <c r="L1785" s="138"/>
      <c r="M1785" s="139"/>
      <c r="N1785" s="211"/>
      <c r="O1785" s="136"/>
      <c r="P1785" s="136"/>
      <c r="Q1785" s="136"/>
      <c r="R1785" s="136"/>
      <c r="S1785" s="136"/>
      <c r="T1785" s="136"/>
      <c r="U1785" s="136"/>
      <c r="V1785" s="136"/>
      <c r="W1785" s="136"/>
      <c r="X1785" s="136"/>
      <c r="Y1785" s="138"/>
    </row>
    <row r="1786" spans="1:25" s="2" customFormat="1" x14ac:dyDescent="0.25">
      <c r="A1786" s="136"/>
      <c r="B1786" s="136"/>
      <c r="C1786" s="136"/>
      <c r="D1786" s="136"/>
      <c r="E1786" s="136"/>
      <c r="F1786" s="136"/>
      <c r="G1786" s="136"/>
      <c r="H1786" s="136"/>
      <c r="I1786" s="136"/>
      <c r="J1786" s="136"/>
      <c r="K1786" s="136"/>
      <c r="L1786" s="138"/>
      <c r="M1786" s="139"/>
      <c r="N1786" s="211"/>
      <c r="O1786" s="136"/>
      <c r="P1786" s="136"/>
      <c r="Q1786" s="136"/>
      <c r="R1786" s="136"/>
      <c r="S1786" s="136"/>
      <c r="T1786" s="136"/>
      <c r="U1786" s="136"/>
      <c r="V1786" s="136"/>
      <c r="W1786" s="136"/>
      <c r="X1786" s="136"/>
      <c r="Y1786" s="138"/>
    </row>
    <row r="1787" spans="1:25" s="2" customFormat="1" x14ac:dyDescent="0.25">
      <c r="A1787" s="136"/>
      <c r="B1787" s="136"/>
      <c r="C1787" s="136"/>
      <c r="D1787" s="136"/>
      <c r="E1787" s="136"/>
      <c r="F1787" s="136"/>
      <c r="G1787" s="136"/>
      <c r="H1787" s="136"/>
      <c r="I1787" s="136"/>
      <c r="J1787" s="136"/>
      <c r="K1787" s="136"/>
      <c r="L1787" s="138"/>
      <c r="M1787" s="139"/>
      <c r="N1787" s="211"/>
      <c r="O1787" s="136"/>
      <c r="P1787" s="136"/>
      <c r="Q1787" s="136"/>
      <c r="R1787" s="136"/>
      <c r="S1787" s="136"/>
      <c r="T1787" s="136"/>
      <c r="U1787" s="136"/>
      <c r="V1787" s="136"/>
      <c r="W1787" s="136"/>
      <c r="X1787" s="136"/>
      <c r="Y1787" s="138"/>
    </row>
    <row r="1788" spans="1:25" s="2" customFormat="1" x14ac:dyDescent="0.25">
      <c r="A1788" s="136"/>
      <c r="B1788" s="136"/>
      <c r="C1788" s="136"/>
      <c r="D1788" s="136"/>
      <c r="E1788" s="136"/>
      <c r="F1788" s="136"/>
      <c r="G1788" s="136"/>
      <c r="H1788" s="136"/>
      <c r="I1788" s="136"/>
      <c r="J1788" s="136"/>
      <c r="K1788" s="136"/>
      <c r="L1788" s="138"/>
      <c r="M1788" s="139"/>
      <c r="N1788" s="211"/>
      <c r="O1788" s="136"/>
      <c r="P1788" s="136"/>
      <c r="Q1788" s="136"/>
      <c r="R1788" s="136"/>
      <c r="S1788" s="136"/>
      <c r="T1788" s="136"/>
      <c r="U1788" s="136"/>
      <c r="V1788" s="136"/>
      <c r="W1788" s="136"/>
      <c r="X1788" s="136"/>
      <c r="Y1788" s="138"/>
    </row>
    <row r="1789" spans="1:25" s="2" customFormat="1" x14ac:dyDescent="0.25">
      <c r="A1789" s="136"/>
      <c r="B1789" s="136"/>
      <c r="C1789" s="136"/>
      <c r="D1789" s="136"/>
      <c r="E1789" s="136"/>
      <c r="F1789" s="136"/>
      <c r="G1789" s="136"/>
      <c r="H1789" s="136"/>
      <c r="I1789" s="136"/>
      <c r="J1789" s="136"/>
      <c r="K1789" s="136"/>
      <c r="L1789" s="138"/>
      <c r="M1789" s="139"/>
      <c r="N1789" s="211"/>
      <c r="O1789" s="136"/>
      <c r="P1789" s="136"/>
      <c r="Q1789" s="136"/>
      <c r="R1789" s="136"/>
      <c r="S1789" s="136"/>
      <c r="T1789" s="136"/>
      <c r="U1789" s="136"/>
      <c r="V1789" s="136"/>
      <c r="W1789" s="136"/>
      <c r="X1789" s="136"/>
      <c r="Y1789" s="138"/>
    </row>
    <row r="1790" spans="1:25" s="2" customFormat="1" x14ac:dyDescent="0.25">
      <c r="A1790" s="136"/>
      <c r="B1790" s="136"/>
      <c r="C1790" s="136"/>
      <c r="D1790" s="136"/>
      <c r="E1790" s="136"/>
      <c r="F1790" s="136"/>
      <c r="G1790" s="136"/>
      <c r="H1790" s="136"/>
      <c r="I1790" s="136"/>
      <c r="J1790" s="136"/>
      <c r="K1790" s="136"/>
      <c r="L1790" s="138"/>
      <c r="M1790" s="139"/>
      <c r="N1790" s="211"/>
      <c r="O1790" s="136"/>
      <c r="P1790" s="136"/>
      <c r="Q1790" s="136"/>
      <c r="R1790" s="136"/>
      <c r="S1790" s="136"/>
      <c r="T1790" s="136"/>
      <c r="U1790" s="136"/>
      <c r="V1790" s="136"/>
      <c r="W1790" s="136"/>
      <c r="X1790" s="136"/>
      <c r="Y1790" s="138"/>
    </row>
    <row r="1791" spans="1:25" s="2" customFormat="1" x14ac:dyDescent="0.25">
      <c r="A1791" s="136"/>
      <c r="B1791" s="136"/>
      <c r="C1791" s="136"/>
      <c r="D1791" s="136"/>
      <c r="E1791" s="136"/>
      <c r="F1791" s="136"/>
      <c r="G1791" s="136"/>
      <c r="H1791" s="136"/>
      <c r="I1791" s="136"/>
      <c r="J1791" s="136"/>
      <c r="K1791" s="136"/>
      <c r="L1791" s="138"/>
      <c r="M1791" s="139"/>
      <c r="N1791" s="211"/>
      <c r="O1791" s="136"/>
      <c r="P1791" s="136"/>
      <c r="Q1791" s="136"/>
      <c r="R1791" s="136"/>
      <c r="S1791" s="136"/>
      <c r="T1791" s="136"/>
      <c r="U1791" s="136"/>
      <c r="V1791" s="136"/>
      <c r="W1791" s="136"/>
      <c r="X1791" s="136"/>
      <c r="Y1791" s="138"/>
    </row>
    <row r="1792" spans="1:25" s="2" customFormat="1" x14ac:dyDescent="0.25">
      <c r="A1792" s="136"/>
      <c r="B1792" s="136"/>
      <c r="C1792" s="136"/>
      <c r="D1792" s="136"/>
      <c r="E1792" s="136"/>
      <c r="F1792" s="136"/>
      <c r="G1792" s="136"/>
      <c r="H1792" s="136"/>
      <c r="I1792" s="136"/>
      <c r="J1792" s="136"/>
      <c r="K1792" s="136"/>
      <c r="L1792" s="138"/>
      <c r="M1792" s="139"/>
      <c r="N1792" s="211"/>
      <c r="O1792" s="136"/>
      <c r="P1792" s="136"/>
      <c r="Q1792" s="136"/>
      <c r="R1792" s="136"/>
      <c r="S1792" s="136"/>
      <c r="T1792" s="136"/>
      <c r="U1792" s="136"/>
      <c r="V1792" s="136"/>
      <c r="W1792" s="136"/>
      <c r="X1792" s="136"/>
      <c r="Y1792" s="138"/>
    </row>
    <row r="1793" spans="1:25" s="2" customFormat="1" x14ac:dyDescent="0.25">
      <c r="A1793" s="136"/>
      <c r="B1793" s="136"/>
      <c r="C1793" s="136"/>
      <c r="D1793" s="136"/>
      <c r="E1793" s="136"/>
      <c r="F1793" s="136"/>
      <c r="G1793" s="136"/>
      <c r="H1793" s="136"/>
      <c r="I1793" s="136"/>
      <c r="J1793" s="136"/>
      <c r="K1793" s="136"/>
      <c r="L1793" s="138"/>
      <c r="M1793" s="139"/>
      <c r="N1793" s="211"/>
      <c r="O1793" s="136"/>
      <c r="P1793" s="136"/>
      <c r="Q1793" s="136"/>
      <c r="R1793" s="136"/>
      <c r="S1793" s="136"/>
      <c r="T1793" s="136"/>
      <c r="U1793" s="136"/>
      <c r="V1793" s="136"/>
      <c r="W1793" s="136"/>
      <c r="X1793" s="136"/>
      <c r="Y1793" s="138"/>
    </row>
    <row r="1794" spans="1:25" s="2" customFormat="1" x14ac:dyDescent="0.25">
      <c r="A1794" s="136"/>
      <c r="B1794" s="136"/>
      <c r="C1794" s="136"/>
      <c r="D1794" s="136"/>
      <c r="E1794" s="136"/>
      <c r="F1794" s="136"/>
      <c r="G1794" s="136"/>
      <c r="H1794" s="136"/>
      <c r="I1794" s="136"/>
      <c r="J1794" s="136"/>
      <c r="K1794" s="136"/>
      <c r="L1794" s="138"/>
      <c r="M1794" s="139"/>
      <c r="N1794" s="211"/>
      <c r="O1794" s="136"/>
      <c r="P1794" s="136"/>
      <c r="Q1794" s="136"/>
      <c r="R1794" s="136"/>
      <c r="S1794" s="136"/>
      <c r="T1794" s="136"/>
      <c r="U1794" s="136"/>
      <c r="V1794" s="136"/>
      <c r="W1794" s="136"/>
      <c r="X1794" s="136"/>
      <c r="Y1794" s="138"/>
    </row>
    <row r="1795" spans="1:25" s="2" customFormat="1" x14ac:dyDescent="0.25">
      <c r="A1795" s="136"/>
      <c r="B1795" s="136"/>
      <c r="C1795" s="136"/>
      <c r="D1795" s="136"/>
      <c r="E1795" s="136"/>
      <c r="F1795" s="136"/>
      <c r="G1795" s="136"/>
      <c r="H1795" s="136"/>
      <c r="I1795" s="136"/>
      <c r="J1795" s="136"/>
      <c r="K1795" s="136"/>
      <c r="L1795" s="138"/>
      <c r="M1795" s="139"/>
      <c r="N1795" s="211"/>
      <c r="O1795" s="136"/>
      <c r="P1795" s="136"/>
      <c r="Q1795" s="136"/>
      <c r="R1795" s="136"/>
      <c r="S1795" s="136"/>
      <c r="T1795" s="136"/>
      <c r="U1795" s="136"/>
      <c r="V1795" s="136"/>
      <c r="W1795" s="136"/>
      <c r="X1795" s="136"/>
      <c r="Y1795" s="138"/>
    </row>
    <row r="1796" spans="1:25" s="2" customFormat="1" x14ac:dyDescent="0.25">
      <c r="A1796" s="136"/>
      <c r="B1796" s="136"/>
      <c r="C1796" s="136"/>
      <c r="D1796" s="136"/>
      <c r="E1796" s="136"/>
      <c r="F1796" s="136"/>
      <c r="G1796" s="136"/>
      <c r="H1796" s="136"/>
      <c r="I1796" s="136"/>
      <c r="J1796" s="136"/>
      <c r="K1796" s="136"/>
      <c r="L1796" s="138"/>
      <c r="M1796" s="139"/>
      <c r="N1796" s="211"/>
      <c r="O1796" s="136"/>
      <c r="P1796" s="136"/>
      <c r="Q1796" s="136"/>
      <c r="R1796" s="136"/>
      <c r="S1796" s="136"/>
      <c r="T1796" s="136"/>
      <c r="U1796" s="136"/>
      <c r="V1796" s="136"/>
      <c r="W1796" s="136"/>
      <c r="X1796" s="136"/>
      <c r="Y1796" s="138"/>
    </row>
    <row r="1797" spans="1:25" s="2" customFormat="1" x14ac:dyDescent="0.25">
      <c r="A1797" s="136"/>
      <c r="B1797" s="136"/>
      <c r="C1797" s="136"/>
      <c r="D1797" s="136"/>
      <c r="E1797" s="136"/>
      <c r="F1797" s="136"/>
      <c r="G1797" s="136"/>
      <c r="H1797" s="136"/>
      <c r="I1797" s="136"/>
      <c r="J1797" s="136"/>
      <c r="K1797" s="136"/>
      <c r="L1797" s="138"/>
      <c r="M1797" s="139"/>
      <c r="N1797" s="211"/>
      <c r="O1797" s="136"/>
      <c r="P1797" s="136"/>
      <c r="Q1797" s="136"/>
      <c r="R1797" s="136"/>
      <c r="S1797" s="136"/>
      <c r="T1797" s="136"/>
      <c r="U1797" s="136"/>
      <c r="V1797" s="136"/>
      <c r="W1797" s="136"/>
      <c r="X1797" s="136"/>
      <c r="Y1797" s="138"/>
    </row>
    <row r="1798" spans="1:25" s="2" customFormat="1" x14ac:dyDescent="0.25">
      <c r="A1798" s="136"/>
      <c r="B1798" s="136"/>
      <c r="C1798" s="136"/>
      <c r="D1798" s="136"/>
      <c r="E1798" s="136"/>
      <c r="F1798" s="136"/>
      <c r="G1798" s="136"/>
      <c r="H1798" s="136"/>
      <c r="I1798" s="136"/>
      <c r="J1798" s="136"/>
      <c r="K1798" s="136"/>
      <c r="L1798" s="138"/>
      <c r="M1798" s="139"/>
      <c r="N1798" s="211"/>
      <c r="O1798" s="136"/>
      <c r="P1798" s="136"/>
      <c r="Q1798" s="136"/>
      <c r="R1798" s="136"/>
      <c r="S1798" s="136"/>
      <c r="T1798" s="136"/>
      <c r="U1798" s="136"/>
      <c r="V1798" s="136"/>
      <c r="W1798" s="136"/>
      <c r="X1798" s="136"/>
      <c r="Y1798" s="138"/>
    </row>
    <row r="1799" spans="1:25" s="2" customFormat="1" x14ac:dyDescent="0.25">
      <c r="A1799" s="136"/>
      <c r="B1799" s="136"/>
      <c r="C1799" s="136"/>
      <c r="D1799" s="136"/>
      <c r="E1799" s="136"/>
      <c r="F1799" s="136"/>
      <c r="G1799" s="136"/>
      <c r="H1799" s="136"/>
      <c r="I1799" s="136"/>
      <c r="J1799" s="136"/>
      <c r="K1799" s="136"/>
      <c r="L1799" s="138"/>
      <c r="M1799" s="139"/>
      <c r="N1799" s="211"/>
      <c r="O1799" s="136"/>
      <c r="P1799" s="136"/>
      <c r="Q1799" s="136"/>
      <c r="R1799" s="136"/>
      <c r="S1799" s="136"/>
      <c r="T1799" s="136"/>
      <c r="U1799" s="136"/>
      <c r="V1799" s="136"/>
      <c r="W1799" s="136"/>
      <c r="X1799" s="136"/>
      <c r="Y1799" s="138"/>
    </row>
    <row r="1800" spans="1:25" s="2" customFormat="1" x14ac:dyDescent="0.25">
      <c r="A1800" s="136"/>
      <c r="B1800" s="136"/>
      <c r="C1800" s="136"/>
      <c r="D1800" s="136"/>
      <c r="E1800" s="136"/>
      <c r="F1800" s="136"/>
      <c r="G1800" s="136"/>
      <c r="H1800" s="136"/>
      <c r="I1800" s="136"/>
      <c r="J1800" s="136"/>
      <c r="K1800" s="136"/>
      <c r="L1800" s="138"/>
      <c r="M1800" s="139"/>
      <c r="N1800" s="211"/>
      <c r="O1800" s="136"/>
      <c r="P1800" s="136"/>
      <c r="Q1800" s="136"/>
      <c r="R1800" s="136"/>
      <c r="S1800" s="136"/>
      <c r="T1800" s="136"/>
      <c r="U1800" s="136"/>
      <c r="V1800" s="136"/>
      <c r="W1800" s="136"/>
      <c r="X1800" s="136"/>
      <c r="Y1800" s="138"/>
    </row>
    <row r="1801" spans="1:25" s="2" customFormat="1" x14ac:dyDescent="0.25">
      <c r="A1801" s="136"/>
      <c r="B1801" s="136"/>
      <c r="C1801" s="136"/>
      <c r="D1801" s="136"/>
      <c r="E1801" s="136"/>
      <c r="F1801" s="136"/>
      <c r="G1801" s="136"/>
      <c r="H1801" s="136"/>
      <c r="I1801" s="136"/>
      <c r="J1801" s="136"/>
      <c r="K1801" s="136"/>
      <c r="L1801" s="138"/>
      <c r="M1801" s="139"/>
      <c r="N1801" s="211"/>
      <c r="O1801" s="136"/>
      <c r="P1801" s="136"/>
      <c r="Q1801" s="136"/>
      <c r="R1801" s="136"/>
      <c r="S1801" s="136"/>
      <c r="T1801" s="136"/>
      <c r="U1801" s="136"/>
      <c r="V1801" s="136"/>
      <c r="W1801" s="136"/>
      <c r="X1801" s="136"/>
      <c r="Y1801" s="138"/>
    </row>
    <row r="1802" spans="1:25" s="2" customFormat="1" x14ac:dyDescent="0.25">
      <c r="A1802" s="136"/>
      <c r="B1802" s="136"/>
      <c r="C1802" s="136"/>
      <c r="D1802" s="136"/>
      <c r="E1802" s="136"/>
      <c r="F1802" s="136"/>
      <c r="G1802" s="136"/>
      <c r="H1802" s="136"/>
      <c r="I1802" s="136"/>
      <c r="J1802" s="136"/>
      <c r="K1802" s="136"/>
      <c r="L1802" s="138"/>
      <c r="M1802" s="139"/>
      <c r="N1802" s="211"/>
      <c r="O1802" s="136"/>
      <c r="P1802" s="136"/>
      <c r="Q1802" s="136"/>
      <c r="R1802" s="136"/>
      <c r="S1802" s="136"/>
      <c r="T1802" s="136"/>
      <c r="U1802" s="136"/>
      <c r="V1802" s="136"/>
      <c r="W1802" s="136"/>
      <c r="X1802" s="136"/>
      <c r="Y1802" s="138"/>
    </row>
    <row r="1803" spans="1:25" s="2" customFormat="1" x14ac:dyDescent="0.25">
      <c r="A1803" s="136"/>
      <c r="B1803" s="136"/>
      <c r="C1803" s="136"/>
      <c r="D1803" s="136"/>
      <c r="E1803" s="136"/>
      <c r="F1803" s="136"/>
      <c r="G1803" s="136"/>
      <c r="H1803" s="136"/>
      <c r="I1803" s="136"/>
      <c r="J1803" s="136"/>
      <c r="K1803" s="136"/>
      <c r="L1803" s="138"/>
      <c r="M1803" s="139"/>
      <c r="N1803" s="211"/>
      <c r="O1803" s="136"/>
      <c r="P1803" s="136"/>
      <c r="Q1803" s="136"/>
      <c r="R1803" s="136"/>
      <c r="S1803" s="136"/>
      <c r="T1803" s="136"/>
      <c r="U1803" s="136"/>
      <c r="V1803" s="136"/>
      <c r="W1803" s="136"/>
      <c r="X1803" s="136"/>
      <c r="Y1803" s="138"/>
    </row>
    <row r="1804" spans="1:25" s="2" customFormat="1" x14ac:dyDescent="0.25">
      <c r="A1804" s="136"/>
      <c r="B1804" s="136"/>
      <c r="C1804" s="136"/>
      <c r="D1804" s="136"/>
      <c r="E1804" s="136"/>
      <c r="F1804" s="136"/>
      <c r="G1804" s="136"/>
      <c r="H1804" s="136"/>
      <c r="I1804" s="136"/>
      <c r="J1804" s="136"/>
      <c r="K1804" s="136"/>
      <c r="L1804" s="138"/>
      <c r="M1804" s="139"/>
      <c r="N1804" s="211"/>
      <c r="O1804" s="136"/>
      <c r="P1804" s="136"/>
      <c r="Q1804" s="136"/>
      <c r="R1804" s="136"/>
      <c r="S1804" s="136"/>
      <c r="T1804" s="136"/>
      <c r="U1804" s="136"/>
      <c r="V1804" s="136"/>
      <c r="W1804" s="136"/>
      <c r="X1804" s="136"/>
      <c r="Y1804" s="138"/>
    </row>
    <row r="1805" spans="1:25" s="2" customFormat="1" x14ac:dyDescent="0.25">
      <c r="A1805" s="136"/>
      <c r="B1805" s="136"/>
      <c r="C1805" s="136"/>
      <c r="D1805" s="136"/>
      <c r="E1805" s="136"/>
      <c r="F1805" s="136"/>
      <c r="G1805" s="136"/>
      <c r="H1805" s="136"/>
      <c r="I1805" s="136"/>
      <c r="J1805" s="136"/>
      <c r="K1805" s="136"/>
      <c r="L1805" s="138"/>
      <c r="M1805" s="139"/>
      <c r="N1805" s="211"/>
      <c r="O1805" s="136"/>
      <c r="P1805" s="136"/>
      <c r="Q1805" s="136"/>
      <c r="R1805" s="136"/>
      <c r="S1805" s="136"/>
      <c r="T1805" s="136"/>
      <c r="U1805" s="136"/>
      <c r="V1805" s="136"/>
      <c r="W1805" s="136"/>
      <c r="X1805" s="136"/>
      <c r="Y1805" s="138"/>
    </row>
    <row r="1806" spans="1:25" s="2" customFormat="1" x14ac:dyDescent="0.25">
      <c r="A1806" s="136"/>
      <c r="B1806" s="136"/>
      <c r="C1806" s="136"/>
      <c r="D1806" s="136"/>
      <c r="E1806" s="136"/>
      <c r="F1806" s="136"/>
      <c r="G1806" s="136"/>
      <c r="H1806" s="136"/>
      <c r="I1806" s="136"/>
      <c r="J1806" s="136"/>
      <c r="K1806" s="136"/>
      <c r="L1806" s="138"/>
      <c r="M1806" s="139"/>
      <c r="N1806" s="211"/>
      <c r="O1806" s="136"/>
      <c r="P1806" s="136"/>
      <c r="Q1806" s="136"/>
      <c r="R1806" s="136"/>
      <c r="S1806" s="136"/>
      <c r="T1806" s="136"/>
      <c r="U1806" s="136"/>
      <c r="V1806" s="136"/>
      <c r="W1806" s="136"/>
      <c r="X1806" s="136"/>
      <c r="Y1806" s="138"/>
    </row>
    <row r="1807" spans="1:25" s="2" customFormat="1" x14ac:dyDescent="0.25">
      <c r="A1807" s="136"/>
      <c r="B1807" s="136"/>
      <c r="C1807" s="136"/>
      <c r="D1807" s="136"/>
      <c r="E1807" s="136"/>
      <c r="F1807" s="136"/>
      <c r="G1807" s="136"/>
      <c r="H1807" s="136"/>
      <c r="I1807" s="136"/>
      <c r="J1807" s="136"/>
      <c r="K1807" s="136"/>
      <c r="L1807" s="138"/>
      <c r="M1807" s="139"/>
      <c r="N1807" s="211"/>
      <c r="O1807" s="136"/>
      <c r="P1807" s="136"/>
      <c r="Q1807" s="136"/>
      <c r="R1807" s="136"/>
      <c r="S1807" s="136"/>
      <c r="T1807" s="136"/>
      <c r="U1807" s="136"/>
      <c r="V1807" s="136"/>
      <c r="W1807" s="136"/>
      <c r="X1807" s="136"/>
      <c r="Y1807" s="138"/>
    </row>
    <row r="1808" spans="1:25" s="2" customFormat="1" x14ac:dyDescent="0.25">
      <c r="A1808" s="136"/>
      <c r="B1808" s="136"/>
      <c r="C1808" s="136"/>
      <c r="D1808" s="136"/>
      <c r="E1808" s="136"/>
      <c r="F1808" s="136"/>
      <c r="G1808" s="136"/>
      <c r="H1808" s="136"/>
      <c r="I1808" s="136"/>
      <c r="J1808" s="136"/>
      <c r="K1808" s="136"/>
      <c r="L1808" s="138"/>
      <c r="M1808" s="139"/>
      <c r="N1808" s="211"/>
      <c r="O1808" s="136"/>
      <c r="P1808" s="136"/>
      <c r="Q1808" s="136"/>
      <c r="R1808" s="136"/>
      <c r="S1808" s="136"/>
      <c r="T1808" s="136"/>
      <c r="U1808" s="136"/>
      <c r="V1808" s="136"/>
      <c r="W1808" s="136"/>
      <c r="X1808" s="136"/>
      <c r="Y1808" s="138"/>
    </row>
    <row r="1809" spans="1:25" s="2" customFormat="1" x14ac:dyDescent="0.25">
      <c r="A1809" s="136"/>
      <c r="B1809" s="136"/>
      <c r="C1809" s="136"/>
      <c r="D1809" s="136"/>
      <c r="E1809" s="136"/>
      <c r="F1809" s="136"/>
      <c r="G1809" s="136"/>
      <c r="H1809" s="136"/>
      <c r="I1809" s="136"/>
      <c r="J1809" s="136"/>
      <c r="K1809" s="136"/>
      <c r="L1809" s="138"/>
      <c r="M1809" s="139"/>
      <c r="N1809" s="211"/>
      <c r="O1809" s="136"/>
      <c r="P1809" s="136"/>
      <c r="Q1809" s="136"/>
      <c r="R1809" s="136"/>
      <c r="S1809" s="136"/>
      <c r="T1809" s="136"/>
      <c r="U1809" s="136"/>
      <c r="V1809" s="136"/>
      <c r="W1809" s="136"/>
      <c r="X1809" s="136"/>
      <c r="Y1809" s="138"/>
    </row>
    <row r="1810" spans="1:25" s="2" customFormat="1" x14ac:dyDescent="0.25">
      <c r="A1810" s="136"/>
      <c r="B1810" s="136"/>
      <c r="C1810" s="136"/>
      <c r="D1810" s="136"/>
      <c r="E1810" s="136"/>
      <c r="F1810" s="136"/>
      <c r="G1810" s="136"/>
      <c r="H1810" s="136"/>
      <c r="I1810" s="136"/>
      <c r="J1810" s="136"/>
      <c r="K1810" s="136"/>
      <c r="L1810" s="138"/>
      <c r="M1810" s="139"/>
      <c r="N1810" s="211"/>
      <c r="O1810" s="136"/>
      <c r="P1810" s="136"/>
      <c r="Q1810" s="136"/>
      <c r="R1810" s="136"/>
      <c r="S1810" s="136"/>
      <c r="T1810" s="136"/>
      <c r="U1810" s="136"/>
      <c r="V1810" s="136"/>
      <c r="W1810" s="136"/>
      <c r="X1810" s="136"/>
      <c r="Y1810" s="138"/>
    </row>
    <row r="1811" spans="1:25" s="2" customFormat="1" x14ac:dyDescent="0.25">
      <c r="A1811" s="136"/>
      <c r="B1811" s="136"/>
      <c r="C1811" s="136"/>
      <c r="D1811" s="136"/>
      <c r="E1811" s="136"/>
      <c r="F1811" s="136"/>
      <c r="G1811" s="136"/>
      <c r="H1811" s="136"/>
      <c r="I1811" s="136"/>
      <c r="J1811" s="136"/>
      <c r="K1811" s="136"/>
      <c r="L1811" s="138"/>
      <c r="M1811" s="139"/>
      <c r="N1811" s="211"/>
      <c r="O1811" s="136"/>
      <c r="P1811" s="136"/>
      <c r="Q1811" s="136"/>
      <c r="R1811" s="136"/>
      <c r="S1811" s="136"/>
      <c r="T1811" s="136"/>
      <c r="U1811" s="136"/>
      <c r="V1811" s="136"/>
      <c r="W1811" s="136"/>
      <c r="X1811" s="136"/>
      <c r="Y1811" s="138"/>
    </row>
    <row r="1812" spans="1:25" s="2" customFormat="1" x14ac:dyDescent="0.25">
      <c r="A1812" s="136"/>
      <c r="B1812" s="136"/>
      <c r="C1812" s="136"/>
      <c r="D1812" s="136"/>
      <c r="E1812" s="136"/>
      <c r="F1812" s="136"/>
      <c r="G1812" s="136"/>
      <c r="H1812" s="136"/>
      <c r="I1812" s="136"/>
      <c r="J1812" s="136"/>
      <c r="K1812" s="136"/>
      <c r="L1812" s="138"/>
      <c r="M1812" s="139"/>
      <c r="N1812" s="211"/>
      <c r="O1812" s="136"/>
      <c r="P1812" s="136"/>
      <c r="Q1812" s="136"/>
      <c r="R1812" s="136"/>
      <c r="S1812" s="136"/>
      <c r="T1812" s="136"/>
      <c r="U1812" s="136"/>
      <c r="V1812" s="136"/>
      <c r="W1812" s="136"/>
      <c r="X1812" s="136"/>
      <c r="Y1812" s="138"/>
    </row>
    <row r="1813" spans="1:25" s="2" customFormat="1" x14ac:dyDescent="0.25">
      <c r="A1813" s="136"/>
      <c r="B1813" s="136"/>
      <c r="C1813" s="136"/>
      <c r="D1813" s="136"/>
      <c r="E1813" s="136"/>
      <c r="F1813" s="136"/>
      <c r="G1813" s="136"/>
      <c r="H1813" s="136"/>
      <c r="I1813" s="136"/>
      <c r="J1813" s="136"/>
      <c r="K1813" s="136"/>
      <c r="L1813" s="138"/>
      <c r="M1813" s="139"/>
      <c r="N1813" s="211"/>
      <c r="O1813" s="136"/>
      <c r="P1813" s="136"/>
      <c r="Q1813" s="136"/>
      <c r="R1813" s="136"/>
      <c r="S1813" s="136"/>
      <c r="T1813" s="136"/>
      <c r="U1813" s="136"/>
      <c r="V1813" s="136"/>
      <c r="W1813" s="136"/>
      <c r="X1813" s="136"/>
      <c r="Y1813" s="138"/>
    </row>
    <row r="1814" spans="1:25" s="2" customFormat="1" x14ac:dyDescent="0.25">
      <c r="A1814" s="136"/>
      <c r="B1814" s="136"/>
      <c r="C1814" s="136"/>
      <c r="D1814" s="136"/>
      <c r="E1814" s="136"/>
      <c r="F1814" s="136"/>
      <c r="G1814" s="136"/>
      <c r="H1814" s="136"/>
      <c r="I1814" s="136"/>
      <c r="J1814" s="136"/>
      <c r="K1814" s="136"/>
      <c r="L1814" s="138"/>
      <c r="M1814" s="139"/>
      <c r="N1814" s="211"/>
      <c r="O1814" s="136"/>
      <c r="P1814" s="136"/>
      <c r="Q1814" s="136"/>
      <c r="R1814" s="136"/>
      <c r="S1814" s="136"/>
      <c r="T1814" s="136"/>
      <c r="U1814" s="136"/>
      <c r="V1814" s="136"/>
      <c r="W1814" s="136"/>
      <c r="X1814" s="136"/>
      <c r="Y1814" s="138"/>
    </row>
    <row r="1815" spans="1:25" s="2" customFormat="1" x14ac:dyDescent="0.25">
      <c r="A1815" s="136"/>
      <c r="B1815" s="136"/>
      <c r="C1815" s="136"/>
      <c r="D1815" s="136"/>
      <c r="E1815" s="136"/>
      <c r="F1815" s="136"/>
      <c r="G1815" s="136"/>
      <c r="H1815" s="136"/>
      <c r="I1815" s="136"/>
      <c r="J1815" s="136"/>
      <c r="K1815" s="136"/>
      <c r="L1815" s="138"/>
      <c r="M1815" s="139"/>
      <c r="N1815" s="211"/>
      <c r="O1815" s="136"/>
      <c r="P1815" s="136"/>
      <c r="Q1815" s="136"/>
      <c r="R1815" s="136"/>
      <c r="S1815" s="136"/>
      <c r="T1815" s="136"/>
      <c r="U1815" s="136"/>
      <c r="V1815" s="136"/>
      <c r="W1815" s="136"/>
      <c r="X1815" s="136"/>
      <c r="Y1815" s="138"/>
    </row>
    <row r="1816" spans="1:25" s="2" customFormat="1" x14ac:dyDescent="0.25">
      <c r="A1816" s="136"/>
      <c r="B1816" s="136"/>
      <c r="C1816" s="136"/>
      <c r="D1816" s="136"/>
      <c r="E1816" s="136"/>
      <c r="F1816" s="136"/>
      <c r="G1816" s="136"/>
      <c r="H1816" s="136"/>
      <c r="I1816" s="136"/>
      <c r="J1816" s="136"/>
      <c r="K1816" s="136"/>
      <c r="L1816" s="138"/>
      <c r="M1816" s="139"/>
      <c r="N1816" s="211"/>
      <c r="O1816" s="136"/>
      <c r="P1816" s="136"/>
      <c r="Q1816" s="136"/>
      <c r="R1816" s="136"/>
      <c r="S1816" s="136"/>
      <c r="T1816" s="136"/>
      <c r="U1816" s="136"/>
      <c r="V1816" s="136"/>
      <c r="W1816" s="136"/>
      <c r="X1816" s="136"/>
      <c r="Y1816" s="138"/>
    </row>
    <row r="1817" spans="1:25" s="2" customFormat="1" x14ac:dyDescent="0.25">
      <c r="A1817" s="136"/>
      <c r="B1817" s="136"/>
      <c r="C1817" s="136"/>
      <c r="D1817" s="136"/>
      <c r="E1817" s="136"/>
      <c r="F1817" s="136"/>
      <c r="G1817" s="136"/>
      <c r="H1817" s="136"/>
      <c r="I1817" s="136"/>
      <c r="J1817" s="136"/>
      <c r="K1817" s="136"/>
      <c r="L1817" s="138"/>
      <c r="M1817" s="139"/>
      <c r="N1817" s="211"/>
      <c r="O1817" s="136"/>
      <c r="P1817" s="136"/>
      <c r="Q1817" s="136"/>
      <c r="R1817" s="136"/>
      <c r="S1817" s="136"/>
      <c r="T1817" s="136"/>
      <c r="U1817" s="136"/>
      <c r="V1817" s="136"/>
      <c r="W1817" s="136"/>
      <c r="X1817" s="136"/>
      <c r="Y1817" s="138"/>
    </row>
    <row r="1818" spans="1:25" s="2" customFormat="1" x14ac:dyDescent="0.25">
      <c r="A1818" s="136"/>
      <c r="B1818" s="136"/>
      <c r="C1818" s="136"/>
      <c r="D1818" s="136"/>
      <c r="E1818" s="136"/>
      <c r="F1818" s="136"/>
      <c r="G1818" s="136"/>
      <c r="H1818" s="136"/>
      <c r="I1818" s="136"/>
      <c r="J1818" s="136"/>
      <c r="K1818" s="136"/>
      <c r="L1818" s="138"/>
      <c r="M1818" s="139"/>
      <c r="N1818" s="211"/>
      <c r="O1818" s="136"/>
      <c r="P1818" s="136"/>
      <c r="Q1818" s="136"/>
      <c r="R1818" s="136"/>
      <c r="S1818" s="136"/>
      <c r="T1818" s="136"/>
      <c r="U1818" s="136"/>
      <c r="V1818" s="136"/>
      <c r="W1818" s="136"/>
      <c r="X1818" s="136"/>
      <c r="Y1818" s="138"/>
    </row>
    <row r="1819" spans="1:25" s="2" customFormat="1" x14ac:dyDescent="0.25">
      <c r="A1819" s="136"/>
      <c r="B1819" s="136"/>
      <c r="C1819" s="136"/>
      <c r="D1819" s="136"/>
      <c r="E1819" s="136"/>
      <c r="F1819" s="136"/>
      <c r="G1819" s="136"/>
      <c r="H1819" s="136"/>
      <c r="I1819" s="136"/>
      <c r="J1819" s="136"/>
      <c r="K1819" s="136"/>
      <c r="L1819" s="138"/>
      <c r="M1819" s="139"/>
      <c r="N1819" s="211"/>
      <c r="O1819" s="136"/>
      <c r="P1819" s="136"/>
      <c r="Q1819" s="136"/>
      <c r="R1819" s="136"/>
      <c r="S1819" s="136"/>
      <c r="T1819" s="136"/>
      <c r="U1819" s="136"/>
      <c r="V1819" s="136"/>
      <c r="W1819" s="136"/>
      <c r="X1819" s="136"/>
      <c r="Y1819" s="138"/>
    </row>
    <row r="1820" spans="1:25" s="2" customFormat="1" x14ac:dyDescent="0.25">
      <c r="A1820" s="136"/>
      <c r="B1820" s="136"/>
      <c r="C1820" s="136"/>
      <c r="D1820" s="136"/>
      <c r="E1820" s="136"/>
      <c r="F1820" s="136"/>
      <c r="G1820" s="136"/>
      <c r="H1820" s="136"/>
      <c r="I1820" s="136"/>
      <c r="J1820" s="136"/>
      <c r="K1820" s="136"/>
      <c r="L1820" s="138"/>
      <c r="M1820" s="139"/>
      <c r="N1820" s="211"/>
      <c r="O1820" s="136"/>
      <c r="P1820" s="136"/>
      <c r="Q1820" s="136"/>
      <c r="R1820" s="136"/>
      <c r="S1820" s="136"/>
      <c r="T1820" s="136"/>
      <c r="U1820" s="136"/>
      <c r="V1820" s="136"/>
      <c r="W1820" s="136"/>
      <c r="X1820" s="136"/>
      <c r="Y1820" s="138"/>
    </row>
    <row r="1821" spans="1:25" s="2" customFormat="1" x14ac:dyDescent="0.25">
      <c r="A1821" s="136"/>
      <c r="B1821" s="136"/>
      <c r="C1821" s="136"/>
      <c r="D1821" s="136"/>
      <c r="E1821" s="136"/>
      <c r="F1821" s="136"/>
      <c r="G1821" s="136"/>
      <c r="H1821" s="136"/>
      <c r="I1821" s="136"/>
      <c r="J1821" s="136"/>
      <c r="K1821" s="136"/>
      <c r="L1821" s="138"/>
      <c r="M1821" s="139"/>
      <c r="N1821" s="211"/>
      <c r="O1821" s="136"/>
      <c r="P1821" s="136"/>
      <c r="Q1821" s="136"/>
      <c r="R1821" s="136"/>
      <c r="S1821" s="136"/>
      <c r="T1821" s="136"/>
      <c r="U1821" s="136"/>
      <c r="V1821" s="136"/>
      <c r="W1821" s="136"/>
      <c r="X1821" s="136"/>
      <c r="Y1821" s="138"/>
    </row>
    <row r="1822" spans="1:25" s="2" customFormat="1" x14ac:dyDescent="0.25">
      <c r="A1822" s="136"/>
      <c r="B1822" s="136"/>
      <c r="C1822" s="136"/>
      <c r="D1822" s="136"/>
      <c r="E1822" s="136"/>
      <c r="F1822" s="136"/>
      <c r="G1822" s="136"/>
      <c r="H1822" s="136"/>
      <c r="I1822" s="136"/>
      <c r="J1822" s="136"/>
      <c r="K1822" s="136"/>
      <c r="L1822" s="138"/>
      <c r="M1822" s="139"/>
      <c r="N1822" s="211"/>
      <c r="O1822" s="136"/>
      <c r="P1822" s="136"/>
      <c r="Q1822" s="136"/>
      <c r="R1822" s="136"/>
      <c r="S1822" s="136"/>
      <c r="T1822" s="136"/>
      <c r="U1822" s="136"/>
      <c r="V1822" s="136"/>
      <c r="W1822" s="136"/>
      <c r="X1822" s="136"/>
      <c r="Y1822" s="138"/>
    </row>
    <row r="1823" spans="1:25" s="2" customFormat="1" x14ac:dyDescent="0.25">
      <c r="A1823" s="136"/>
      <c r="B1823" s="136"/>
      <c r="C1823" s="136"/>
      <c r="D1823" s="136"/>
      <c r="E1823" s="136"/>
      <c r="F1823" s="136"/>
      <c r="G1823" s="136"/>
      <c r="H1823" s="136"/>
      <c r="I1823" s="136"/>
      <c r="J1823" s="136"/>
      <c r="K1823" s="136"/>
      <c r="L1823" s="138"/>
      <c r="M1823" s="139"/>
      <c r="N1823" s="211"/>
      <c r="O1823" s="136"/>
      <c r="P1823" s="136"/>
      <c r="Q1823" s="136"/>
      <c r="R1823" s="136"/>
      <c r="S1823" s="136"/>
      <c r="T1823" s="136"/>
      <c r="U1823" s="136"/>
      <c r="V1823" s="136"/>
      <c r="W1823" s="136"/>
      <c r="X1823" s="136"/>
      <c r="Y1823" s="138"/>
    </row>
    <row r="1824" spans="1:25" s="2" customFormat="1" x14ac:dyDescent="0.25">
      <c r="A1824" s="136"/>
      <c r="B1824" s="136"/>
      <c r="C1824" s="136"/>
      <c r="D1824" s="136"/>
      <c r="E1824" s="136"/>
      <c r="F1824" s="136"/>
      <c r="G1824" s="136"/>
      <c r="H1824" s="136"/>
      <c r="I1824" s="136"/>
      <c r="J1824" s="136"/>
      <c r="K1824" s="136"/>
      <c r="L1824" s="138"/>
      <c r="M1824" s="139"/>
      <c r="N1824" s="211"/>
      <c r="O1824" s="136"/>
      <c r="P1824" s="136"/>
      <c r="Q1824" s="136"/>
      <c r="R1824" s="136"/>
      <c r="S1824" s="136"/>
      <c r="T1824" s="136"/>
      <c r="U1824" s="136"/>
      <c r="V1824" s="136"/>
      <c r="W1824" s="136"/>
      <c r="X1824" s="136"/>
      <c r="Y1824" s="138"/>
    </row>
    <row r="1825" spans="1:25" s="2" customFormat="1" x14ac:dyDescent="0.25">
      <c r="A1825" s="136"/>
      <c r="B1825" s="136"/>
      <c r="C1825" s="136"/>
      <c r="D1825" s="136"/>
      <c r="E1825" s="136"/>
      <c r="F1825" s="136"/>
      <c r="G1825" s="136"/>
      <c r="H1825" s="136"/>
      <c r="I1825" s="136"/>
      <c r="J1825" s="136"/>
      <c r="K1825" s="136"/>
      <c r="L1825" s="138"/>
      <c r="M1825" s="139"/>
      <c r="N1825" s="211"/>
      <c r="O1825" s="136"/>
      <c r="P1825" s="136"/>
      <c r="Q1825" s="136"/>
      <c r="R1825" s="136"/>
      <c r="S1825" s="136"/>
      <c r="T1825" s="136"/>
      <c r="U1825" s="136"/>
      <c r="V1825" s="136"/>
      <c r="W1825" s="136"/>
      <c r="X1825" s="136"/>
      <c r="Y1825" s="138"/>
    </row>
    <row r="1826" spans="1:25" s="2" customFormat="1" x14ac:dyDescent="0.25">
      <c r="A1826" s="136"/>
      <c r="B1826" s="136"/>
      <c r="C1826" s="136"/>
      <c r="D1826" s="136"/>
      <c r="E1826" s="136"/>
      <c r="F1826" s="136"/>
      <c r="G1826" s="136"/>
      <c r="H1826" s="136"/>
      <c r="I1826" s="136"/>
      <c r="J1826" s="136"/>
      <c r="K1826" s="136"/>
      <c r="L1826" s="138"/>
      <c r="M1826" s="139"/>
      <c r="N1826" s="211"/>
      <c r="O1826" s="136"/>
      <c r="P1826" s="136"/>
      <c r="Q1826" s="136"/>
      <c r="R1826" s="136"/>
      <c r="S1826" s="136"/>
      <c r="T1826" s="136"/>
      <c r="U1826" s="136"/>
      <c r="V1826" s="136"/>
      <c r="W1826" s="136"/>
      <c r="X1826" s="136"/>
      <c r="Y1826" s="138"/>
    </row>
    <row r="1827" spans="1:25" s="2" customFormat="1" x14ac:dyDescent="0.25">
      <c r="A1827" s="136"/>
      <c r="B1827" s="136"/>
      <c r="C1827" s="136"/>
      <c r="D1827" s="136"/>
      <c r="E1827" s="136"/>
      <c r="F1827" s="136"/>
      <c r="G1827" s="136"/>
      <c r="H1827" s="136"/>
      <c r="I1827" s="136"/>
      <c r="J1827" s="136"/>
      <c r="K1827" s="136"/>
      <c r="L1827" s="138"/>
      <c r="M1827" s="139"/>
      <c r="N1827" s="211"/>
      <c r="O1827" s="136"/>
      <c r="P1827" s="136"/>
      <c r="Q1827" s="136"/>
      <c r="R1827" s="136"/>
      <c r="S1827" s="136"/>
      <c r="T1827" s="136"/>
      <c r="U1827" s="136"/>
      <c r="V1827" s="136"/>
      <c r="W1827" s="136"/>
      <c r="X1827" s="136"/>
      <c r="Y1827" s="138"/>
    </row>
    <row r="1828" spans="1:25" s="2" customFormat="1" x14ac:dyDescent="0.25">
      <c r="A1828" s="136"/>
      <c r="B1828" s="136"/>
      <c r="C1828" s="136"/>
      <c r="D1828" s="136"/>
      <c r="E1828" s="136"/>
      <c r="F1828" s="136"/>
      <c r="G1828" s="136"/>
      <c r="H1828" s="136"/>
      <c r="I1828" s="136"/>
      <c r="J1828" s="136"/>
      <c r="K1828" s="136"/>
      <c r="L1828" s="138"/>
      <c r="M1828" s="139"/>
      <c r="N1828" s="211"/>
      <c r="O1828" s="136"/>
      <c r="P1828" s="136"/>
      <c r="Q1828" s="136"/>
      <c r="R1828" s="136"/>
      <c r="S1828" s="136"/>
      <c r="T1828" s="136"/>
      <c r="U1828" s="136"/>
      <c r="V1828" s="136"/>
      <c r="W1828" s="136"/>
      <c r="X1828" s="136"/>
      <c r="Y1828" s="138"/>
    </row>
    <row r="1829" spans="1:25" s="2" customFormat="1" x14ac:dyDescent="0.25">
      <c r="A1829" s="136"/>
      <c r="B1829" s="136"/>
      <c r="C1829" s="136"/>
      <c r="D1829" s="136"/>
      <c r="E1829" s="136"/>
      <c r="F1829" s="136"/>
      <c r="G1829" s="136"/>
      <c r="H1829" s="136"/>
      <c r="I1829" s="136"/>
      <c r="J1829" s="136"/>
      <c r="K1829" s="136"/>
      <c r="L1829" s="138"/>
      <c r="M1829" s="139"/>
      <c r="N1829" s="211"/>
      <c r="O1829" s="136"/>
      <c r="P1829" s="136"/>
      <c r="Q1829" s="136"/>
      <c r="R1829" s="136"/>
      <c r="S1829" s="136"/>
      <c r="T1829" s="136"/>
      <c r="U1829" s="136"/>
      <c r="V1829" s="136"/>
      <c r="W1829" s="136"/>
      <c r="X1829" s="136"/>
      <c r="Y1829" s="138"/>
    </row>
    <row r="1830" spans="1:25" s="2" customFormat="1" x14ac:dyDescent="0.25">
      <c r="A1830" s="136"/>
      <c r="B1830" s="136"/>
      <c r="C1830" s="136"/>
      <c r="D1830" s="136"/>
      <c r="E1830" s="136"/>
      <c r="F1830" s="136"/>
      <c r="G1830" s="136"/>
      <c r="H1830" s="136"/>
      <c r="I1830" s="136"/>
      <c r="J1830" s="136"/>
      <c r="K1830" s="136"/>
      <c r="L1830" s="138"/>
      <c r="M1830" s="139"/>
      <c r="N1830" s="211"/>
      <c r="O1830" s="136"/>
      <c r="P1830" s="136"/>
      <c r="Q1830" s="136"/>
      <c r="R1830" s="136"/>
      <c r="S1830" s="136"/>
      <c r="T1830" s="136"/>
      <c r="U1830" s="136"/>
      <c r="V1830" s="136"/>
      <c r="W1830" s="136"/>
      <c r="X1830" s="136"/>
      <c r="Y1830" s="138"/>
    </row>
    <row r="1831" spans="1:25" s="2" customFormat="1" x14ac:dyDescent="0.25">
      <c r="A1831" s="136"/>
      <c r="B1831" s="136"/>
      <c r="C1831" s="136"/>
      <c r="D1831" s="136"/>
      <c r="E1831" s="136"/>
      <c r="F1831" s="136"/>
      <c r="G1831" s="136"/>
      <c r="H1831" s="136"/>
      <c r="I1831" s="136"/>
      <c r="J1831" s="136"/>
      <c r="K1831" s="136"/>
      <c r="L1831" s="138"/>
      <c r="M1831" s="139"/>
      <c r="N1831" s="211"/>
      <c r="O1831" s="136"/>
      <c r="P1831" s="136"/>
      <c r="Q1831" s="136"/>
      <c r="R1831" s="136"/>
      <c r="S1831" s="136"/>
      <c r="T1831" s="136"/>
      <c r="U1831" s="136"/>
      <c r="V1831" s="136"/>
      <c r="W1831" s="136"/>
      <c r="X1831" s="136"/>
      <c r="Y1831" s="138"/>
    </row>
    <row r="1832" spans="1:25" s="2" customFormat="1" x14ac:dyDescent="0.25">
      <c r="A1832" s="136"/>
      <c r="B1832" s="136"/>
      <c r="C1832" s="136"/>
      <c r="D1832" s="136"/>
      <c r="E1832" s="136"/>
      <c r="F1832" s="136"/>
      <c r="G1832" s="136"/>
      <c r="H1832" s="136"/>
      <c r="I1832" s="136"/>
      <c r="J1832" s="136"/>
      <c r="K1832" s="136"/>
      <c r="L1832" s="138"/>
      <c r="M1832" s="139"/>
      <c r="N1832" s="211"/>
      <c r="O1832" s="136"/>
      <c r="P1832" s="136"/>
      <c r="Q1832" s="136"/>
      <c r="R1832" s="136"/>
      <c r="S1832" s="136"/>
      <c r="T1832" s="136"/>
      <c r="U1832" s="136"/>
      <c r="V1832" s="136"/>
      <c r="W1832" s="136"/>
      <c r="X1832" s="136"/>
      <c r="Y1832" s="138"/>
    </row>
    <row r="1833" spans="1:25" s="2" customFormat="1" x14ac:dyDescent="0.25">
      <c r="A1833" s="136"/>
      <c r="B1833" s="136"/>
      <c r="C1833" s="136"/>
      <c r="D1833" s="136"/>
      <c r="E1833" s="136"/>
      <c r="F1833" s="136"/>
      <c r="G1833" s="136"/>
      <c r="H1833" s="136"/>
      <c r="I1833" s="136"/>
      <c r="J1833" s="136"/>
      <c r="K1833" s="136"/>
      <c r="L1833" s="138"/>
      <c r="M1833" s="139"/>
      <c r="N1833" s="211"/>
      <c r="O1833" s="136"/>
      <c r="P1833" s="136"/>
      <c r="Q1833" s="136"/>
      <c r="R1833" s="136"/>
      <c r="S1833" s="136"/>
      <c r="T1833" s="136"/>
      <c r="U1833" s="136"/>
      <c r="V1833" s="136"/>
      <c r="W1833" s="136"/>
      <c r="X1833" s="136"/>
      <c r="Y1833" s="138"/>
    </row>
    <row r="1834" spans="1:25" s="2" customFormat="1" x14ac:dyDescent="0.25">
      <c r="A1834" s="136"/>
      <c r="B1834" s="136"/>
      <c r="C1834" s="136"/>
      <c r="D1834" s="136"/>
      <c r="E1834" s="136"/>
      <c r="F1834" s="136"/>
      <c r="G1834" s="136"/>
      <c r="H1834" s="136"/>
      <c r="I1834" s="136"/>
      <c r="J1834" s="136"/>
      <c r="K1834" s="136"/>
      <c r="L1834" s="138"/>
      <c r="M1834" s="139"/>
      <c r="N1834" s="211"/>
      <c r="O1834" s="136"/>
      <c r="P1834" s="136"/>
      <c r="Q1834" s="136"/>
      <c r="R1834" s="136"/>
      <c r="S1834" s="136"/>
      <c r="T1834" s="136"/>
      <c r="U1834" s="136"/>
      <c r="V1834" s="136"/>
      <c r="W1834" s="136"/>
      <c r="X1834" s="136"/>
      <c r="Y1834" s="138"/>
    </row>
    <row r="1835" spans="1:25" s="2" customFormat="1" x14ac:dyDescent="0.25">
      <c r="A1835" s="136"/>
      <c r="B1835" s="136"/>
      <c r="C1835" s="136"/>
      <c r="D1835" s="136"/>
      <c r="E1835" s="136"/>
      <c r="F1835" s="136"/>
      <c r="G1835" s="136"/>
      <c r="H1835" s="136"/>
      <c r="I1835" s="136"/>
      <c r="J1835" s="136"/>
      <c r="K1835" s="136"/>
      <c r="L1835" s="138"/>
      <c r="M1835" s="139"/>
      <c r="N1835" s="211"/>
      <c r="O1835" s="136"/>
      <c r="P1835" s="136"/>
      <c r="Q1835" s="136"/>
      <c r="R1835" s="136"/>
      <c r="S1835" s="136"/>
      <c r="T1835" s="136"/>
      <c r="U1835" s="136"/>
      <c r="V1835" s="136"/>
      <c r="W1835" s="136"/>
      <c r="X1835" s="136"/>
      <c r="Y1835" s="138"/>
    </row>
    <row r="1836" spans="1:25" s="2" customFormat="1" x14ac:dyDescent="0.25">
      <c r="A1836" s="136"/>
      <c r="B1836" s="136"/>
      <c r="C1836" s="136"/>
      <c r="D1836" s="136"/>
      <c r="E1836" s="136"/>
      <c r="F1836" s="136"/>
      <c r="G1836" s="136"/>
      <c r="H1836" s="136"/>
      <c r="I1836" s="136"/>
      <c r="J1836" s="136"/>
      <c r="K1836" s="136"/>
      <c r="L1836" s="138"/>
      <c r="M1836" s="139"/>
      <c r="N1836" s="211"/>
      <c r="O1836" s="136"/>
      <c r="P1836" s="136"/>
      <c r="Q1836" s="136"/>
      <c r="R1836" s="136"/>
      <c r="S1836" s="136"/>
      <c r="T1836" s="136"/>
      <c r="U1836" s="136"/>
      <c r="V1836" s="136"/>
      <c r="W1836" s="136"/>
      <c r="X1836" s="136"/>
      <c r="Y1836" s="138"/>
    </row>
    <row r="1837" spans="1:25" s="2" customFormat="1" x14ac:dyDescent="0.25">
      <c r="A1837" s="136"/>
      <c r="B1837" s="136"/>
      <c r="C1837" s="136"/>
      <c r="D1837" s="136"/>
      <c r="E1837" s="136"/>
      <c r="F1837" s="136"/>
      <c r="G1837" s="136"/>
      <c r="H1837" s="136"/>
      <c r="I1837" s="136"/>
      <c r="J1837" s="136"/>
      <c r="K1837" s="136"/>
      <c r="L1837" s="138"/>
      <c r="M1837" s="139"/>
      <c r="N1837" s="211"/>
      <c r="O1837" s="136"/>
      <c r="P1837" s="136"/>
      <c r="Q1837" s="136"/>
      <c r="R1837" s="136"/>
      <c r="S1837" s="136"/>
      <c r="T1837" s="136"/>
      <c r="U1837" s="136"/>
      <c r="V1837" s="136"/>
      <c r="W1837" s="136"/>
      <c r="X1837" s="136"/>
      <c r="Y1837" s="138"/>
    </row>
    <row r="1838" spans="1:25" s="2" customFormat="1" x14ac:dyDescent="0.25">
      <c r="A1838" s="136"/>
      <c r="B1838" s="136"/>
      <c r="C1838" s="136"/>
      <c r="D1838" s="136"/>
      <c r="E1838" s="136"/>
      <c r="F1838" s="136"/>
      <c r="G1838" s="136"/>
      <c r="H1838" s="136"/>
      <c r="I1838" s="136"/>
      <c r="J1838" s="136"/>
      <c r="K1838" s="136"/>
      <c r="L1838" s="138"/>
      <c r="M1838" s="139"/>
      <c r="N1838" s="211"/>
      <c r="O1838" s="136"/>
      <c r="P1838" s="136"/>
      <c r="Q1838" s="136"/>
      <c r="R1838" s="136"/>
      <c r="S1838" s="136"/>
      <c r="T1838" s="136"/>
      <c r="U1838" s="136"/>
      <c r="V1838" s="136"/>
      <c r="W1838" s="136"/>
      <c r="X1838" s="136"/>
      <c r="Y1838" s="138"/>
    </row>
    <row r="1839" spans="1:25" s="2" customFormat="1" x14ac:dyDescent="0.25">
      <c r="A1839" s="136"/>
      <c r="B1839" s="136"/>
      <c r="C1839" s="136"/>
      <c r="D1839" s="136"/>
      <c r="E1839" s="136"/>
      <c r="F1839" s="136"/>
      <c r="G1839" s="136"/>
      <c r="H1839" s="136"/>
      <c r="I1839" s="136"/>
      <c r="J1839" s="136"/>
      <c r="K1839" s="136"/>
      <c r="L1839" s="138"/>
      <c r="M1839" s="139"/>
      <c r="N1839" s="211"/>
      <c r="O1839" s="136"/>
      <c r="P1839" s="136"/>
      <c r="Q1839" s="136"/>
      <c r="R1839" s="136"/>
      <c r="S1839" s="136"/>
      <c r="T1839" s="136"/>
      <c r="U1839" s="136"/>
      <c r="V1839" s="136"/>
      <c r="W1839" s="136"/>
      <c r="X1839" s="136"/>
      <c r="Y1839" s="138"/>
    </row>
    <row r="1840" spans="1:25" s="2" customFormat="1" x14ac:dyDescent="0.25">
      <c r="A1840" s="136"/>
      <c r="B1840" s="136"/>
      <c r="C1840" s="136"/>
      <c r="D1840" s="136"/>
      <c r="E1840" s="136"/>
      <c r="F1840" s="136"/>
      <c r="G1840" s="136"/>
      <c r="H1840" s="136"/>
      <c r="I1840" s="136"/>
      <c r="J1840" s="136"/>
      <c r="K1840" s="136"/>
      <c r="L1840" s="138"/>
      <c r="M1840" s="139"/>
      <c r="N1840" s="211"/>
      <c r="O1840" s="136"/>
      <c r="P1840" s="136"/>
      <c r="Q1840" s="136"/>
      <c r="R1840" s="136"/>
      <c r="S1840" s="136"/>
      <c r="T1840" s="136"/>
      <c r="U1840" s="136"/>
      <c r="V1840" s="136"/>
      <c r="W1840" s="136"/>
      <c r="X1840" s="136"/>
      <c r="Y1840" s="138"/>
    </row>
    <row r="1841" spans="1:25" s="2" customFormat="1" x14ac:dyDescent="0.25">
      <c r="A1841" s="136"/>
      <c r="B1841" s="136"/>
      <c r="C1841" s="136"/>
      <c r="D1841" s="136"/>
      <c r="E1841" s="136"/>
      <c r="F1841" s="136"/>
      <c r="G1841" s="136"/>
      <c r="H1841" s="136"/>
      <c r="I1841" s="136"/>
      <c r="J1841" s="136"/>
      <c r="K1841" s="136"/>
      <c r="L1841" s="138"/>
      <c r="M1841" s="139"/>
      <c r="N1841" s="211"/>
      <c r="O1841" s="136"/>
      <c r="P1841" s="136"/>
      <c r="Q1841" s="136"/>
      <c r="R1841" s="136"/>
      <c r="S1841" s="136"/>
      <c r="T1841" s="136"/>
      <c r="U1841" s="136"/>
      <c r="V1841" s="136"/>
      <c r="W1841" s="136"/>
      <c r="X1841" s="136"/>
      <c r="Y1841" s="138"/>
    </row>
    <row r="1842" spans="1:25" s="2" customFormat="1" x14ac:dyDescent="0.25">
      <c r="A1842" s="136"/>
      <c r="B1842" s="136"/>
      <c r="C1842" s="136"/>
      <c r="D1842" s="136"/>
      <c r="E1842" s="136"/>
      <c r="F1842" s="136"/>
      <c r="G1842" s="136"/>
      <c r="H1842" s="136"/>
      <c r="I1842" s="136"/>
      <c r="J1842" s="136"/>
      <c r="K1842" s="136"/>
      <c r="L1842" s="138"/>
      <c r="M1842" s="139"/>
      <c r="N1842" s="211"/>
      <c r="O1842" s="136"/>
      <c r="P1842" s="136"/>
      <c r="Q1842" s="136"/>
      <c r="R1842" s="136"/>
      <c r="S1842" s="136"/>
      <c r="T1842" s="136"/>
      <c r="U1842" s="136"/>
      <c r="V1842" s="136"/>
      <c r="W1842" s="136"/>
      <c r="X1842" s="136"/>
      <c r="Y1842" s="138"/>
    </row>
    <row r="1843" spans="1:25" s="2" customFormat="1" x14ac:dyDescent="0.25">
      <c r="A1843" s="136"/>
      <c r="B1843" s="136"/>
      <c r="C1843" s="136"/>
      <c r="D1843" s="136"/>
      <c r="E1843" s="136"/>
      <c r="F1843" s="136"/>
      <c r="G1843" s="136"/>
      <c r="H1843" s="136"/>
      <c r="I1843" s="136"/>
      <c r="J1843" s="136"/>
      <c r="K1843" s="136"/>
      <c r="L1843" s="138"/>
      <c r="M1843" s="139"/>
      <c r="N1843" s="211"/>
      <c r="O1843" s="136"/>
      <c r="P1843" s="136"/>
      <c r="Q1843" s="136"/>
      <c r="R1843" s="136"/>
      <c r="S1843" s="136"/>
      <c r="T1843" s="136"/>
      <c r="U1843" s="136"/>
      <c r="V1843" s="136"/>
      <c r="W1843" s="136"/>
      <c r="X1843" s="136"/>
      <c r="Y1843" s="138"/>
    </row>
    <row r="1844" spans="1:25" s="2" customFormat="1" x14ac:dyDescent="0.25">
      <c r="A1844" s="136"/>
      <c r="B1844" s="136"/>
      <c r="C1844" s="136"/>
      <c r="D1844" s="136"/>
      <c r="E1844" s="136"/>
      <c r="F1844" s="136"/>
      <c r="G1844" s="136"/>
      <c r="H1844" s="136"/>
      <c r="I1844" s="136"/>
      <c r="J1844" s="136"/>
      <c r="K1844" s="136"/>
      <c r="L1844" s="138"/>
      <c r="M1844" s="139"/>
      <c r="N1844" s="211"/>
      <c r="O1844" s="136"/>
      <c r="P1844" s="136"/>
      <c r="Q1844" s="136"/>
      <c r="R1844" s="136"/>
      <c r="S1844" s="136"/>
      <c r="T1844" s="136"/>
      <c r="U1844" s="136"/>
      <c r="V1844" s="136"/>
      <c r="W1844" s="136"/>
      <c r="X1844" s="136"/>
      <c r="Y1844" s="138"/>
    </row>
    <row r="1845" spans="1:25" s="2" customFormat="1" x14ac:dyDescent="0.25">
      <c r="A1845" s="136"/>
      <c r="B1845" s="136"/>
      <c r="C1845" s="136"/>
      <c r="D1845" s="136"/>
      <c r="E1845" s="136"/>
      <c r="F1845" s="136"/>
      <c r="G1845" s="136"/>
      <c r="H1845" s="136"/>
      <c r="I1845" s="136"/>
      <c r="J1845" s="136"/>
      <c r="K1845" s="136"/>
      <c r="L1845" s="138"/>
      <c r="M1845" s="139"/>
      <c r="N1845" s="211"/>
      <c r="O1845" s="136"/>
      <c r="P1845" s="136"/>
      <c r="Q1845" s="136"/>
      <c r="R1845" s="136"/>
      <c r="S1845" s="136"/>
      <c r="T1845" s="136"/>
      <c r="U1845" s="136"/>
      <c r="V1845" s="136"/>
      <c r="W1845" s="136"/>
      <c r="X1845" s="136"/>
      <c r="Y1845" s="138"/>
    </row>
    <row r="1846" spans="1:25" s="2" customFormat="1" x14ac:dyDescent="0.25">
      <c r="A1846" s="136"/>
      <c r="B1846" s="136"/>
      <c r="C1846" s="136"/>
      <c r="D1846" s="136"/>
      <c r="E1846" s="136"/>
      <c r="F1846" s="136"/>
      <c r="G1846" s="136"/>
      <c r="H1846" s="136"/>
      <c r="I1846" s="136"/>
      <c r="J1846" s="136"/>
      <c r="K1846" s="136"/>
      <c r="L1846" s="138"/>
      <c r="M1846" s="139"/>
      <c r="N1846" s="211"/>
      <c r="O1846" s="136"/>
      <c r="P1846" s="136"/>
      <c r="Q1846" s="136"/>
      <c r="R1846" s="136"/>
      <c r="S1846" s="136"/>
      <c r="T1846" s="136"/>
      <c r="U1846" s="136"/>
      <c r="V1846" s="136"/>
      <c r="W1846" s="136"/>
      <c r="X1846" s="136"/>
      <c r="Y1846" s="138"/>
    </row>
    <row r="1847" spans="1:25" s="2" customFormat="1" x14ac:dyDescent="0.25">
      <c r="A1847" s="136"/>
      <c r="B1847" s="136"/>
      <c r="C1847" s="136"/>
      <c r="D1847" s="136"/>
      <c r="E1847" s="136"/>
      <c r="F1847" s="136"/>
      <c r="G1847" s="136"/>
      <c r="H1847" s="136"/>
      <c r="I1847" s="136"/>
      <c r="J1847" s="136"/>
      <c r="K1847" s="136"/>
      <c r="L1847" s="138"/>
      <c r="M1847" s="139"/>
      <c r="N1847" s="211"/>
      <c r="O1847" s="136"/>
      <c r="P1847" s="136"/>
      <c r="Q1847" s="136"/>
      <c r="R1847" s="136"/>
      <c r="S1847" s="136"/>
      <c r="T1847" s="136"/>
      <c r="U1847" s="136"/>
      <c r="V1847" s="136"/>
      <c r="W1847" s="136"/>
      <c r="X1847" s="136"/>
      <c r="Y1847" s="138"/>
    </row>
    <row r="1848" spans="1:25" s="2" customFormat="1" x14ac:dyDescent="0.25">
      <c r="A1848" s="136"/>
      <c r="B1848" s="136"/>
      <c r="C1848" s="136"/>
      <c r="D1848" s="136"/>
      <c r="E1848" s="136"/>
      <c r="F1848" s="136"/>
      <c r="G1848" s="136"/>
      <c r="H1848" s="136"/>
      <c r="I1848" s="136"/>
      <c r="J1848" s="136"/>
      <c r="K1848" s="136"/>
      <c r="L1848" s="138"/>
      <c r="M1848" s="139"/>
      <c r="N1848" s="211"/>
      <c r="O1848" s="136"/>
      <c r="P1848" s="136"/>
      <c r="Q1848" s="136"/>
      <c r="R1848" s="136"/>
      <c r="S1848" s="136"/>
      <c r="T1848" s="136"/>
      <c r="U1848" s="136"/>
      <c r="V1848" s="136"/>
      <c r="W1848" s="136"/>
      <c r="X1848" s="136"/>
      <c r="Y1848" s="138"/>
    </row>
    <row r="1849" spans="1:25" s="2" customFormat="1" x14ac:dyDescent="0.25">
      <c r="A1849" s="136"/>
      <c r="B1849" s="136"/>
      <c r="C1849" s="136"/>
      <c r="D1849" s="136"/>
      <c r="E1849" s="136"/>
      <c r="F1849" s="136"/>
      <c r="G1849" s="136"/>
      <c r="H1849" s="136"/>
      <c r="I1849" s="136"/>
      <c r="J1849" s="136"/>
      <c r="K1849" s="136"/>
      <c r="L1849" s="138"/>
      <c r="M1849" s="139"/>
      <c r="N1849" s="211"/>
      <c r="O1849" s="136"/>
      <c r="P1849" s="136"/>
      <c r="Q1849" s="136"/>
      <c r="R1849" s="136"/>
      <c r="S1849" s="136"/>
      <c r="T1849" s="136"/>
      <c r="U1849" s="136"/>
      <c r="V1849" s="136"/>
      <c r="W1849" s="136"/>
      <c r="X1849" s="136"/>
      <c r="Y1849" s="138"/>
    </row>
    <row r="1850" spans="1:25" s="2" customFormat="1" x14ac:dyDescent="0.25">
      <c r="A1850" s="136"/>
      <c r="B1850" s="136"/>
      <c r="C1850" s="136"/>
      <c r="D1850" s="136"/>
      <c r="E1850" s="136"/>
      <c r="F1850" s="136"/>
      <c r="G1850" s="136"/>
      <c r="H1850" s="136"/>
      <c r="I1850" s="136"/>
      <c r="J1850" s="136"/>
      <c r="K1850" s="136"/>
      <c r="L1850" s="138"/>
      <c r="M1850" s="139"/>
      <c r="N1850" s="211"/>
      <c r="O1850" s="136"/>
      <c r="P1850" s="136"/>
      <c r="Q1850" s="136"/>
      <c r="R1850" s="136"/>
      <c r="S1850" s="136"/>
      <c r="T1850" s="136"/>
      <c r="U1850" s="136"/>
      <c r="V1850" s="136"/>
      <c r="W1850" s="136"/>
      <c r="X1850" s="136"/>
      <c r="Y1850" s="138"/>
    </row>
    <row r="1851" spans="1:25" s="2" customFormat="1" x14ac:dyDescent="0.25">
      <c r="A1851" s="136"/>
      <c r="B1851" s="136"/>
      <c r="C1851" s="136"/>
      <c r="D1851" s="136"/>
      <c r="E1851" s="136"/>
      <c r="F1851" s="136"/>
      <c r="G1851" s="136"/>
      <c r="H1851" s="136"/>
      <c r="I1851" s="136"/>
      <c r="J1851" s="136"/>
      <c r="K1851" s="136"/>
      <c r="L1851" s="138"/>
      <c r="M1851" s="139"/>
      <c r="N1851" s="211"/>
      <c r="O1851" s="136"/>
      <c r="P1851" s="136"/>
      <c r="Q1851" s="136"/>
      <c r="R1851" s="136"/>
      <c r="S1851" s="136"/>
      <c r="T1851" s="136"/>
      <c r="U1851" s="136"/>
      <c r="V1851" s="136"/>
      <c r="W1851" s="136"/>
      <c r="X1851" s="136"/>
      <c r="Y1851" s="138"/>
    </row>
    <row r="1852" spans="1:25" s="2" customFormat="1" x14ac:dyDescent="0.25">
      <c r="A1852" s="136"/>
      <c r="B1852" s="136"/>
      <c r="C1852" s="136"/>
      <c r="D1852" s="136"/>
      <c r="E1852" s="136"/>
      <c r="F1852" s="136"/>
      <c r="G1852" s="136"/>
      <c r="H1852" s="136"/>
      <c r="I1852" s="136"/>
      <c r="J1852" s="136"/>
      <c r="K1852" s="136"/>
      <c r="L1852" s="138"/>
      <c r="M1852" s="139"/>
      <c r="N1852" s="211"/>
      <c r="O1852" s="136"/>
      <c r="P1852" s="136"/>
      <c r="Q1852" s="136"/>
      <c r="R1852" s="136"/>
      <c r="S1852" s="136"/>
      <c r="T1852" s="136"/>
      <c r="U1852" s="136"/>
      <c r="V1852" s="136"/>
      <c r="W1852" s="136"/>
      <c r="X1852" s="136"/>
      <c r="Y1852" s="138"/>
    </row>
    <row r="1853" spans="1:25" s="2" customFormat="1" x14ac:dyDescent="0.25">
      <c r="A1853" s="136"/>
      <c r="B1853" s="136"/>
      <c r="C1853" s="136"/>
      <c r="D1853" s="136"/>
      <c r="E1853" s="136"/>
      <c r="F1853" s="136"/>
      <c r="G1853" s="136"/>
      <c r="H1853" s="136"/>
      <c r="I1853" s="136"/>
      <c r="J1853" s="136"/>
      <c r="K1853" s="136"/>
      <c r="L1853" s="138"/>
      <c r="M1853" s="139"/>
      <c r="N1853" s="211"/>
      <c r="O1853" s="136"/>
      <c r="P1853" s="136"/>
      <c r="Q1853" s="136"/>
      <c r="R1853" s="136"/>
      <c r="S1853" s="136"/>
      <c r="T1853" s="136"/>
      <c r="U1853" s="136"/>
      <c r="V1853" s="136"/>
      <c r="W1853" s="136"/>
      <c r="X1853" s="136"/>
      <c r="Y1853" s="138"/>
    </row>
    <row r="1854" spans="1:25" s="2" customFormat="1" x14ac:dyDescent="0.25">
      <c r="A1854" s="136"/>
      <c r="B1854" s="136"/>
      <c r="C1854" s="136"/>
      <c r="D1854" s="136"/>
      <c r="E1854" s="136"/>
      <c r="F1854" s="136"/>
      <c r="G1854" s="136"/>
      <c r="H1854" s="136"/>
      <c r="I1854" s="136"/>
      <c r="J1854" s="136"/>
      <c r="K1854" s="136"/>
      <c r="L1854" s="138"/>
      <c r="M1854" s="139"/>
      <c r="N1854" s="211"/>
      <c r="O1854" s="136"/>
      <c r="P1854" s="136"/>
      <c r="Q1854" s="136"/>
      <c r="R1854" s="136"/>
      <c r="S1854" s="136"/>
      <c r="T1854" s="136"/>
      <c r="U1854" s="136"/>
      <c r="V1854" s="136"/>
      <c r="W1854" s="136"/>
      <c r="X1854" s="136"/>
      <c r="Y1854" s="138"/>
    </row>
    <row r="1855" spans="1:25" s="2" customFormat="1" x14ac:dyDescent="0.25">
      <c r="A1855" s="136"/>
      <c r="B1855" s="136"/>
      <c r="C1855" s="136"/>
      <c r="D1855" s="136"/>
      <c r="E1855" s="136"/>
      <c r="F1855" s="136"/>
      <c r="G1855" s="136"/>
      <c r="H1855" s="136"/>
      <c r="I1855" s="136"/>
      <c r="J1855" s="136"/>
      <c r="K1855" s="136"/>
      <c r="L1855" s="138"/>
      <c r="M1855" s="139"/>
      <c r="N1855" s="211"/>
      <c r="O1855" s="136"/>
      <c r="P1855" s="136"/>
      <c r="Q1855" s="136"/>
      <c r="R1855" s="136"/>
      <c r="S1855" s="136"/>
      <c r="T1855" s="136"/>
      <c r="U1855" s="136"/>
      <c r="V1855" s="136"/>
      <c r="W1855" s="136"/>
      <c r="X1855" s="136"/>
      <c r="Y1855" s="138"/>
    </row>
    <row r="1856" spans="1:25" s="2" customFormat="1" x14ac:dyDescent="0.25">
      <c r="A1856" s="136"/>
      <c r="B1856" s="136"/>
      <c r="C1856" s="136"/>
      <c r="D1856" s="136"/>
      <c r="E1856" s="136"/>
      <c r="F1856" s="136"/>
      <c r="G1856" s="136"/>
      <c r="H1856" s="136"/>
      <c r="I1856" s="136"/>
      <c r="J1856" s="136"/>
      <c r="K1856" s="136"/>
      <c r="L1856" s="138"/>
      <c r="M1856" s="139"/>
      <c r="N1856" s="211"/>
      <c r="O1856" s="136"/>
      <c r="P1856" s="136"/>
      <c r="Q1856" s="136"/>
      <c r="R1856" s="136"/>
      <c r="S1856" s="136"/>
      <c r="T1856" s="136"/>
      <c r="U1856" s="136"/>
      <c r="V1856" s="136"/>
      <c r="W1856" s="136"/>
      <c r="X1856" s="136"/>
      <c r="Y1856" s="138"/>
    </row>
    <row r="1857" spans="1:25" s="2" customFormat="1" x14ac:dyDescent="0.25">
      <c r="A1857" s="136"/>
      <c r="B1857" s="136"/>
      <c r="C1857" s="136"/>
      <c r="D1857" s="136"/>
      <c r="E1857" s="136"/>
      <c r="F1857" s="136"/>
      <c r="G1857" s="136"/>
      <c r="H1857" s="136"/>
      <c r="I1857" s="136"/>
      <c r="J1857" s="136"/>
      <c r="K1857" s="136"/>
      <c r="L1857" s="138"/>
      <c r="M1857" s="139"/>
      <c r="N1857" s="211"/>
      <c r="O1857" s="136"/>
      <c r="P1857" s="136"/>
      <c r="Q1857" s="136"/>
      <c r="R1857" s="136"/>
      <c r="S1857" s="136"/>
      <c r="T1857" s="136"/>
      <c r="U1857" s="136"/>
      <c r="V1857" s="136"/>
      <c r="W1857" s="136"/>
      <c r="X1857" s="136"/>
      <c r="Y1857" s="138"/>
    </row>
    <row r="1858" spans="1:25" s="2" customFormat="1" x14ac:dyDescent="0.25">
      <c r="A1858" s="136"/>
      <c r="B1858" s="136"/>
      <c r="C1858" s="136"/>
      <c r="D1858" s="136"/>
      <c r="E1858" s="136"/>
      <c r="F1858" s="136"/>
      <c r="G1858" s="136"/>
      <c r="H1858" s="136"/>
      <c r="I1858" s="136"/>
      <c r="J1858" s="136"/>
      <c r="K1858" s="136"/>
      <c r="L1858" s="138"/>
      <c r="M1858" s="139"/>
      <c r="N1858" s="211"/>
      <c r="O1858" s="136"/>
      <c r="P1858" s="136"/>
      <c r="Q1858" s="136"/>
      <c r="R1858" s="136"/>
      <c r="S1858" s="136"/>
      <c r="T1858" s="136"/>
      <c r="U1858" s="136"/>
      <c r="V1858" s="136"/>
      <c r="W1858" s="136"/>
      <c r="X1858" s="136"/>
      <c r="Y1858" s="138"/>
    </row>
    <row r="1859" spans="1:25" s="2" customFormat="1" x14ac:dyDescent="0.25">
      <c r="A1859" s="136"/>
      <c r="B1859" s="136"/>
      <c r="C1859" s="136"/>
      <c r="D1859" s="136"/>
      <c r="E1859" s="136"/>
      <c r="F1859" s="136"/>
      <c r="G1859" s="136"/>
      <c r="H1859" s="136"/>
      <c r="I1859" s="136"/>
      <c r="J1859" s="136"/>
      <c r="K1859" s="136"/>
      <c r="L1859" s="138"/>
      <c r="M1859" s="139"/>
      <c r="N1859" s="211"/>
      <c r="O1859" s="136"/>
      <c r="P1859" s="136"/>
      <c r="Q1859" s="136"/>
      <c r="R1859" s="136"/>
      <c r="S1859" s="136"/>
      <c r="T1859" s="136"/>
      <c r="U1859" s="136"/>
      <c r="V1859" s="136"/>
      <c r="W1859" s="136"/>
      <c r="X1859" s="136"/>
      <c r="Y1859" s="138"/>
    </row>
    <row r="1860" spans="1:25" s="2" customFormat="1" x14ac:dyDescent="0.25">
      <c r="A1860" s="136"/>
      <c r="B1860" s="136"/>
      <c r="C1860" s="136"/>
      <c r="D1860" s="136"/>
      <c r="E1860" s="136"/>
      <c r="F1860" s="136"/>
      <c r="G1860" s="136"/>
      <c r="H1860" s="136"/>
      <c r="I1860" s="136"/>
      <c r="J1860" s="136"/>
      <c r="K1860" s="136"/>
      <c r="L1860" s="138"/>
      <c r="M1860" s="139"/>
      <c r="N1860" s="211"/>
      <c r="O1860" s="136"/>
      <c r="P1860" s="136"/>
      <c r="Q1860" s="136"/>
      <c r="R1860" s="136"/>
      <c r="S1860" s="136"/>
      <c r="T1860" s="136"/>
      <c r="U1860" s="136"/>
      <c r="V1860" s="136"/>
      <c r="W1860" s="136"/>
      <c r="X1860" s="136"/>
      <c r="Y1860" s="138"/>
    </row>
    <row r="1861" spans="1:25" s="2" customFormat="1" x14ac:dyDescent="0.25">
      <c r="A1861" s="136"/>
      <c r="B1861" s="136"/>
      <c r="C1861" s="136"/>
      <c r="D1861" s="136"/>
      <c r="E1861" s="136"/>
      <c r="F1861" s="136"/>
      <c r="G1861" s="136"/>
      <c r="H1861" s="136"/>
      <c r="I1861" s="136"/>
      <c r="J1861" s="136"/>
      <c r="K1861" s="136"/>
      <c r="L1861" s="138"/>
      <c r="M1861" s="139"/>
      <c r="N1861" s="211"/>
      <c r="O1861" s="136"/>
      <c r="P1861" s="136"/>
      <c r="Q1861" s="136"/>
      <c r="R1861" s="136"/>
      <c r="S1861" s="136"/>
      <c r="T1861" s="136"/>
      <c r="U1861" s="136"/>
      <c r="V1861" s="136"/>
      <c r="W1861" s="136"/>
      <c r="X1861" s="136"/>
      <c r="Y1861" s="138"/>
    </row>
    <row r="1862" spans="1:25" s="2" customFormat="1" x14ac:dyDescent="0.25">
      <c r="A1862" s="136"/>
      <c r="B1862" s="136"/>
      <c r="C1862" s="136"/>
      <c r="D1862" s="136"/>
      <c r="E1862" s="136"/>
      <c r="F1862" s="136"/>
      <c r="G1862" s="136"/>
      <c r="H1862" s="136"/>
      <c r="I1862" s="136"/>
      <c r="J1862" s="136"/>
      <c r="K1862" s="136"/>
      <c r="L1862" s="138"/>
      <c r="M1862" s="139"/>
      <c r="N1862" s="211"/>
      <c r="O1862" s="136"/>
      <c r="P1862" s="136"/>
      <c r="Q1862" s="136"/>
      <c r="R1862" s="136"/>
      <c r="S1862" s="136"/>
      <c r="T1862" s="136"/>
      <c r="U1862" s="136"/>
      <c r="V1862" s="136"/>
      <c r="W1862" s="136"/>
      <c r="X1862" s="136"/>
      <c r="Y1862" s="138"/>
    </row>
    <row r="1863" spans="1:25" s="2" customFormat="1" x14ac:dyDescent="0.25">
      <c r="A1863" s="136"/>
      <c r="B1863" s="136"/>
      <c r="C1863" s="136"/>
      <c r="D1863" s="136"/>
      <c r="E1863" s="136"/>
      <c r="F1863" s="136"/>
      <c r="G1863" s="136"/>
      <c r="H1863" s="136"/>
      <c r="I1863" s="136"/>
      <c r="J1863" s="136"/>
      <c r="K1863" s="136"/>
      <c r="L1863" s="138"/>
      <c r="M1863" s="139"/>
      <c r="N1863" s="211"/>
      <c r="O1863" s="136"/>
      <c r="P1863" s="136"/>
      <c r="Q1863" s="136"/>
      <c r="R1863" s="136"/>
      <c r="S1863" s="136"/>
      <c r="T1863" s="136"/>
      <c r="U1863" s="136"/>
      <c r="V1863" s="136"/>
      <c r="W1863" s="136"/>
      <c r="X1863" s="136"/>
      <c r="Y1863" s="138"/>
    </row>
    <row r="1864" spans="1:25" s="2" customFormat="1" x14ac:dyDescent="0.25">
      <c r="A1864" s="136"/>
      <c r="B1864" s="136"/>
      <c r="C1864" s="136"/>
      <c r="D1864" s="136"/>
      <c r="E1864" s="136"/>
      <c r="F1864" s="136"/>
      <c r="G1864" s="136"/>
      <c r="H1864" s="136"/>
      <c r="I1864" s="136"/>
      <c r="J1864" s="136"/>
      <c r="K1864" s="136"/>
      <c r="L1864" s="138"/>
      <c r="M1864" s="139"/>
      <c r="N1864" s="211"/>
      <c r="O1864" s="136"/>
      <c r="P1864" s="136"/>
      <c r="Q1864" s="136"/>
      <c r="R1864" s="136"/>
      <c r="S1864" s="136"/>
      <c r="T1864" s="136"/>
      <c r="U1864" s="136"/>
      <c r="V1864" s="136"/>
      <c r="W1864" s="136"/>
      <c r="X1864" s="136"/>
      <c r="Y1864" s="138"/>
    </row>
    <row r="1865" spans="1:25" s="2" customFormat="1" x14ac:dyDescent="0.25">
      <c r="A1865" s="136"/>
      <c r="B1865" s="136"/>
      <c r="C1865" s="136"/>
      <c r="D1865" s="136"/>
      <c r="E1865" s="136"/>
      <c r="F1865" s="136"/>
      <c r="G1865" s="136"/>
      <c r="H1865" s="136"/>
      <c r="I1865" s="136"/>
      <c r="J1865" s="136"/>
      <c r="K1865" s="136"/>
      <c r="L1865" s="138"/>
      <c r="M1865" s="139"/>
      <c r="N1865" s="211"/>
      <c r="O1865" s="136"/>
      <c r="P1865" s="136"/>
      <c r="Q1865" s="136"/>
      <c r="R1865" s="136"/>
      <c r="S1865" s="136"/>
      <c r="T1865" s="136"/>
      <c r="U1865" s="136"/>
      <c r="V1865" s="136"/>
      <c r="W1865" s="136"/>
      <c r="X1865" s="136"/>
      <c r="Y1865" s="138"/>
    </row>
    <row r="1866" spans="1:25" s="2" customFormat="1" x14ac:dyDescent="0.25">
      <c r="A1866" s="136"/>
      <c r="B1866" s="136"/>
      <c r="C1866" s="136"/>
      <c r="D1866" s="136"/>
      <c r="E1866" s="136"/>
      <c r="F1866" s="136"/>
      <c r="G1866" s="136"/>
      <c r="H1866" s="136"/>
      <c r="I1866" s="136"/>
      <c r="J1866" s="136"/>
      <c r="K1866" s="136"/>
      <c r="L1866" s="138"/>
      <c r="M1866" s="139"/>
      <c r="N1866" s="211"/>
      <c r="O1866" s="136"/>
      <c r="P1866" s="136"/>
      <c r="Q1866" s="136"/>
      <c r="R1866" s="136"/>
      <c r="S1866" s="136"/>
      <c r="T1866" s="136"/>
      <c r="U1866" s="136"/>
      <c r="V1866" s="136"/>
      <c r="W1866" s="136"/>
      <c r="X1866" s="136"/>
      <c r="Y1866" s="138"/>
    </row>
    <row r="1867" spans="1:25" s="2" customFormat="1" x14ac:dyDescent="0.25">
      <c r="A1867" s="136"/>
      <c r="B1867" s="136"/>
      <c r="C1867" s="136"/>
      <c r="D1867" s="136"/>
      <c r="E1867" s="136"/>
      <c r="F1867" s="136"/>
      <c r="G1867" s="136"/>
      <c r="H1867" s="136"/>
      <c r="I1867" s="136"/>
      <c r="J1867" s="136"/>
      <c r="K1867" s="136"/>
      <c r="L1867" s="138"/>
      <c r="M1867" s="139"/>
      <c r="N1867" s="211"/>
      <c r="O1867" s="136"/>
      <c r="P1867" s="136"/>
      <c r="Q1867" s="136"/>
      <c r="R1867" s="136"/>
      <c r="S1867" s="136"/>
      <c r="T1867" s="136"/>
      <c r="U1867" s="136"/>
      <c r="V1867" s="136"/>
      <c r="W1867" s="136"/>
      <c r="X1867" s="136"/>
      <c r="Y1867" s="138"/>
    </row>
    <row r="1868" spans="1:25" s="2" customFormat="1" x14ac:dyDescent="0.25">
      <c r="A1868" s="136"/>
      <c r="B1868" s="136"/>
      <c r="C1868" s="136"/>
      <c r="D1868" s="136"/>
      <c r="E1868" s="136"/>
      <c r="F1868" s="136"/>
      <c r="G1868" s="136"/>
      <c r="H1868" s="136"/>
      <c r="I1868" s="136"/>
      <c r="J1868" s="136"/>
      <c r="K1868" s="136"/>
      <c r="L1868" s="138"/>
      <c r="M1868" s="139"/>
      <c r="N1868" s="211"/>
      <c r="O1868" s="136"/>
      <c r="P1868" s="136"/>
      <c r="Q1868" s="136"/>
      <c r="R1868" s="136"/>
      <c r="S1868" s="136"/>
      <c r="T1868" s="136"/>
      <c r="U1868" s="136"/>
      <c r="V1868" s="136"/>
      <c r="W1868" s="136"/>
      <c r="X1868" s="136"/>
      <c r="Y1868" s="138"/>
    </row>
    <row r="1869" spans="1:25" s="2" customFormat="1" x14ac:dyDescent="0.25">
      <c r="A1869" s="136"/>
      <c r="B1869" s="136"/>
      <c r="C1869" s="136"/>
      <c r="D1869" s="136"/>
      <c r="E1869" s="136"/>
      <c r="F1869" s="136"/>
      <c r="G1869" s="136"/>
      <c r="H1869" s="136"/>
      <c r="I1869" s="136"/>
      <c r="J1869" s="136"/>
      <c r="K1869" s="136"/>
      <c r="L1869" s="138"/>
      <c r="M1869" s="139"/>
      <c r="N1869" s="211"/>
      <c r="O1869" s="136"/>
      <c r="P1869" s="136"/>
      <c r="Q1869" s="136"/>
      <c r="R1869" s="136"/>
      <c r="S1869" s="136"/>
      <c r="T1869" s="136"/>
      <c r="U1869" s="136"/>
      <c r="V1869" s="136"/>
      <c r="W1869" s="136"/>
      <c r="X1869" s="136"/>
      <c r="Y1869" s="138"/>
    </row>
    <row r="1870" spans="1:25" s="2" customFormat="1" x14ac:dyDescent="0.25">
      <c r="A1870" s="136"/>
      <c r="B1870" s="136"/>
      <c r="C1870" s="136"/>
      <c r="D1870" s="136"/>
      <c r="E1870" s="136"/>
      <c r="F1870" s="136"/>
      <c r="G1870" s="136"/>
      <c r="H1870" s="136"/>
      <c r="I1870" s="136"/>
      <c r="J1870" s="136"/>
      <c r="K1870" s="136"/>
      <c r="L1870" s="138"/>
      <c r="M1870" s="139"/>
      <c r="N1870" s="211"/>
      <c r="O1870" s="136"/>
      <c r="P1870" s="136"/>
      <c r="Q1870" s="136"/>
      <c r="R1870" s="136"/>
      <c r="S1870" s="136"/>
      <c r="T1870" s="136"/>
      <c r="U1870" s="136"/>
      <c r="V1870" s="136"/>
      <c r="W1870" s="136"/>
      <c r="X1870" s="136"/>
      <c r="Y1870" s="138"/>
    </row>
    <row r="1871" spans="1:25" s="2" customFormat="1" x14ac:dyDescent="0.25">
      <c r="A1871" s="136"/>
      <c r="B1871" s="136"/>
      <c r="C1871" s="136"/>
      <c r="D1871" s="136"/>
      <c r="E1871" s="136"/>
      <c r="F1871" s="136"/>
      <c r="G1871" s="136"/>
      <c r="H1871" s="136"/>
      <c r="I1871" s="136"/>
      <c r="J1871" s="136"/>
      <c r="K1871" s="136"/>
      <c r="L1871" s="138"/>
      <c r="M1871" s="139"/>
      <c r="N1871" s="211"/>
      <c r="O1871" s="136"/>
      <c r="P1871" s="136"/>
      <c r="Q1871" s="136"/>
      <c r="R1871" s="136"/>
      <c r="S1871" s="136"/>
      <c r="T1871" s="136"/>
      <c r="U1871" s="136"/>
      <c r="V1871" s="136"/>
      <c r="W1871" s="136"/>
      <c r="X1871" s="136"/>
      <c r="Y1871" s="138"/>
    </row>
    <row r="1872" spans="1:25" s="2" customFormat="1" x14ac:dyDescent="0.25">
      <c r="A1872" s="136"/>
      <c r="B1872" s="136"/>
      <c r="C1872" s="136"/>
      <c r="D1872" s="136"/>
      <c r="E1872" s="136"/>
      <c r="F1872" s="136"/>
      <c r="G1872" s="136"/>
      <c r="H1872" s="136"/>
      <c r="I1872" s="136"/>
      <c r="J1872" s="136"/>
      <c r="K1872" s="136"/>
      <c r="L1872" s="138"/>
      <c r="M1872" s="139"/>
      <c r="N1872" s="211"/>
      <c r="O1872" s="136"/>
      <c r="P1872" s="136"/>
      <c r="Q1872" s="136"/>
      <c r="R1872" s="136"/>
      <c r="S1872" s="136"/>
      <c r="T1872" s="136"/>
      <c r="U1872" s="136"/>
      <c r="V1872" s="136"/>
      <c r="W1872" s="136"/>
      <c r="X1872" s="136"/>
      <c r="Y1872" s="138"/>
    </row>
    <row r="1873" spans="1:25" s="2" customFormat="1" x14ac:dyDescent="0.25">
      <c r="A1873" s="136"/>
      <c r="B1873" s="136"/>
      <c r="C1873" s="136"/>
      <c r="D1873" s="136"/>
      <c r="E1873" s="136"/>
      <c r="F1873" s="136"/>
      <c r="G1873" s="136"/>
      <c r="H1873" s="136"/>
      <c r="I1873" s="136"/>
      <c r="J1873" s="136"/>
      <c r="K1873" s="136"/>
      <c r="L1873" s="138"/>
      <c r="M1873" s="139"/>
      <c r="N1873" s="211"/>
      <c r="O1873" s="136"/>
      <c r="P1873" s="136"/>
      <c r="Q1873" s="136"/>
      <c r="R1873" s="136"/>
      <c r="S1873" s="136"/>
      <c r="T1873" s="136"/>
      <c r="U1873" s="136"/>
      <c r="V1873" s="136"/>
      <c r="W1873" s="136"/>
      <c r="X1873" s="136"/>
      <c r="Y1873" s="138"/>
    </row>
    <row r="1874" spans="1:25" s="2" customFormat="1" x14ac:dyDescent="0.25">
      <c r="A1874" s="136"/>
      <c r="B1874" s="136"/>
      <c r="C1874" s="136"/>
      <c r="D1874" s="136"/>
      <c r="E1874" s="136"/>
      <c r="F1874" s="136"/>
      <c r="G1874" s="136"/>
      <c r="H1874" s="136"/>
      <c r="I1874" s="136"/>
      <c r="J1874" s="136"/>
      <c r="K1874" s="136"/>
      <c r="L1874" s="138"/>
      <c r="M1874" s="139"/>
      <c r="N1874" s="211"/>
      <c r="O1874" s="136"/>
      <c r="P1874" s="136"/>
      <c r="Q1874" s="136"/>
      <c r="R1874" s="136"/>
      <c r="S1874" s="136"/>
      <c r="T1874" s="136"/>
      <c r="U1874" s="136"/>
      <c r="V1874" s="136"/>
      <c r="W1874" s="136"/>
      <c r="X1874" s="136"/>
      <c r="Y1874" s="138"/>
    </row>
    <row r="1875" spans="1:25" s="2" customFormat="1" x14ac:dyDescent="0.25">
      <c r="A1875" s="136"/>
      <c r="B1875" s="136"/>
      <c r="C1875" s="136"/>
      <c r="D1875" s="136"/>
      <c r="E1875" s="136"/>
      <c r="F1875" s="136"/>
      <c r="G1875" s="136"/>
      <c r="H1875" s="136"/>
      <c r="I1875" s="136"/>
      <c r="J1875" s="136"/>
      <c r="K1875" s="136"/>
      <c r="L1875" s="138"/>
      <c r="M1875" s="139"/>
      <c r="N1875" s="211"/>
      <c r="O1875" s="136"/>
      <c r="P1875" s="136"/>
      <c r="Q1875" s="136"/>
      <c r="R1875" s="136"/>
      <c r="S1875" s="136"/>
      <c r="T1875" s="136"/>
      <c r="U1875" s="136"/>
      <c r="V1875" s="136"/>
      <c r="W1875" s="136"/>
      <c r="X1875" s="136"/>
      <c r="Y1875" s="138"/>
    </row>
    <row r="1876" spans="1:25" s="2" customFormat="1" x14ac:dyDescent="0.25">
      <c r="A1876" s="136"/>
      <c r="B1876" s="136"/>
      <c r="C1876" s="136"/>
      <c r="D1876" s="136"/>
      <c r="E1876" s="136"/>
      <c r="F1876" s="136"/>
      <c r="G1876" s="136"/>
      <c r="H1876" s="136"/>
      <c r="I1876" s="136"/>
      <c r="J1876" s="136"/>
      <c r="K1876" s="136"/>
      <c r="L1876" s="138"/>
      <c r="M1876" s="139"/>
      <c r="N1876" s="211"/>
      <c r="O1876" s="136"/>
      <c r="P1876" s="136"/>
      <c r="Q1876" s="136"/>
      <c r="R1876" s="136"/>
      <c r="S1876" s="136"/>
      <c r="T1876" s="136"/>
      <c r="U1876" s="136"/>
      <c r="V1876" s="136"/>
      <c r="W1876" s="136"/>
      <c r="X1876" s="136"/>
      <c r="Y1876" s="138"/>
    </row>
    <row r="1877" spans="1:25" s="2" customFormat="1" x14ac:dyDescent="0.25">
      <c r="A1877" s="136"/>
      <c r="B1877" s="136"/>
      <c r="C1877" s="136"/>
      <c r="D1877" s="136"/>
      <c r="E1877" s="136"/>
      <c r="F1877" s="136"/>
      <c r="G1877" s="136"/>
      <c r="H1877" s="136"/>
      <c r="I1877" s="136"/>
      <c r="J1877" s="136"/>
      <c r="K1877" s="136"/>
      <c r="L1877" s="138"/>
      <c r="M1877" s="139"/>
      <c r="N1877" s="211"/>
      <c r="O1877" s="136"/>
      <c r="P1877" s="136"/>
      <c r="Q1877" s="136"/>
      <c r="R1877" s="136"/>
      <c r="S1877" s="136"/>
      <c r="T1877" s="136"/>
      <c r="U1877" s="136"/>
      <c r="V1877" s="136"/>
      <c r="W1877" s="136"/>
      <c r="X1877" s="136"/>
      <c r="Y1877" s="138"/>
    </row>
    <row r="1878" spans="1:25" s="2" customFormat="1" x14ac:dyDescent="0.25">
      <c r="A1878" s="136"/>
      <c r="B1878" s="136"/>
      <c r="C1878" s="136"/>
      <c r="D1878" s="136"/>
      <c r="E1878" s="136"/>
      <c r="F1878" s="136"/>
      <c r="G1878" s="136"/>
      <c r="H1878" s="136"/>
      <c r="I1878" s="136"/>
      <c r="J1878" s="136"/>
      <c r="K1878" s="136"/>
      <c r="L1878" s="138"/>
      <c r="M1878" s="139"/>
      <c r="N1878" s="211"/>
      <c r="O1878" s="136"/>
      <c r="P1878" s="136"/>
      <c r="Q1878" s="136"/>
      <c r="R1878" s="136"/>
      <c r="S1878" s="136"/>
      <c r="T1878" s="136"/>
      <c r="U1878" s="136"/>
      <c r="V1878" s="136"/>
      <c r="W1878" s="136"/>
      <c r="X1878" s="136"/>
      <c r="Y1878" s="138"/>
    </row>
    <row r="1879" spans="1:25" s="2" customFormat="1" x14ac:dyDescent="0.25">
      <c r="A1879" s="136"/>
      <c r="B1879" s="136"/>
      <c r="C1879" s="136"/>
      <c r="D1879" s="136"/>
      <c r="E1879" s="136"/>
      <c r="F1879" s="136"/>
      <c r="G1879" s="136"/>
      <c r="H1879" s="136"/>
      <c r="I1879" s="136"/>
      <c r="J1879" s="136"/>
      <c r="K1879" s="136"/>
      <c r="L1879" s="138"/>
      <c r="M1879" s="139"/>
      <c r="N1879" s="211"/>
      <c r="O1879" s="136"/>
      <c r="P1879" s="136"/>
      <c r="Q1879" s="136"/>
      <c r="R1879" s="136"/>
      <c r="S1879" s="136"/>
      <c r="T1879" s="136"/>
      <c r="U1879" s="136"/>
      <c r="V1879" s="136"/>
      <c r="W1879" s="136"/>
      <c r="X1879" s="136"/>
      <c r="Y1879" s="138"/>
    </row>
    <row r="1880" spans="1:25" s="2" customFormat="1" x14ac:dyDescent="0.25">
      <c r="A1880" s="136"/>
      <c r="B1880" s="136"/>
      <c r="C1880" s="136"/>
      <c r="D1880" s="136"/>
      <c r="E1880" s="136"/>
      <c r="F1880" s="136"/>
      <c r="G1880" s="136"/>
      <c r="H1880" s="136"/>
      <c r="I1880" s="136"/>
      <c r="J1880" s="136"/>
      <c r="K1880" s="136"/>
      <c r="L1880" s="138"/>
      <c r="M1880" s="139"/>
      <c r="N1880" s="211"/>
      <c r="O1880" s="136"/>
      <c r="P1880" s="136"/>
      <c r="Q1880" s="136"/>
      <c r="R1880" s="136"/>
      <c r="S1880" s="136"/>
      <c r="T1880" s="136"/>
      <c r="U1880" s="136"/>
      <c r="V1880" s="136"/>
      <c r="W1880" s="136"/>
      <c r="X1880" s="136"/>
      <c r="Y1880" s="138"/>
    </row>
    <row r="1881" spans="1:25" s="2" customFormat="1" x14ac:dyDescent="0.25">
      <c r="A1881" s="136"/>
      <c r="B1881" s="136"/>
      <c r="C1881" s="136"/>
      <c r="D1881" s="136"/>
      <c r="E1881" s="136"/>
      <c r="F1881" s="136"/>
      <c r="G1881" s="136"/>
      <c r="H1881" s="136"/>
      <c r="I1881" s="136"/>
      <c r="J1881" s="136"/>
      <c r="K1881" s="136"/>
      <c r="L1881" s="138"/>
      <c r="M1881" s="139"/>
      <c r="N1881" s="211"/>
      <c r="O1881" s="136"/>
      <c r="P1881" s="136"/>
      <c r="Q1881" s="136"/>
      <c r="R1881" s="136"/>
      <c r="S1881" s="136"/>
      <c r="T1881" s="136"/>
      <c r="U1881" s="136"/>
      <c r="V1881" s="136"/>
      <c r="W1881" s="136"/>
      <c r="X1881" s="136"/>
      <c r="Y1881" s="138"/>
    </row>
    <row r="1882" spans="1:25" s="2" customFormat="1" x14ac:dyDescent="0.25">
      <c r="A1882" s="136"/>
      <c r="B1882" s="136"/>
      <c r="C1882" s="136"/>
      <c r="D1882" s="136"/>
      <c r="E1882" s="136"/>
      <c r="F1882" s="136"/>
      <c r="G1882" s="136"/>
      <c r="H1882" s="136"/>
      <c r="I1882" s="136"/>
      <c r="J1882" s="136"/>
      <c r="K1882" s="136"/>
      <c r="L1882" s="138"/>
      <c r="M1882" s="139"/>
      <c r="N1882" s="211"/>
      <c r="O1882" s="136"/>
      <c r="P1882" s="136"/>
      <c r="Q1882" s="136"/>
      <c r="R1882" s="136"/>
      <c r="S1882" s="136"/>
      <c r="T1882" s="136"/>
      <c r="U1882" s="136"/>
      <c r="V1882" s="136"/>
      <c r="W1882" s="136"/>
      <c r="X1882" s="136"/>
      <c r="Y1882" s="138"/>
    </row>
    <row r="1883" spans="1:25" s="2" customFormat="1" x14ac:dyDescent="0.25">
      <c r="A1883" s="136"/>
      <c r="B1883" s="136"/>
      <c r="C1883" s="136"/>
      <c r="D1883" s="136"/>
      <c r="E1883" s="136"/>
      <c r="F1883" s="136"/>
      <c r="G1883" s="136"/>
      <c r="H1883" s="136"/>
      <c r="I1883" s="136"/>
      <c r="J1883" s="136"/>
      <c r="K1883" s="136"/>
      <c r="L1883" s="138"/>
      <c r="M1883" s="139"/>
      <c r="N1883" s="211"/>
      <c r="O1883" s="136"/>
      <c r="P1883" s="136"/>
      <c r="Q1883" s="136"/>
      <c r="R1883" s="136"/>
      <c r="S1883" s="136"/>
      <c r="T1883" s="136"/>
      <c r="U1883" s="136"/>
      <c r="V1883" s="136"/>
      <c r="W1883" s="136"/>
      <c r="X1883" s="136"/>
      <c r="Y1883" s="138"/>
    </row>
    <row r="1884" spans="1:25" s="2" customFormat="1" x14ac:dyDescent="0.25">
      <c r="A1884" s="136"/>
      <c r="B1884" s="136"/>
      <c r="C1884" s="136"/>
      <c r="D1884" s="136"/>
      <c r="E1884" s="136"/>
      <c r="F1884" s="136"/>
      <c r="G1884" s="136"/>
      <c r="H1884" s="136"/>
      <c r="I1884" s="136"/>
      <c r="J1884" s="136"/>
      <c r="K1884" s="136"/>
      <c r="L1884" s="138"/>
      <c r="M1884" s="139"/>
      <c r="N1884" s="211"/>
      <c r="O1884" s="136"/>
      <c r="P1884" s="136"/>
      <c r="Q1884" s="136"/>
      <c r="R1884" s="136"/>
      <c r="S1884" s="136"/>
      <c r="T1884" s="136"/>
      <c r="U1884" s="136"/>
      <c r="V1884" s="136"/>
      <c r="W1884" s="136"/>
      <c r="X1884" s="136"/>
      <c r="Y1884" s="138"/>
    </row>
    <row r="1885" spans="1:25" s="2" customFormat="1" x14ac:dyDescent="0.25">
      <c r="A1885" s="136"/>
      <c r="B1885" s="136"/>
      <c r="C1885" s="136"/>
      <c r="D1885" s="136"/>
      <c r="E1885" s="136"/>
      <c r="F1885" s="136"/>
      <c r="G1885" s="136"/>
      <c r="H1885" s="136"/>
      <c r="I1885" s="136"/>
      <c r="J1885" s="136"/>
      <c r="K1885" s="136"/>
      <c r="L1885" s="138"/>
      <c r="M1885" s="139"/>
      <c r="N1885" s="211"/>
      <c r="O1885" s="136"/>
      <c r="P1885" s="136"/>
      <c r="Q1885" s="136"/>
      <c r="R1885" s="136"/>
      <c r="S1885" s="136"/>
      <c r="T1885" s="136"/>
      <c r="U1885" s="136"/>
      <c r="V1885" s="136"/>
      <c r="W1885" s="136"/>
      <c r="X1885" s="136"/>
      <c r="Y1885" s="138"/>
    </row>
    <row r="1886" spans="1:25" s="2" customFormat="1" x14ac:dyDescent="0.25">
      <c r="A1886" s="136"/>
      <c r="B1886" s="136"/>
      <c r="C1886" s="136"/>
      <c r="D1886" s="136"/>
      <c r="E1886" s="136"/>
      <c r="F1886" s="136"/>
      <c r="G1886" s="136"/>
      <c r="H1886" s="136"/>
      <c r="I1886" s="136"/>
      <c r="J1886" s="136"/>
      <c r="K1886" s="136"/>
      <c r="L1886" s="138"/>
      <c r="M1886" s="139"/>
      <c r="N1886" s="211"/>
      <c r="O1886" s="136"/>
      <c r="P1886" s="136"/>
      <c r="Q1886" s="136"/>
      <c r="R1886" s="136"/>
      <c r="S1886" s="136"/>
      <c r="T1886" s="136"/>
      <c r="U1886" s="136"/>
      <c r="V1886" s="136"/>
      <c r="W1886" s="136"/>
      <c r="X1886" s="136"/>
      <c r="Y1886" s="138"/>
    </row>
    <row r="1887" spans="1:25" s="2" customFormat="1" x14ac:dyDescent="0.25">
      <c r="A1887" s="136"/>
      <c r="B1887" s="136"/>
      <c r="C1887" s="136"/>
      <c r="D1887" s="136"/>
      <c r="E1887" s="136"/>
      <c r="F1887" s="136"/>
      <c r="G1887" s="136"/>
      <c r="H1887" s="136"/>
      <c r="I1887" s="136"/>
      <c r="J1887" s="136"/>
      <c r="K1887" s="136"/>
      <c r="L1887" s="138"/>
      <c r="M1887" s="139"/>
      <c r="N1887" s="211"/>
      <c r="O1887" s="136"/>
      <c r="P1887" s="136"/>
      <c r="Q1887" s="136"/>
      <c r="R1887" s="136"/>
      <c r="S1887" s="136"/>
      <c r="T1887" s="136"/>
      <c r="U1887" s="136"/>
      <c r="V1887" s="136"/>
      <c r="W1887" s="136"/>
      <c r="X1887" s="136"/>
      <c r="Y1887" s="138"/>
    </row>
    <row r="1888" spans="1:25" s="2" customFormat="1" x14ac:dyDescent="0.25">
      <c r="A1888" s="136"/>
      <c r="B1888" s="136"/>
      <c r="C1888" s="136"/>
      <c r="D1888" s="136"/>
      <c r="E1888" s="136"/>
      <c r="F1888" s="136"/>
      <c r="G1888" s="136"/>
      <c r="H1888" s="136"/>
      <c r="I1888" s="136"/>
      <c r="J1888" s="136"/>
      <c r="K1888" s="136"/>
      <c r="L1888" s="138"/>
      <c r="M1888" s="139"/>
      <c r="N1888" s="211"/>
      <c r="O1888" s="136"/>
      <c r="P1888" s="136"/>
      <c r="Q1888" s="136"/>
      <c r="R1888" s="136"/>
      <c r="S1888" s="136"/>
      <c r="T1888" s="136"/>
      <c r="U1888" s="136"/>
      <c r="V1888" s="136"/>
      <c r="W1888" s="136"/>
      <c r="X1888" s="136"/>
      <c r="Y1888" s="138"/>
    </row>
    <row r="1889" spans="1:25" s="2" customFormat="1" x14ac:dyDescent="0.25">
      <c r="A1889" s="136"/>
      <c r="B1889" s="136"/>
      <c r="C1889" s="136"/>
      <c r="D1889" s="136"/>
      <c r="E1889" s="136"/>
      <c r="F1889" s="136"/>
      <c r="G1889" s="136"/>
      <c r="H1889" s="136"/>
      <c r="I1889" s="136"/>
      <c r="J1889" s="136"/>
      <c r="K1889" s="136"/>
      <c r="L1889" s="138"/>
      <c r="M1889" s="139"/>
      <c r="N1889" s="211"/>
      <c r="O1889" s="136"/>
      <c r="P1889" s="136"/>
      <c r="Q1889" s="136"/>
      <c r="R1889" s="136"/>
      <c r="S1889" s="136"/>
      <c r="T1889" s="136"/>
      <c r="U1889" s="136"/>
      <c r="V1889" s="136"/>
      <c r="W1889" s="136"/>
      <c r="X1889" s="136"/>
      <c r="Y1889" s="138"/>
    </row>
    <row r="1890" spans="1:25" s="2" customFormat="1" x14ac:dyDescent="0.25">
      <c r="A1890" s="136"/>
      <c r="B1890" s="136"/>
      <c r="C1890" s="136"/>
      <c r="D1890" s="136"/>
      <c r="E1890" s="136"/>
      <c r="F1890" s="136"/>
      <c r="G1890" s="136"/>
      <c r="H1890" s="136"/>
      <c r="I1890" s="136"/>
      <c r="J1890" s="136"/>
      <c r="K1890" s="136"/>
      <c r="L1890" s="138"/>
      <c r="M1890" s="139"/>
      <c r="N1890" s="211"/>
      <c r="O1890" s="136"/>
      <c r="P1890" s="136"/>
      <c r="Q1890" s="136"/>
      <c r="R1890" s="136"/>
      <c r="S1890" s="136"/>
      <c r="T1890" s="136"/>
      <c r="U1890" s="136"/>
      <c r="V1890" s="136"/>
      <c r="W1890" s="136"/>
      <c r="X1890" s="136"/>
      <c r="Y1890" s="138"/>
    </row>
    <row r="1891" spans="1:25" s="2" customFormat="1" x14ac:dyDescent="0.25">
      <c r="A1891" s="136"/>
      <c r="B1891" s="136"/>
      <c r="C1891" s="136"/>
      <c r="D1891" s="136"/>
      <c r="E1891" s="136"/>
      <c r="F1891" s="136"/>
      <c r="G1891" s="136"/>
      <c r="H1891" s="136"/>
      <c r="I1891" s="136"/>
      <c r="J1891" s="136"/>
      <c r="K1891" s="136"/>
      <c r="L1891" s="138"/>
      <c r="M1891" s="139"/>
      <c r="N1891" s="211"/>
      <c r="O1891" s="136"/>
      <c r="P1891" s="136"/>
      <c r="Q1891" s="136"/>
      <c r="R1891" s="136"/>
      <c r="S1891" s="136"/>
      <c r="T1891" s="136"/>
      <c r="U1891" s="136"/>
      <c r="V1891" s="136"/>
      <c r="W1891" s="136"/>
      <c r="X1891" s="136"/>
      <c r="Y1891" s="138"/>
    </row>
    <row r="1892" spans="1:25" s="2" customFormat="1" x14ac:dyDescent="0.25">
      <c r="A1892" s="136"/>
      <c r="B1892" s="136"/>
      <c r="C1892" s="136"/>
      <c r="D1892" s="136"/>
      <c r="E1892" s="136"/>
      <c r="F1892" s="136"/>
      <c r="G1892" s="136"/>
      <c r="H1892" s="136"/>
      <c r="I1892" s="136"/>
      <c r="J1892" s="136"/>
      <c r="K1892" s="136"/>
      <c r="L1892" s="138"/>
      <c r="M1892" s="139"/>
      <c r="N1892" s="211"/>
      <c r="O1892" s="136"/>
      <c r="P1892" s="136"/>
      <c r="Q1892" s="136"/>
      <c r="R1892" s="136"/>
      <c r="S1892" s="136"/>
      <c r="T1892" s="136"/>
      <c r="U1892" s="136"/>
      <c r="V1892" s="136"/>
      <c r="W1892" s="136"/>
      <c r="X1892" s="136"/>
      <c r="Y1892" s="138"/>
    </row>
    <row r="1893" spans="1:25" s="2" customFormat="1" x14ac:dyDescent="0.25">
      <c r="A1893" s="136"/>
      <c r="B1893" s="136"/>
      <c r="C1893" s="136"/>
      <c r="D1893" s="136"/>
      <c r="E1893" s="136"/>
      <c r="F1893" s="136"/>
      <c r="G1893" s="136"/>
      <c r="H1893" s="136"/>
      <c r="I1893" s="136"/>
      <c r="J1893" s="136"/>
      <c r="K1893" s="136"/>
      <c r="L1893" s="138"/>
      <c r="M1893" s="139"/>
      <c r="N1893" s="211"/>
      <c r="O1893" s="136"/>
      <c r="P1893" s="136"/>
      <c r="Q1893" s="136"/>
      <c r="R1893" s="136"/>
      <c r="S1893" s="136"/>
      <c r="T1893" s="136"/>
      <c r="U1893" s="136"/>
      <c r="V1893" s="136"/>
      <c r="W1893" s="136"/>
      <c r="X1893" s="136"/>
      <c r="Y1893" s="138"/>
    </row>
    <row r="1894" spans="1:25" s="2" customFormat="1" x14ac:dyDescent="0.25">
      <c r="A1894" s="136"/>
      <c r="B1894" s="136"/>
      <c r="C1894" s="136"/>
      <c r="D1894" s="136"/>
      <c r="E1894" s="136"/>
      <c r="F1894" s="136"/>
      <c r="G1894" s="136"/>
      <c r="H1894" s="136"/>
      <c r="I1894" s="136"/>
      <c r="J1894" s="136"/>
      <c r="K1894" s="136"/>
      <c r="L1894" s="138"/>
      <c r="M1894" s="139"/>
      <c r="N1894" s="211"/>
      <c r="O1894" s="136"/>
      <c r="P1894" s="136"/>
      <c r="Q1894" s="136"/>
      <c r="R1894" s="136"/>
      <c r="S1894" s="136"/>
      <c r="T1894" s="136"/>
      <c r="U1894" s="136"/>
      <c r="V1894" s="136"/>
      <c r="W1894" s="136"/>
      <c r="X1894" s="136"/>
      <c r="Y1894" s="138"/>
    </row>
    <row r="1895" spans="1:25" s="2" customFormat="1" x14ac:dyDescent="0.25">
      <c r="A1895" s="136"/>
      <c r="B1895" s="136"/>
      <c r="C1895" s="136"/>
      <c r="D1895" s="136"/>
      <c r="E1895" s="136"/>
      <c r="F1895" s="136"/>
      <c r="G1895" s="136"/>
      <c r="H1895" s="136"/>
      <c r="I1895" s="136"/>
      <c r="J1895" s="136"/>
      <c r="K1895" s="136"/>
      <c r="L1895" s="138"/>
      <c r="M1895" s="139"/>
      <c r="N1895" s="211"/>
      <c r="O1895" s="136"/>
      <c r="P1895" s="136"/>
      <c r="Q1895" s="136"/>
      <c r="R1895" s="136"/>
      <c r="S1895" s="136"/>
      <c r="T1895" s="136"/>
      <c r="U1895" s="136"/>
      <c r="V1895" s="136"/>
      <c r="W1895" s="136"/>
      <c r="X1895" s="136"/>
      <c r="Y1895" s="138"/>
    </row>
    <row r="1896" spans="1:25" s="2" customFormat="1" x14ac:dyDescent="0.25">
      <c r="A1896" s="136"/>
      <c r="B1896" s="136"/>
      <c r="C1896" s="136"/>
      <c r="D1896" s="136"/>
      <c r="E1896" s="136"/>
      <c r="F1896" s="136"/>
      <c r="G1896" s="136"/>
      <c r="H1896" s="136"/>
      <c r="I1896" s="136"/>
      <c r="J1896" s="136"/>
      <c r="K1896" s="136"/>
      <c r="L1896" s="138"/>
      <c r="M1896" s="139"/>
      <c r="N1896" s="211"/>
      <c r="O1896" s="136"/>
      <c r="P1896" s="136"/>
      <c r="Q1896" s="136"/>
      <c r="R1896" s="136"/>
      <c r="S1896" s="136"/>
      <c r="T1896" s="136"/>
      <c r="U1896" s="136"/>
      <c r="V1896" s="136"/>
      <c r="W1896" s="136"/>
      <c r="X1896" s="136"/>
      <c r="Y1896" s="138"/>
    </row>
    <row r="1897" spans="1:25" s="2" customFormat="1" x14ac:dyDescent="0.25">
      <c r="A1897" s="136"/>
      <c r="B1897" s="136"/>
      <c r="C1897" s="136"/>
      <c r="D1897" s="136"/>
      <c r="E1897" s="136"/>
      <c r="F1897" s="136"/>
      <c r="G1897" s="136"/>
      <c r="H1897" s="136"/>
      <c r="I1897" s="136"/>
      <c r="J1897" s="136"/>
      <c r="K1897" s="136"/>
      <c r="L1897" s="138"/>
      <c r="M1897" s="139"/>
      <c r="N1897" s="211"/>
      <c r="O1897" s="136"/>
      <c r="P1897" s="136"/>
      <c r="Q1897" s="136"/>
      <c r="R1897" s="136"/>
      <c r="S1897" s="136"/>
      <c r="T1897" s="136"/>
      <c r="U1897" s="136"/>
      <c r="V1897" s="136"/>
      <c r="W1897" s="136"/>
      <c r="X1897" s="136"/>
      <c r="Y1897" s="138"/>
    </row>
    <row r="1898" spans="1:25" s="2" customFormat="1" x14ac:dyDescent="0.25">
      <c r="A1898" s="136"/>
      <c r="B1898" s="136"/>
      <c r="C1898" s="136"/>
      <c r="D1898" s="136"/>
      <c r="E1898" s="136"/>
      <c r="F1898" s="136"/>
      <c r="G1898" s="136"/>
      <c r="H1898" s="136"/>
      <c r="I1898" s="136"/>
      <c r="J1898" s="136"/>
      <c r="K1898" s="136"/>
      <c r="L1898" s="138"/>
      <c r="M1898" s="139"/>
      <c r="N1898" s="211"/>
      <c r="O1898" s="136"/>
      <c r="P1898" s="136"/>
      <c r="Q1898" s="136"/>
      <c r="R1898" s="136"/>
      <c r="S1898" s="136"/>
      <c r="T1898" s="136"/>
      <c r="U1898" s="136"/>
      <c r="V1898" s="136"/>
      <c r="W1898" s="136"/>
      <c r="X1898" s="136"/>
      <c r="Y1898" s="138"/>
    </row>
    <row r="1899" spans="1:25" s="2" customFormat="1" x14ac:dyDescent="0.25">
      <c r="A1899" s="136"/>
      <c r="B1899" s="136"/>
      <c r="C1899" s="136"/>
      <c r="D1899" s="136"/>
      <c r="E1899" s="136"/>
      <c r="F1899" s="136"/>
      <c r="G1899" s="136"/>
      <c r="H1899" s="136"/>
      <c r="I1899" s="136"/>
      <c r="J1899" s="136"/>
      <c r="K1899" s="136"/>
      <c r="L1899" s="138"/>
      <c r="M1899" s="139"/>
      <c r="N1899" s="211"/>
      <c r="O1899" s="136"/>
      <c r="P1899" s="136"/>
      <c r="Q1899" s="136"/>
      <c r="R1899" s="136"/>
      <c r="S1899" s="136"/>
      <c r="T1899" s="136"/>
      <c r="U1899" s="136"/>
      <c r="V1899" s="136"/>
      <c r="W1899" s="136"/>
      <c r="X1899" s="136"/>
      <c r="Y1899" s="138"/>
    </row>
    <row r="1900" spans="1:25" s="2" customFormat="1" x14ac:dyDescent="0.25">
      <c r="A1900" s="136"/>
      <c r="B1900" s="136"/>
      <c r="C1900" s="136"/>
      <c r="D1900" s="136"/>
      <c r="E1900" s="136"/>
      <c r="F1900" s="136"/>
      <c r="G1900" s="136"/>
      <c r="H1900" s="136"/>
      <c r="I1900" s="136"/>
      <c r="J1900" s="136"/>
      <c r="K1900" s="136"/>
      <c r="L1900" s="138"/>
      <c r="M1900" s="139"/>
      <c r="N1900" s="211"/>
      <c r="O1900" s="136"/>
      <c r="P1900" s="136"/>
      <c r="Q1900" s="136"/>
      <c r="R1900" s="136"/>
      <c r="S1900" s="136"/>
      <c r="T1900" s="136"/>
      <c r="U1900" s="136"/>
      <c r="V1900" s="136"/>
      <c r="W1900" s="136"/>
      <c r="X1900" s="136"/>
      <c r="Y1900" s="138"/>
    </row>
    <row r="1901" spans="1:25" s="2" customFormat="1" x14ac:dyDescent="0.25">
      <c r="A1901" s="136"/>
      <c r="B1901" s="136"/>
      <c r="C1901" s="136"/>
      <c r="D1901" s="136"/>
      <c r="E1901" s="136"/>
      <c r="F1901" s="136"/>
      <c r="G1901" s="136"/>
      <c r="H1901" s="136"/>
      <c r="I1901" s="136"/>
      <c r="J1901" s="136"/>
      <c r="K1901" s="136"/>
      <c r="L1901" s="138"/>
      <c r="M1901" s="139"/>
      <c r="N1901" s="211"/>
      <c r="O1901" s="136"/>
      <c r="P1901" s="136"/>
      <c r="Q1901" s="136"/>
      <c r="R1901" s="136"/>
      <c r="S1901" s="136"/>
      <c r="T1901" s="136"/>
      <c r="U1901" s="136"/>
      <c r="V1901" s="136"/>
      <c r="W1901" s="136"/>
      <c r="X1901" s="136"/>
      <c r="Y1901" s="138"/>
    </row>
    <row r="1902" spans="1:25" s="2" customFormat="1" x14ac:dyDescent="0.25">
      <c r="A1902" s="136"/>
      <c r="B1902" s="136"/>
      <c r="C1902" s="136"/>
      <c r="D1902" s="136"/>
      <c r="E1902" s="136"/>
      <c r="F1902" s="136"/>
      <c r="G1902" s="136"/>
      <c r="H1902" s="136"/>
      <c r="I1902" s="136"/>
      <c r="J1902" s="136"/>
      <c r="K1902" s="136"/>
      <c r="L1902" s="138"/>
      <c r="M1902" s="139"/>
      <c r="N1902" s="211"/>
      <c r="O1902" s="136"/>
      <c r="P1902" s="136"/>
      <c r="Q1902" s="136"/>
      <c r="R1902" s="136"/>
      <c r="S1902" s="136"/>
      <c r="T1902" s="136"/>
      <c r="U1902" s="136"/>
      <c r="V1902" s="136"/>
      <c r="W1902" s="136"/>
      <c r="X1902" s="136"/>
      <c r="Y1902" s="138"/>
    </row>
    <row r="1903" spans="1:25" s="2" customFormat="1" x14ac:dyDescent="0.25">
      <c r="A1903" s="136"/>
      <c r="B1903" s="136"/>
      <c r="C1903" s="136"/>
      <c r="D1903" s="136"/>
      <c r="E1903" s="136"/>
      <c r="F1903" s="136"/>
      <c r="G1903" s="136"/>
      <c r="H1903" s="136"/>
      <c r="I1903" s="136"/>
      <c r="J1903" s="136"/>
      <c r="K1903" s="136"/>
      <c r="L1903" s="138"/>
      <c r="M1903" s="139"/>
      <c r="N1903" s="211"/>
      <c r="O1903" s="136"/>
      <c r="P1903" s="136"/>
      <c r="Q1903" s="136"/>
      <c r="R1903" s="136"/>
      <c r="S1903" s="136"/>
      <c r="T1903" s="136"/>
      <c r="U1903" s="136"/>
      <c r="V1903" s="136"/>
      <c r="W1903" s="136"/>
      <c r="X1903" s="136"/>
      <c r="Y1903" s="138"/>
    </row>
    <row r="1904" spans="1:25" s="2" customFormat="1" x14ac:dyDescent="0.25">
      <c r="A1904" s="136"/>
      <c r="B1904" s="136"/>
      <c r="C1904" s="136"/>
      <c r="D1904" s="136"/>
      <c r="E1904" s="136"/>
      <c r="F1904" s="136"/>
      <c r="G1904" s="136"/>
      <c r="H1904" s="136"/>
      <c r="I1904" s="136"/>
      <c r="J1904" s="136"/>
      <c r="K1904" s="136"/>
      <c r="L1904" s="138"/>
      <c r="M1904" s="139"/>
      <c r="N1904" s="211"/>
      <c r="O1904" s="136"/>
      <c r="P1904" s="136"/>
      <c r="Q1904" s="136"/>
      <c r="R1904" s="136"/>
      <c r="S1904" s="136"/>
      <c r="T1904" s="136"/>
      <c r="U1904" s="136"/>
      <c r="V1904" s="136"/>
      <c r="W1904" s="136"/>
      <c r="X1904" s="136"/>
      <c r="Y1904" s="138"/>
    </row>
    <row r="1905" spans="1:25" s="2" customFormat="1" x14ac:dyDescent="0.25">
      <c r="A1905" s="136"/>
      <c r="B1905" s="136"/>
      <c r="C1905" s="136"/>
      <c r="D1905" s="136"/>
      <c r="E1905" s="136"/>
      <c r="F1905" s="136"/>
      <c r="G1905" s="136"/>
      <c r="H1905" s="136"/>
      <c r="I1905" s="136"/>
      <c r="J1905" s="136"/>
      <c r="K1905" s="136"/>
      <c r="L1905" s="138"/>
      <c r="M1905" s="139"/>
      <c r="N1905" s="211"/>
      <c r="O1905" s="136"/>
      <c r="P1905" s="136"/>
      <c r="Q1905" s="136"/>
      <c r="R1905" s="136"/>
      <c r="S1905" s="136"/>
      <c r="T1905" s="136"/>
      <c r="U1905" s="136"/>
      <c r="V1905" s="136"/>
      <c r="W1905" s="136"/>
      <c r="X1905" s="136"/>
      <c r="Y1905" s="138"/>
    </row>
    <row r="1906" spans="1:25" s="2" customFormat="1" x14ac:dyDescent="0.25">
      <c r="A1906" s="136"/>
      <c r="B1906" s="136"/>
      <c r="C1906" s="136"/>
      <c r="D1906" s="136"/>
      <c r="E1906" s="136"/>
      <c r="F1906" s="136"/>
      <c r="G1906" s="136"/>
      <c r="H1906" s="136"/>
      <c r="I1906" s="136"/>
      <c r="J1906" s="136"/>
      <c r="K1906" s="136"/>
      <c r="L1906" s="138"/>
      <c r="M1906" s="139"/>
      <c r="N1906" s="211"/>
      <c r="O1906" s="136"/>
      <c r="P1906" s="136"/>
      <c r="Q1906" s="136"/>
      <c r="R1906" s="136"/>
      <c r="S1906" s="136"/>
      <c r="T1906" s="136"/>
      <c r="U1906" s="136"/>
      <c r="V1906" s="136"/>
      <c r="W1906" s="136"/>
      <c r="X1906" s="136"/>
      <c r="Y1906" s="138"/>
    </row>
    <row r="1907" spans="1:25" s="2" customFormat="1" x14ac:dyDescent="0.25">
      <c r="A1907" s="136"/>
      <c r="B1907" s="136"/>
      <c r="C1907" s="136"/>
      <c r="D1907" s="136"/>
      <c r="E1907" s="136"/>
      <c r="F1907" s="136"/>
      <c r="G1907" s="136"/>
      <c r="H1907" s="136"/>
      <c r="I1907" s="136"/>
      <c r="J1907" s="136"/>
      <c r="K1907" s="136"/>
      <c r="L1907" s="138"/>
      <c r="M1907" s="139"/>
      <c r="N1907" s="211"/>
      <c r="O1907" s="136"/>
      <c r="P1907" s="136"/>
      <c r="Q1907" s="136"/>
      <c r="R1907" s="136"/>
      <c r="S1907" s="136"/>
      <c r="T1907" s="136"/>
      <c r="U1907" s="136"/>
      <c r="V1907" s="136"/>
      <c r="W1907" s="136"/>
      <c r="X1907" s="136"/>
      <c r="Y1907" s="138"/>
    </row>
    <row r="1908" spans="1:25" s="2" customFormat="1" x14ac:dyDescent="0.25">
      <c r="A1908" s="136"/>
      <c r="B1908" s="136"/>
      <c r="C1908" s="136"/>
      <c r="D1908" s="136"/>
      <c r="E1908" s="136"/>
      <c r="F1908" s="136"/>
      <c r="G1908" s="136"/>
      <c r="H1908" s="136"/>
      <c r="I1908" s="136"/>
      <c r="J1908" s="136"/>
      <c r="K1908" s="136"/>
      <c r="L1908" s="138"/>
      <c r="M1908" s="139"/>
      <c r="N1908" s="211"/>
      <c r="O1908" s="136"/>
      <c r="P1908" s="136"/>
      <c r="Q1908" s="136"/>
      <c r="R1908" s="136"/>
      <c r="S1908" s="136"/>
      <c r="T1908" s="136"/>
      <c r="U1908" s="136"/>
      <c r="V1908" s="136"/>
      <c r="W1908" s="136"/>
      <c r="X1908" s="136"/>
      <c r="Y1908" s="138"/>
    </row>
    <row r="1909" spans="1:25" s="2" customFormat="1" x14ac:dyDescent="0.25">
      <c r="A1909" s="136"/>
      <c r="B1909" s="136"/>
      <c r="C1909" s="136"/>
      <c r="D1909" s="136"/>
      <c r="E1909" s="136"/>
      <c r="F1909" s="136"/>
      <c r="G1909" s="136"/>
      <c r="H1909" s="136"/>
      <c r="I1909" s="136"/>
      <c r="J1909" s="136"/>
      <c r="K1909" s="136"/>
      <c r="L1909" s="138"/>
      <c r="M1909" s="139"/>
      <c r="N1909" s="211"/>
      <c r="O1909" s="136"/>
      <c r="P1909" s="136"/>
      <c r="Q1909" s="136"/>
      <c r="R1909" s="136"/>
      <c r="S1909" s="136"/>
      <c r="T1909" s="136"/>
      <c r="U1909" s="136"/>
      <c r="V1909" s="136"/>
      <c r="W1909" s="136"/>
      <c r="X1909" s="136"/>
      <c r="Y1909" s="138"/>
    </row>
    <row r="1910" spans="1:25" s="2" customFormat="1" x14ac:dyDescent="0.25">
      <c r="A1910" s="136"/>
      <c r="B1910" s="136"/>
      <c r="C1910" s="136"/>
      <c r="D1910" s="136"/>
      <c r="E1910" s="136"/>
      <c r="F1910" s="136"/>
      <c r="G1910" s="136"/>
      <c r="H1910" s="136"/>
      <c r="I1910" s="136"/>
      <c r="J1910" s="136"/>
      <c r="K1910" s="136"/>
      <c r="L1910" s="138"/>
      <c r="M1910" s="139"/>
      <c r="N1910" s="211"/>
      <c r="O1910" s="136"/>
      <c r="P1910" s="136"/>
      <c r="Q1910" s="136"/>
      <c r="R1910" s="136"/>
      <c r="S1910" s="136"/>
      <c r="T1910" s="136"/>
      <c r="U1910" s="136"/>
      <c r="V1910" s="136"/>
      <c r="W1910" s="136"/>
      <c r="X1910" s="136"/>
      <c r="Y1910" s="138"/>
    </row>
    <row r="1911" spans="1:25" s="2" customFormat="1" x14ac:dyDescent="0.25">
      <c r="A1911" s="136"/>
      <c r="B1911" s="136"/>
      <c r="C1911" s="136"/>
      <c r="D1911" s="136"/>
      <c r="E1911" s="136"/>
      <c r="F1911" s="136"/>
      <c r="G1911" s="136"/>
      <c r="H1911" s="136"/>
      <c r="I1911" s="136"/>
      <c r="J1911" s="136"/>
      <c r="K1911" s="136"/>
      <c r="L1911" s="138"/>
      <c r="M1911" s="139"/>
      <c r="N1911" s="211"/>
      <c r="O1911" s="136"/>
      <c r="P1911" s="136"/>
      <c r="Q1911" s="136"/>
      <c r="R1911" s="136"/>
      <c r="S1911" s="136"/>
      <c r="T1911" s="136"/>
      <c r="U1911" s="136"/>
      <c r="V1911" s="136"/>
      <c r="W1911" s="136"/>
      <c r="X1911" s="136"/>
      <c r="Y1911" s="138"/>
    </row>
    <row r="1912" spans="1:25" s="2" customFormat="1" x14ac:dyDescent="0.25">
      <c r="A1912" s="136"/>
      <c r="B1912" s="136"/>
      <c r="C1912" s="136"/>
      <c r="D1912" s="136"/>
      <c r="E1912" s="136"/>
      <c r="F1912" s="136"/>
      <c r="G1912" s="136"/>
      <c r="H1912" s="136"/>
      <c r="I1912" s="136"/>
      <c r="J1912" s="136"/>
      <c r="K1912" s="136"/>
      <c r="L1912" s="138"/>
      <c r="M1912" s="139"/>
      <c r="N1912" s="211"/>
      <c r="O1912" s="136"/>
      <c r="P1912" s="136"/>
      <c r="Q1912" s="136"/>
      <c r="R1912" s="136"/>
      <c r="S1912" s="136"/>
      <c r="T1912" s="136"/>
      <c r="U1912" s="136"/>
      <c r="V1912" s="136"/>
      <c r="W1912" s="136"/>
      <c r="X1912" s="136"/>
      <c r="Y1912" s="138"/>
    </row>
    <row r="1913" spans="1:25" s="2" customFormat="1" x14ac:dyDescent="0.25">
      <c r="A1913" s="136"/>
      <c r="B1913" s="136"/>
      <c r="C1913" s="136"/>
      <c r="D1913" s="136"/>
      <c r="E1913" s="136"/>
      <c r="F1913" s="136"/>
      <c r="G1913" s="136"/>
      <c r="H1913" s="136"/>
      <c r="I1913" s="136"/>
      <c r="J1913" s="136"/>
      <c r="K1913" s="136"/>
      <c r="L1913" s="138"/>
      <c r="M1913" s="139"/>
      <c r="N1913" s="211"/>
      <c r="O1913" s="136"/>
      <c r="P1913" s="136"/>
      <c r="Q1913" s="136"/>
      <c r="R1913" s="136"/>
      <c r="S1913" s="136"/>
      <c r="T1913" s="136"/>
      <c r="U1913" s="136"/>
      <c r="V1913" s="136"/>
      <c r="W1913" s="136"/>
      <c r="X1913" s="136"/>
      <c r="Y1913" s="138"/>
    </row>
    <row r="1914" spans="1:25" s="2" customFormat="1" x14ac:dyDescent="0.25">
      <c r="A1914" s="136"/>
      <c r="B1914" s="136"/>
      <c r="C1914" s="136"/>
      <c r="D1914" s="136"/>
      <c r="E1914" s="136"/>
      <c r="F1914" s="136"/>
      <c r="G1914" s="136"/>
      <c r="H1914" s="136"/>
      <c r="I1914" s="136"/>
      <c r="J1914" s="136"/>
      <c r="K1914" s="136"/>
      <c r="L1914" s="138"/>
      <c r="M1914" s="139"/>
      <c r="N1914" s="211"/>
      <c r="O1914" s="136"/>
      <c r="P1914" s="136"/>
      <c r="Q1914" s="136"/>
      <c r="R1914" s="136"/>
      <c r="S1914" s="136"/>
      <c r="T1914" s="136"/>
      <c r="U1914" s="136"/>
      <c r="V1914" s="136"/>
      <c r="W1914" s="136"/>
      <c r="X1914" s="136"/>
      <c r="Y1914" s="138"/>
    </row>
    <row r="1915" spans="1:25" s="2" customFormat="1" x14ac:dyDescent="0.25">
      <c r="A1915" s="136"/>
      <c r="B1915" s="136"/>
      <c r="C1915" s="136"/>
      <c r="D1915" s="136"/>
      <c r="E1915" s="136"/>
      <c r="F1915" s="136"/>
      <c r="G1915" s="136"/>
      <c r="H1915" s="136"/>
      <c r="I1915" s="136"/>
      <c r="J1915" s="136"/>
      <c r="K1915" s="136"/>
      <c r="L1915" s="138"/>
      <c r="M1915" s="139"/>
      <c r="N1915" s="211"/>
      <c r="O1915" s="136"/>
      <c r="P1915" s="136"/>
      <c r="Q1915" s="136"/>
      <c r="R1915" s="136"/>
      <c r="S1915" s="136"/>
      <c r="T1915" s="136"/>
      <c r="U1915" s="136"/>
      <c r="V1915" s="136"/>
      <c r="W1915" s="136"/>
      <c r="X1915" s="136"/>
      <c r="Y1915" s="138"/>
    </row>
    <row r="1916" spans="1:25" s="2" customFormat="1" x14ac:dyDescent="0.25">
      <c r="A1916" s="136"/>
      <c r="B1916" s="136"/>
      <c r="C1916" s="136"/>
      <c r="D1916" s="136"/>
      <c r="E1916" s="136"/>
      <c r="F1916" s="136"/>
      <c r="G1916" s="136"/>
      <c r="H1916" s="136"/>
      <c r="I1916" s="136"/>
      <c r="J1916" s="136"/>
      <c r="K1916" s="136"/>
      <c r="L1916" s="138"/>
      <c r="M1916" s="139"/>
      <c r="N1916" s="211"/>
      <c r="O1916" s="136"/>
      <c r="P1916" s="136"/>
      <c r="Q1916" s="136"/>
      <c r="R1916" s="136"/>
      <c r="S1916" s="136"/>
      <c r="T1916" s="136"/>
      <c r="U1916" s="136"/>
      <c r="V1916" s="136"/>
      <c r="W1916" s="136"/>
      <c r="X1916" s="136"/>
      <c r="Y1916" s="138"/>
    </row>
    <row r="1917" spans="1:25" s="2" customFormat="1" x14ac:dyDescent="0.25">
      <c r="A1917" s="136"/>
      <c r="B1917" s="136"/>
      <c r="C1917" s="136"/>
      <c r="D1917" s="136"/>
      <c r="E1917" s="136"/>
      <c r="F1917" s="136"/>
      <c r="G1917" s="136"/>
      <c r="H1917" s="136"/>
      <c r="I1917" s="136"/>
      <c r="J1917" s="136"/>
      <c r="K1917" s="136"/>
      <c r="L1917" s="138"/>
      <c r="M1917" s="139"/>
      <c r="N1917" s="211"/>
      <c r="O1917" s="136"/>
      <c r="P1917" s="136"/>
      <c r="Q1917" s="136"/>
      <c r="R1917" s="136"/>
      <c r="S1917" s="136"/>
      <c r="T1917" s="136"/>
      <c r="U1917" s="136"/>
      <c r="V1917" s="136"/>
      <c r="W1917" s="136"/>
      <c r="X1917" s="136"/>
      <c r="Y1917" s="138"/>
    </row>
    <row r="1918" spans="1:25" s="2" customFormat="1" x14ac:dyDescent="0.25">
      <c r="A1918" s="136"/>
      <c r="B1918" s="136"/>
      <c r="C1918" s="136"/>
      <c r="D1918" s="136"/>
      <c r="E1918" s="136"/>
      <c r="F1918" s="136"/>
      <c r="G1918" s="136"/>
      <c r="H1918" s="136"/>
      <c r="I1918" s="136"/>
      <c r="J1918" s="136"/>
      <c r="K1918" s="136"/>
      <c r="L1918" s="138"/>
      <c r="M1918" s="139"/>
      <c r="N1918" s="211"/>
      <c r="O1918" s="136"/>
      <c r="P1918" s="136"/>
      <c r="Q1918" s="136"/>
      <c r="R1918" s="136"/>
      <c r="S1918" s="136"/>
      <c r="T1918" s="136"/>
      <c r="U1918" s="136"/>
      <c r="V1918" s="136"/>
      <c r="W1918" s="136"/>
      <c r="X1918" s="136"/>
      <c r="Y1918" s="138"/>
    </row>
    <row r="1919" spans="1:25" s="2" customFormat="1" x14ac:dyDescent="0.25">
      <c r="A1919" s="136"/>
      <c r="B1919" s="136"/>
      <c r="C1919" s="136"/>
      <c r="D1919" s="136"/>
      <c r="E1919" s="136"/>
      <c r="F1919" s="136"/>
      <c r="G1919" s="136"/>
      <c r="H1919" s="136"/>
      <c r="I1919" s="136"/>
      <c r="J1919" s="136"/>
      <c r="K1919" s="136"/>
      <c r="L1919" s="138"/>
      <c r="M1919" s="139"/>
      <c r="N1919" s="211"/>
      <c r="O1919" s="136"/>
      <c r="P1919" s="136"/>
      <c r="Q1919" s="136"/>
      <c r="R1919" s="136"/>
      <c r="S1919" s="136"/>
      <c r="T1919" s="136"/>
      <c r="U1919" s="136"/>
      <c r="V1919" s="136"/>
      <c r="W1919" s="136"/>
      <c r="X1919" s="136"/>
      <c r="Y1919" s="138"/>
    </row>
    <row r="1920" spans="1:25" s="2" customFormat="1" x14ac:dyDescent="0.25">
      <c r="A1920" s="136"/>
      <c r="B1920" s="136"/>
      <c r="C1920" s="136"/>
      <c r="D1920" s="136"/>
      <c r="E1920" s="136"/>
      <c r="F1920" s="136"/>
      <c r="G1920" s="136"/>
      <c r="H1920" s="136"/>
      <c r="I1920" s="136"/>
      <c r="J1920" s="136"/>
      <c r="K1920" s="136"/>
      <c r="L1920" s="138"/>
      <c r="M1920" s="139"/>
      <c r="N1920" s="211"/>
      <c r="O1920" s="136"/>
      <c r="P1920" s="136"/>
      <c r="Q1920" s="136"/>
      <c r="R1920" s="136"/>
      <c r="S1920" s="136"/>
      <c r="T1920" s="136"/>
      <c r="U1920" s="136"/>
      <c r="V1920" s="136"/>
      <c r="W1920" s="136"/>
      <c r="X1920" s="136"/>
      <c r="Y1920" s="138"/>
    </row>
    <row r="1921" spans="1:25" s="2" customFormat="1" x14ac:dyDescent="0.25">
      <c r="A1921" s="136"/>
      <c r="B1921" s="136"/>
      <c r="C1921" s="136"/>
      <c r="D1921" s="136"/>
      <c r="E1921" s="136"/>
      <c r="F1921" s="136"/>
      <c r="G1921" s="136"/>
      <c r="H1921" s="136"/>
      <c r="I1921" s="136"/>
      <c r="J1921" s="136"/>
      <c r="K1921" s="136"/>
      <c r="L1921" s="138"/>
      <c r="M1921" s="139"/>
      <c r="N1921" s="211"/>
      <c r="O1921" s="136"/>
      <c r="P1921" s="136"/>
      <c r="Q1921" s="136"/>
      <c r="R1921" s="136"/>
      <c r="S1921" s="136"/>
      <c r="T1921" s="136"/>
      <c r="U1921" s="136"/>
      <c r="V1921" s="136"/>
      <c r="W1921" s="136"/>
      <c r="X1921" s="136"/>
      <c r="Y1921" s="138"/>
    </row>
    <row r="1922" spans="1:25" s="2" customFormat="1" x14ac:dyDescent="0.25">
      <c r="A1922" s="136"/>
      <c r="B1922" s="136"/>
      <c r="C1922" s="136"/>
      <c r="D1922" s="136"/>
      <c r="E1922" s="136"/>
      <c r="F1922" s="136"/>
      <c r="G1922" s="136"/>
      <c r="H1922" s="136"/>
      <c r="I1922" s="136"/>
      <c r="J1922" s="136"/>
      <c r="K1922" s="136"/>
      <c r="L1922" s="138"/>
      <c r="M1922" s="139"/>
      <c r="N1922" s="211"/>
      <c r="O1922" s="136"/>
      <c r="P1922" s="136"/>
      <c r="Q1922" s="136"/>
      <c r="R1922" s="136"/>
      <c r="S1922" s="136"/>
      <c r="T1922" s="136"/>
      <c r="U1922" s="136"/>
      <c r="V1922" s="136"/>
      <c r="W1922" s="136"/>
      <c r="X1922" s="136"/>
      <c r="Y1922" s="138"/>
    </row>
    <row r="1923" spans="1:25" s="2" customFormat="1" x14ac:dyDescent="0.25">
      <c r="A1923" s="136"/>
      <c r="B1923" s="136"/>
      <c r="C1923" s="136"/>
      <c r="D1923" s="136"/>
      <c r="E1923" s="136"/>
      <c r="F1923" s="136"/>
      <c r="G1923" s="136"/>
      <c r="H1923" s="136"/>
      <c r="I1923" s="136"/>
      <c r="J1923" s="136"/>
      <c r="K1923" s="136"/>
      <c r="L1923" s="138"/>
      <c r="M1923" s="139"/>
      <c r="N1923" s="211"/>
      <c r="O1923" s="136"/>
      <c r="P1923" s="136"/>
      <c r="Q1923" s="136"/>
      <c r="R1923" s="136"/>
      <c r="S1923" s="136"/>
      <c r="T1923" s="136"/>
      <c r="U1923" s="136"/>
      <c r="V1923" s="136"/>
      <c r="W1923" s="136"/>
      <c r="X1923" s="136"/>
      <c r="Y1923" s="138"/>
    </row>
    <row r="1924" spans="1:25" s="2" customFormat="1" x14ac:dyDescent="0.25">
      <c r="A1924" s="136"/>
      <c r="B1924" s="136"/>
      <c r="C1924" s="136"/>
      <c r="D1924" s="136"/>
      <c r="E1924" s="136"/>
      <c r="F1924" s="136"/>
      <c r="G1924" s="136"/>
      <c r="H1924" s="136"/>
      <c r="I1924" s="136"/>
      <c r="J1924" s="136"/>
      <c r="K1924" s="136"/>
      <c r="L1924" s="138"/>
      <c r="M1924" s="139"/>
      <c r="N1924" s="211"/>
      <c r="O1924" s="136"/>
      <c r="P1924" s="136"/>
      <c r="Q1924" s="136"/>
      <c r="R1924" s="136"/>
      <c r="S1924" s="136"/>
      <c r="T1924" s="136"/>
      <c r="U1924" s="136"/>
      <c r="V1924" s="136"/>
      <c r="W1924" s="136"/>
      <c r="X1924" s="136"/>
      <c r="Y1924" s="138"/>
    </row>
    <row r="1925" spans="1:25" s="2" customFormat="1" x14ac:dyDescent="0.25">
      <c r="A1925" s="136"/>
      <c r="B1925" s="136"/>
      <c r="C1925" s="136"/>
      <c r="D1925" s="136"/>
      <c r="E1925" s="136"/>
      <c r="F1925" s="136"/>
      <c r="G1925" s="136"/>
      <c r="H1925" s="136"/>
      <c r="I1925" s="136"/>
      <c r="J1925" s="136"/>
      <c r="K1925" s="136"/>
      <c r="L1925" s="138"/>
      <c r="M1925" s="139"/>
      <c r="N1925" s="211"/>
      <c r="O1925" s="136"/>
      <c r="P1925" s="136"/>
      <c r="Q1925" s="136"/>
      <c r="R1925" s="136"/>
      <c r="S1925" s="136"/>
      <c r="T1925" s="136"/>
      <c r="U1925" s="136"/>
      <c r="V1925" s="136"/>
      <c r="W1925" s="136"/>
      <c r="X1925" s="136"/>
      <c r="Y1925" s="138"/>
    </row>
    <row r="1926" spans="1:25" s="2" customFormat="1" x14ac:dyDescent="0.25">
      <c r="A1926" s="136"/>
      <c r="B1926" s="136"/>
      <c r="C1926" s="136"/>
      <c r="D1926" s="136"/>
      <c r="E1926" s="136"/>
      <c r="F1926" s="136"/>
      <c r="G1926" s="136"/>
      <c r="H1926" s="136"/>
      <c r="I1926" s="136"/>
      <c r="J1926" s="136"/>
      <c r="K1926" s="136"/>
      <c r="L1926" s="138"/>
      <c r="M1926" s="139"/>
      <c r="N1926" s="211"/>
      <c r="O1926" s="136"/>
      <c r="P1926" s="136"/>
      <c r="Q1926" s="136"/>
      <c r="R1926" s="136"/>
      <c r="S1926" s="136"/>
      <c r="T1926" s="136"/>
      <c r="U1926" s="136"/>
      <c r="V1926" s="136"/>
      <c r="W1926" s="136"/>
      <c r="X1926" s="136"/>
      <c r="Y1926" s="138"/>
    </row>
    <row r="1927" spans="1:25" s="2" customFormat="1" x14ac:dyDescent="0.25">
      <c r="A1927" s="136"/>
      <c r="B1927" s="136"/>
      <c r="C1927" s="136"/>
      <c r="D1927" s="136"/>
      <c r="E1927" s="136"/>
      <c r="F1927" s="136"/>
      <c r="G1927" s="136"/>
      <c r="H1927" s="136"/>
      <c r="I1927" s="136"/>
      <c r="J1927" s="136"/>
      <c r="K1927" s="136"/>
      <c r="L1927" s="138"/>
      <c r="M1927" s="139"/>
      <c r="N1927" s="211"/>
      <c r="O1927" s="136"/>
      <c r="P1927" s="136"/>
      <c r="Q1927" s="136"/>
      <c r="R1927" s="136"/>
      <c r="S1927" s="136"/>
      <c r="T1927" s="136"/>
      <c r="U1927" s="136"/>
      <c r="V1927" s="136"/>
      <c r="W1927" s="136"/>
      <c r="X1927" s="136"/>
      <c r="Y1927" s="138"/>
    </row>
    <row r="1928" spans="1:25" s="2" customFormat="1" x14ac:dyDescent="0.25">
      <c r="A1928" s="136"/>
      <c r="B1928" s="136"/>
      <c r="C1928" s="136"/>
      <c r="D1928" s="136"/>
      <c r="E1928" s="136"/>
      <c r="F1928" s="136"/>
      <c r="G1928" s="136"/>
      <c r="H1928" s="136"/>
      <c r="I1928" s="136"/>
      <c r="J1928" s="136"/>
      <c r="K1928" s="136"/>
      <c r="L1928" s="138"/>
      <c r="M1928" s="139"/>
      <c r="N1928" s="211"/>
      <c r="O1928" s="136"/>
      <c r="P1928" s="136"/>
      <c r="Q1928" s="136"/>
      <c r="R1928" s="136"/>
      <c r="S1928" s="136"/>
      <c r="T1928" s="136"/>
      <c r="U1928" s="136"/>
      <c r="V1928" s="136"/>
      <c r="W1928" s="136"/>
      <c r="X1928" s="136"/>
      <c r="Y1928" s="138"/>
    </row>
    <row r="1929" spans="1:25" s="2" customFormat="1" x14ac:dyDescent="0.25">
      <c r="A1929" s="136"/>
      <c r="B1929" s="136"/>
      <c r="C1929" s="136"/>
      <c r="D1929" s="136"/>
      <c r="E1929" s="136"/>
      <c r="F1929" s="136"/>
      <c r="G1929" s="136"/>
      <c r="H1929" s="136"/>
      <c r="I1929" s="136"/>
      <c r="J1929" s="136"/>
      <c r="K1929" s="136"/>
      <c r="L1929" s="138"/>
      <c r="M1929" s="139"/>
      <c r="N1929" s="211"/>
      <c r="O1929" s="136"/>
      <c r="P1929" s="136"/>
      <c r="Q1929" s="136"/>
      <c r="R1929" s="136"/>
      <c r="S1929" s="136"/>
      <c r="T1929" s="136"/>
      <c r="U1929" s="136"/>
      <c r="V1929" s="136"/>
      <c r="W1929" s="136"/>
      <c r="X1929" s="136"/>
      <c r="Y1929" s="138"/>
    </row>
    <row r="1930" spans="1:25" s="2" customFormat="1" x14ac:dyDescent="0.25">
      <c r="A1930" s="136"/>
      <c r="B1930" s="136"/>
      <c r="C1930" s="136"/>
      <c r="D1930" s="136"/>
      <c r="E1930" s="136"/>
      <c r="F1930" s="136"/>
      <c r="G1930" s="136"/>
      <c r="H1930" s="136"/>
      <c r="I1930" s="136"/>
      <c r="J1930" s="136"/>
      <c r="K1930" s="136"/>
      <c r="L1930" s="138"/>
      <c r="M1930" s="139"/>
      <c r="N1930" s="211"/>
      <c r="O1930" s="136"/>
      <c r="P1930" s="136"/>
      <c r="Q1930" s="136"/>
      <c r="R1930" s="136"/>
      <c r="S1930" s="136"/>
      <c r="T1930" s="136"/>
      <c r="U1930" s="136"/>
      <c r="V1930" s="136"/>
      <c r="W1930" s="136"/>
      <c r="X1930" s="136"/>
      <c r="Y1930" s="138"/>
    </row>
    <row r="1931" spans="1:25" s="2" customFormat="1" x14ac:dyDescent="0.25">
      <c r="A1931" s="136"/>
      <c r="B1931" s="136"/>
      <c r="C1931" s="136"/>
      <c r="D1931" s="136"/>
      <c r="E1931" s="136"/>
      <c r="F1931" s="136"/>
      <c r="G1931" s="136"/>
      <c r="H1931" s="136"/>
      <c r="I1931" s="136"/>
      <c r="J1931" s="136"/>
      <c r="K1931" s="136"/>
      <c r="L1931" s="138"/>
      <c r="M1931" s="139"/>
      <c r="N1931" s="211"/>
      <c r="O1931" s="136"/>
      <c r="P1931" s="136"/>
      <c r="Q1931" s="136"/>
      <c r="R1931" s="136"/>
      <c r="S1931" s="136"/>
      <c r="T1931" s="136"/>
      <c r="U1931" s="136"/>
      <c r="V1931" s="136"/>
      <c r="W1931" s="136"/>
      <c r="X1931" s="136"/>
      <c r="Y1931" s="138"/>
    </row>
    <row r="1932" spans="1:25" s="2" customFormat="1" x14ac:dyDescent="0.25">
      <c r="A1932" s="136"/>
      <c r="B1932" s="136"/>
      <c r="C1932" s="136"/>
      <c r="D1932" s="136"/>
      <c r="E1932" s="136"/>
      <c r="F1932" s="136"/>
      <c r="G1932" s="136"/>
      <c r="H1932" s="136"/>
      <c r="I1932" s="136"/>
      <c r="J1932" s="136"/>
      <c r="K1932" s="136"/>
      <c r="L1932" s="138"/>
      <c r="M1932" s="139"/>
      <c r="N1932" s="211"/>
      <c r="O1932" s="136"/>
      <c r="P1932" s="136"/>
      <c r="Q1932" s="136"/>
      <c r="R1932" s="136"/>
      <c r="S1932" s="136"/>
      <c r="T1932" s="136"/>
      <c r="U1932" s="136"/>
      <c r="V1932" s="136"/>
      <c r="W1932" s="136"/>
      <c r="X1932" s="136"/>
      <c r="Y1932" s="138"/>
    </row>
    <row r="1933" spans="1:25" s="2" customFormat="1" x14ac:dyDescent="0.25">
      <c r="A1933" s="136"/>
      <c r="B1933" s="136"/>
      <c r="C1933" s="136"/>
      <c r="D1933" s="136"/>
      <c r="E1933" s="136"/>
      <c r="F1933" s="136"/>
      <c r="G1933" s="136"/>
      <c r="H1933" s="136"/>
      <c r="I1933" s="136"/>
      <c r="J1933" s="136"/>
      <c r="K1933" s="136"/>
      <c r="L1933" s="138"/>
      <c r="M1933" s="139"/>
      <c r="N1933" s="211"/>
      <c r="O1933" s="136"/>
      <c r="P1933" s="136"/>
      <c r="Q1933" s="136"/>
      <c r="R1933" s="136"/>
      <c r="S1933" s="136"/>
      <c r="T1933" s="136"/>
      <c r="U1933" s="136"/>
      <c r="V1933" s="136"/>
      <c r="W1933" s="136"/>
      <c r="X1933" s="136"/>
      <c r="Y1933" s="138"/>
    </row>
    <row r="1934" spans="1:25" s="2" customFormat="1" x14ac:dyDescent="0.25">
      <c r="A1934" s="136"/>
      <c r="B1934" s="136"/>
      <c r="C1934" s="136"/>
      <c r="D1934" s="136"/>
      <c r="E1934" s="136"/>
      <c r="F1934" s="136"/>
      <c r="G1934" s="136"/>
      <c r="H1934" s="136"/>
      <c r="I1934" s="136"/>
      <c r="J1934" s="136"/>
      <c r="K1934" s="136"/>
      <c r="L1934" s="138"/>
      <c r="M1934" s="139"/>
      <c r="N1934" s="211"/>
      <c r="O1934" s="136"/>
      <c r="P1934" s="136"/>
      <c r="Q1934" s="136"/>
      <c r="R1934" s="136"/>
      <c r="S1934" s="136"/>
      <c r="T1934" s="136"/>
      <c r="U1934" s="136"/>
      <c r="V1934" s="136"/>
      <c r="W1934" s="136"/>
      <c r="X1934" s="136"/>
      <c r="Y1934" s="138"/>
    </row>
    <row r="1935" spans="1:25" s="2" customFormat="1" x14ac:dyDescent="0.25">
      <c r="A1935" s="136"/>
      <c r="B1935" s="136"/>
      <c r="C1935" s="136"/>
      <c r="D1935" s="136"/>
      <c r="E1935" s="136"/>
      <c r="F1935" s="136"/>
      <c r="G1935" s="136"/>
      <c r="H1935" s="136"/>
      <c r="I1935" s="136"/>
      <c r="J1935" s="136"/>
      <c r="K1935" s="136"/>
      <c r="L1935" s="138"/>
      <c r="M1935" s="139"/>
      <c r="N1935" s="211"/>
      <c r="O1935" s="136"/>
      <c r="P1935" s="136"/>
      <c r="Q1935" s="136"/>
      <c r="R1935" s="136"/>
      <c r="S1935" s="136"/>
      <c r="T1935" s="136"/>
      <c r="U1935" s="136"/>
      <c r="V1935" s="136"/>
      <c r="W1935" s="136"/>
      <c r="X1935" s="136"/>
      <c r="Y1935" s="138"/>
    </row>
    <row r="1936" spans="1:25" s="2" customFormat="1" x14ac:dyDescent="0.25">
      <c r="A1936" s="136"/>
      <c r="B1936" s="136"/>
      <c r="C1936" s="136"/>
      <c r="D1936" s="136"/>
      <c r="E1936" s="136"/>
      <c r="F1936" s="136"/>
      <c r="G1936" s="136"/>
      <c r="H1936" s="136"/>
      <c r="I1936" s="136"/>
      <c r="J1936" s="136"/>
      <c r="K1936" s="136"/>
      <c r="L1936" s="138"/>
      <c r="M1936" s="139"/>
      <c r="N1936" s="211"/>
      <c r="O1936" s="136"/>
      <c r="P1936" s="136"/>
      <c r="Q1936" s="136"/>
      <c r="R1936" s="136"/>
      <c r="S1936" s="136"/>
      <c r="T1936" s="136"/>
      <c r="U1936" s="136"/>
      <c r="V1936" s="136"/>
      <c r="W1936" s="136"/>
      <c r="X1936" s="136"/>
      <c r="Y1936" s="138"/>
    </row>
    <row r="1937" spans="1:25" s="2" customFormat="1" x14ac:dyDescent="0.25">
      <c r="A1937" s="136"/>
      <c r="B1937" s="136"/>
      <c r="C1937" s="136"/>
      <c r="D1937" s="136"/>
      <c r="E1937" s="136"/>
      <c r="F1937" s="136"/>
      <c r="G1937" s="136"/>
      <c r="H1937" s="136"/>
      <c r="I1937" s="136"/>
      <c r="J1937" s="136"/>
      <c r="K1937" s="136"/>
      <c r="L1937" s="138"/>
      <c r="M1937" s="139"/>
      <c r="N1937" s="211"/>
      <c r="O1937" s="136"/>
      <c r="P1937" s="136"/>
      <c r="Q1937" s="136"/>
      <c r="R1937" s="136"/>
      <c r="S1937" s="136"/>
      <c r="T1937" s="136"/>
      <c r="U1937" s="136"/>
      <c r="V1937" s="136"/>
      <c r="W1937" s="136"/>
      <c r="X1937" s="136"/>
      <c r="Y1937" s="138"/>
    </row>
    <row r="1938" spans="1:25" s="2" customFormat="1" x14ac:dyDescent="0.25">
      <c r="A1938" s="136"/>
      <c r="B1938" s="136"/>
      <c r="C1938" s="136"/>
      <c r="D1938" s="136"/>
      <c r="E1938" s="136"/>
      <c r="F1938" s="136"/>
      <c r="G1938" s="136"/>
      <c r="H1938" s="136"/>
      <c r="I1938" s="136"/>
      <c r="J1938" s="136"/>
      <c r="K1938" s="136"/>
      <c r="L1938" s="138"/>
      <c r="M1938" s="139"/>
      <c r="N1938" s="211"/>
      <c r="O1938" s="136"/>
      <c r="P1938" s="136"/>
      <c r="Q1938" s="136"/>
      <c r="R1938" s="136"/>
      <c r="S1938" s="136"/>
      <c r="T1938" s="136"/>
      <c r="U1938" s="136"/>
      <c r="V1938" s="136"/>
      <c r="W1938" s="136"/>
      <c r="X1938" s="136"/>
      <c r="Y1938" s="138"/>
    </row>
    <row r="1939" spans="1:25" s="2" customFormat="1" x14ac:dyDescent="0.25">
      <c r="A1939" s="136"/>
      <c r="B1939" s="136"/>
      <c r="C1939" s="136"/>
      <c r="D1939" s="136"/>
      <c r="E1939" s="136"/>
      <c r="F1939" s="136"/>
      <c r="G1939" s="136"/>
      <c r="H1939" s="136"/>
      <c r="I1939" s="136"/>
      <c r="J1939" s="136"/>
      <c r="K1939" s="136"/>
      <c r="L1939" s="138"/>
      <c r="M1939" s="139"/>
      <c r="N1939" s="211"/>
      <c r="O1939" s="136"/>
      <c r="P1939" s="136"/>
      <c r="Q1939" s="136"/>
      <c r="R1939" s="136"/>
      <c r="S1939" s="136"/>
      <c r="T1939" s="136"/>
      <c r="U1939" s="136"/>
      <c r="V1939" s="136"/>
      <c r="W1939" s="136"/>
      <c r="X1939" s="136"/>
      <c r="Y1939" s="138"/>
    </row>
    <row r="1940" spans="1:25" s="2" customFormat="1" x14ac:dyDescent="0.25">
      <c r="A1940" s="136"/>
      <c r="B1940" s="136"/>
      <c r="C1940" s="136"/>
      <c r="D1940" s="136"/>
      <c r="E1940" s="136"/>
      <c r="F1940" s="136"/>
      <c r="G1940" s="136"/>
      <c r="H1940" s="136"/>
      <c r="I1940" s="136"/>
      <c r="J1940" s="136"/>
      <c r="K1940" s="136"/>
      <c r="L1940" s="138"/>
      <c r="M1940" s="139"/>
      <c r="N1940" s="211"/>
      <c r="O1940" s="136"/>
      <c r="P1940" s="136"/>
      <c r="Q1940" s="136"/>
      <c r="R1940" s="136"/>
      <c r="S1940" s="136"/>
      <c r="T1940" s="136"/>
      <c r="U1940" s="136"/>
      <c r="V1940" s="136"/>
      <c r="W1940" s="136"/>
      <c r="X1940" s="136"/>
      <c r="Y1940" s="138"/>
    </row>
    <row r="1941" spans="1:25" s="2" customFormat="1" x14ac:dyDescent="0.25">
      <c r="A1941" s="136"/>
      <c r="B1941" s="136"/>
      <c r="C1941" s="136"/>
      <c r="D1941" s="136"/>
      <c r="E1941" s="136"/>
      <c r="F1941" s="136"/>
      <c r="G1941" s="136"/>
      <c r="H1941" s="136"/>
      <c r="I1941" s="136"/>
      <c r="J1941" s="136"/>
      <c r="K1941" s="136"/>
      <c r="L1941" s="138"/>
      <c r="M1941" s="139"/>
      <c r="N1941" s="211"/>
      <c r="O1941" s="136"/>
      <c r="P1941" s="136"/>
      <c r="Q1941" s="136"/>
      <c r="R1941" s="136"/>
      <c r="S1941" s="136"/>
      <c r="T1941" s="136"/>
      <c r="U1941" s="136"/>
      <c r="V1941" s="136"/>
      <c r="W1941" s="136"/>
      <c r="X1941" s="136"/>
      <c r="Y1941" s="138"/>
    </row>
    <row r="1942" spans="1:25" s="2" customFormat="1" x14ac:dyDescent="0.25">
      <c r="A1942" s="136"/>
      <c r="B1942" s="136"/>
      <c r="C1942" s="136"/>
      <c r="D1942" s="136"/>
      <c r="E1942" s="136"/>
      <c r="F1942" s="136"/>
      <c r="G1942" s="136"/>
      <c r="H1942" s="136"/>
      <c r="I1942" s="136"/>
      <c r="J1942" s="136"/>
      <c r="K1942" s="136"/>
      <c r="L1942" s="138"/>
      <c r="M1942" s="139"/>
      <c r="N1942" s="211"/>
      <c r="O1942" s="136"/>
      <c r="P1942" s="136"/>
      <c r="Q1942" s="136"/>
      <c r="R1942" s="136"/>
      <c r="S1942" s="136"/>
      <c r="T1942" s="136"/>
      <c r="U1942" s="136"/>
      <c r="V1942" s="136"/>
      <c r="W1942" s="136"/>
      <c r="X1942" s="136"/>
      <c r="Y1942" s="138"/>
    </row>
    <row r="1943" spans="1:25" s="2" customFormat="1" x14ac:dyDescent="0.25">
      <c r="A1943" s="136"/>
      <c r="B1943" s="136"/>
      <c r="C1943" s="136"/>
      <c r="D1943" s="136"/>
      <c r="E1943" s="136"/>
      <c r="F1943" s="136"/>
      <c r="G1943" s="136"/>
      <c r="H1943" s="136"/>
      <c r="I1943" s="136"/>
      <c r="J1943" s="136"/>
      <c r="K1943" s="136"/>
      <c r="L1943" s="138"/>
      <c r="M1943" s="139"/>
      <c r="N1943" s="211"/>
      <c r="O1943" s="136"/>
      <c r="P1943" s="136"/>
      <c r="Q1943" s="136"/>
      <c r="R1943" s="136"/>
      <c r="S1943" s="136"/>
      <c r="T1943" s="136"/>
      <c r="U1943" s="136"/>
      <c r="V1943" s="136"/>
      <c r="W1943" s="136"/>
      <c r="X1943" s="136"/>
      <c r="Y1943" s="138"/>
    </row>
    <row r="1944" spans="1:25" s="2" customFormat="1" x14ac:dyDescent="0.25">
      <c r="A1944" s="136"/>
      <c r="B1944" s="136"/>
      <c r="C1944" s="136"/>
      <c r="D1944" s="136"/>
      <c r="E1944" s="136"/>
      <c r="F1944" s="136"/>
      <c r="G1944" s="136"/>
      <c r="H1944" s="136"/>
      <c r="I1944" s="136"/>
      <c r="J1944" s="136"/>
      <c r="K1944" s="136"/>
      <c r="L1944" s="138"/>
      <c r="M1944" s="139"/>
      <c r="N1944" s="211"/>
      <c r="O1944" s="136"/>
      <c r="P1944" s="136"/>
      <c r="Q1944" s="136"/>
      <c r="R1944" s="136"/>
      <c r="S1944" s="136"/>
      <c r="T1944" s="136"/>
      <c r="U1944" s="136"/>
      <c r="V1944" s="136"/>
      <c r="W1944" s="136"/>
      <c r="X1944" s="136"/>
      <c r="Y1944" s="138"/>
    </row>
    <row r="1945" spans="1:25" s="2" customFormat="1" x14ac:dyDescent="0.25">
      <c r="A1945" s="136"/>
      <c r="B1945" s="136"/>
      <c r="C1945" s="136"/>
      <c r="D1945" s="136"/>
      <c r="E1945" s="136"/>
      <c r="F1945" s="136"/>
      <c r="G1945" s="136"/>
      <c r="H1945" s="136"/>
      <c r="I1945" s="136"/>
      <c r="J1945" s="136"/>
      <c r="K1945" s="136"/>
      <c r="L1945" s="138"/>
      <c r="M1945" s="139"/>
      <c r="N1945" s="211"/>
      <c r="O1945" s="136"/>
      <c r="P1945" s="136"/>
      <c r="Q1945" s="136"/>
      <c r="R1945" s="136"/>
      <c r="S1945" s="136"/>
      <c r="T1945" s="136"/>
      <c r="U1945" s="136"/>
      <c r="V1945" s="136"/>
      <c r="W1945" s="136"/>
      <c r="X1945" s="136"/>
      <c r="Y1945" s="138"/>
    </row>
    <row r="1946" spans="1:25" s="2" customFormat="1" x14ac:dyDescent="0.25">
      <c r="A1946" s="136"/>
      <c r="B1946" s="136"/>
      <c r="C1946" s="136"/>
      <c r="D1946" s="136"/>
      <c r="E1946" s="136"/>
      <c r="F1946" s="136"/>
      <c r="G1946" s="136"/>
      <c r="H1946" s="136"/>
      <c r="I1946" s="136"/>
      <c r="J1946" s="136"/>
      <c r="K1946" s="136"/>
      <c r="L1946" s="138"/>
      <c r="M1946" s="139"/>
      <c r="N1946" s="211"/>
      <c r="O1946" s="136"/>
      <c r="P1946" s="136"/>
      <c r="Q1946" s="136"/>
      <c r="R1946" s="136"/>
      <c r="S1946" s="136"/>
      <c r="T1946" s="136"/>
      <c r="U1946" s="136"/>
      <c r="V1946" s="136"/>
      <c r="W1946" s="136"/>
      <c r="X1946" s="136"/>
      <c r="Y1946" s="138"/>
    </row>
    <row r="1947" spans="1:25" s="2" customFormat="1" x14ac:dyDescent="0.25">
      <c r="A1947" s="136"/>
      <c r="B1947" s="136"/>
      <c r="C1947" s="136"/>
      <c r="D1947" s="136"/>
      <c r="E1947" s="136"/>
      <c r="F1947" s="136"/>
      <c r="G1947" s="136"/>
      <c r="H1947" s="136"/>
      <c r="I1947" s="136"/>
      <c r="J1947" s="136"/>
      <c r="K1947" s="136"/>
      <c r="L1947" s="138"/>
      <c r="M1947" s="139"/>
      <c r="N1947" s="211"/>
      <c r="O1947" s="136"/>
      <c r="P1947" s="136"/>
      <c r="Q1947" s="136"/>
      <c r="R1947" s="136"/>
      <c r="S1947" s="136"/>
      <c r="T1947" s="136"/>
      <c r="U1947" s="136"/>
      <c r="V1947" s="136"/>
      <c r="W1947" s="136"/>
      <c r="X1947" s="136"/>
      <c r="Y1947" s="138"/>
    </row>
    <row r="1948" spans="1:25" s="2" customFormat="1" x14ac:dyDescent="0.25">
      <c r="A1948" s="136"/>
      <c r="B1948" s="136"/>
      <c r="C1948" s="136"/>
      <c r="D1948" s="136"/>
      <c r="E1948" s="136"/>
      <c r="F1948" s="136"/>
      <c r="G1948" s="136"/>
      <c r="H1948" s="136"/>
      <c r="I1948" s="136"/>
      <c r="J1948" s="136"/>
      <c r="K1948" s="136"/>
      <c r="L1948" s="138"/>
      <c r="M1948" s="139"/>
      <c r="N1948" s="211"/>
      <c r="O1948" s="136"/>
      <c r="P1948" s="136"/>
      <c r="Q1948" s="136"/>
      <c r="R1948" s="136"/>
      <c r="S1948" s="136"/>
      <c r="T1948" s="136"/>
      <c r="U1948" s="136"/>
      <c r="V1948" s="136"/>
      <c r="W1948" s="136"/>
      <c r="X1948" s="136"/>
      <c r="Y1948" s="138"/>
    </row>
    <row r="1949" spans="1:25" s="2" customFormat="1" x14ac:dyDescent="0.25">
      <c r="A1949" s="136"/>
      <c r="B1949" s="136"/>
      <c r="C1949" s="136"/>
      <c r="D1949" s="136"/>
      <c r="E1949" s="136"/>
      <c r="F1949" s="136"/>
      <c r="G1949" s="136"/>
      <c r="H1949" s="136"/>
      <c r="I1949" s="136"/>
      <c r="J1949" s="136"/>
      <c r="K1949" s="136"/>
      <c r="L1949" s="138"/>
      <c r="M1949" s="139"/>
      <c r="N1949" s="211"/>
      <c r="O1949" s="136"/>
      <c r="P1949" s="136"/>
      <c r="Q1949" s="136"/>
      <c r="R1949" s="136"/>
      <c r="S1949" s="136"/>
      <c r="T1949" s="136"/>
      <c r="U1949" s="136"/>
      <c r="V1949" s="136"/>
      <c r="W1949" s="136"/>
      <c r="X1949" s="136"/>
      <c r="Y1949" s="138"/>
    </row>
    <row r="1950" spans="1:25" s="2" customFormat="1" x14ac:dyDescent="0.25">
      <c r="A1950" s="136"/>
      <c r="B1950" s="136"/>
      <c r="C1950" s="136"/>
      <c r="D1950" s="136"/>
      <c r="E1950" s="136"/>
      <c r="F1950" s="136"/>
      <c r="G1950" s="136"/>
      <c r="H1950" s="136"/>
      <c r="I1950" s="136"/>
      <c r="J1950" s="136"/>
      <c r="K1950" s="136"/>
      <c r="L1950" s="138"/>
      <c r="M1950" s="139"/>
      <c r="N1950" s="211"/>
      <c r="O1950" s="136"/>
      <c r="P1950" s="136"/>
      <c r="Q1950" s="136"/>
      <c r="R1950" s="136"/>
      <c r="S1950" s="136"/>
      <c r="T1950" s="136"/>
      <c r="U1950" s="136"/>
      <c r="V1950" s="136"/>
      <c r="W1950" s="136"/>
      <c r="X1950" s="136"/>
      <c r="Y1950" s="138"/>
    </row>
    <row r="1951" spans="1:25" s="2" customFormat="1" x14ac:dyDescent="0.25">
      <c r="A1951" s="136"/>
      <c r="B1951" s="136"/>
      <c r="C1951" s="136"/>
      <c r="D1951" s="136"/>
      <c r="E1951" s="136"/>
      <c r="F1951" s="136"/>
      <c r="G1951" s="136"/>
      <c r="H1951" s="136"/>
      <c r="I1951" s="136"/>
      <c r="J1951" s="136"/>
      <c r="K1951" s="136"/>
      <c r="L1951" s="138"/>
      <c r="M1951" s="139"/>
      <c r="N1951" s="211"/>
      <c r="O1951" s="136"/>
      <c r="P1951" s="136"/>
      <c r="Q1951" s="136"/>
      <c r="R1951" s="136"/>
      <c r="S1951" s="136"/>
      <c r="T1951" s="136"/>
      <c r="U1951" s="136"/>
      <c r="V1951" s="136"/>
      <c r="W1951" s="136"/>
      <c r="X1951" s="136"/>
      <c r="Y1951" s="138"/>
    </row>
    <row r="1952" spans="1:25" s="2" customFormat="1" x14ac:dyDescent="0.25">
      <c r="A1952" s="136"/>
      <c r="B1952" s="136"/>
      <c r="C1952" s="136"/>
      <c r="D1952" s="136"/>
      <c r="E1952" s="136"/>
      <c r="F1952" s="136"/>
      <c r="G1952" s="136"/>
      <c r="H1952" s="136"/>
      <c r="I1952" s="136"/>
      <c r="J1952" s="136"/>
      <c r="K1952" s="136"/>
      <c r="L1952" s="138"/>
      <c r="M1952" s="139"/>
      <c r="N1952" s="211"/>
      <c r="O1952" s="136"/>
      <c r="P1952" s="136"/>
      <c r="Q1952" s="136"/>
      <c r="R1952" s="136"/>
      <c r="S1952" s="136"/>
      <c r="T1952" s="136"/>
      <c r="U1952" s="136"/>
      <c r="V1952" s="136"/>
      <c r="W1952" s="136"/>
      <c r="X1952" s="136"/>
      <c r="Y1952" s="138"/>
    </row>
    <row r="1953" spans="1:25" s="2" customFormat="1" x14ac:dyDescent="0.25">
      <c r="A1953" s="136"/>
      <c r="B1953" s="136"/>
      <c r="C1953" s="136"/>
      <c r="D1953" s="136"/>
      <c r="E1953" s="136"/>
      <c r="F1953" s="136"/>
      <c r="G1953" s="136"/>
      <c r="H1953" s="136"/>
      <c r="I1953" s="136"/>
      <c r="J1953" s="136"/>
      <c r="K1953" s="136"/>
      <c r="L1953" s="138"/>
      <c r="M1953" s="139"/>
      <c r="N1953" s="211"/>
      <c r="O1953" s="136"/>
      <c r="P1953" s="136"/>
      <c r="Q1953" s="136"/>
      <c r="R1953" s="136"/>
      <c r="S1953" s="136"/>
      <c r="T1953" s="136"/>
      <c r="U1953" s="136"/>
      <c r="V1953" s="136"/>
      <c r="W1953" s="136"/>
      <c r="X1953" s="136"/>
      <c r="Y1953" s="138"/>
    </row>
    <row r="1954" spans="1:25" s="2" customFormat="1" x14ac:dyDescent="0.25">
      <c r="A1954" s="136"/>
      <c r="B1954" s="136"/>
      <c r="C1954" s="136"/>
      <c r="D1954" s="136"/>
      <c r="E1954" s="136"/>
      <c r="F1954" s="136"/>
      <c r="G1954" s="136"/>
      <c r="H1954" s="136"/>
      <c r="I1954" s="136"/>
      <c r="J1954" s="136"/>
      <c r="K1954" s="136"/>
      <c r="L1954" s="138"/>
      <c r="M1954" s="139"/>
      <c r="N1954" s="211"/>
      <c r="O1954" s="136"/>
      <c r="P1954" s="136"/>
      <c r="Q1954" s="136"/>
      <c r="R1954" s="136"/>
      <c r="S1954" s="136"/>
      <c r="T1954" s="136"/>
      <c r="U1954" s="136"/>
      <c r="V1954" s="136"/>
      <c r="W1954" s="136"/>
      <c r="X1954" s="136"/>
      <c r="Y1954" s="138"/>
    </row>
    <row r="1955" spans="1:25" s="2" customFormat="1" x14ac:dyDescent="0.25">
      <c r="A1955" s="136"/>
      <c r="B1955" s="136"/>
      <c r="C1955" s="136"/>
      <c r="D1955" s="136"/>
      <c r="E1955" s="136"/>
      <c r="F1955" s="136"/>
      <c r="G1955" s="136"/>
      <c r="H1955" s="136"/>
      <c r="I1955" s="136"/>
      <c r="J1955" s="136"/>
      <c r="K1955" s="136"/>
      <c r="L1955" s="138"/>
      <c r="M1955" s="139"/>
      <c r="N1955" s="211"/>
      <c r="O1955" s="136"/>
      <c r="P1955" s="136"/>
      <c r="Q1955" s="136"/>
      <c r="R1955" s="136"/>
      <c r="S1955" s="136"/>
      <c r="T1955" s="136"/>
      <c r="U1955" s="136"/>
      <c r="V1955" s="136"/>
      <c r="W1955" s="136"/>
      <c r="X1955" s="136"/>
      <c r="Y1955" s="138"/>
    </row>
    <row r="1956" spans="1:25" s="2" customFormat="1" x14ac:dyDescent="0.25">
      <c r="A1956" s="136"/>
      <c r="B1956" s="136"/>
      <c r="C1956" s="136"/>
      <c r="D1956" s="136"/>
      <c r="E1956" s="136"/>
      <c r="F1956" s="136"/>
      <c r="G1956" s="136"/>
      <c r="H1956" s="136"/>
      <c r="I1956" s="136"/>
      <c r="J1956" s="136"/>
      <c r="K1956" s="136"/>
      <c r="L1956" s="138"/>
      <c r="M1956" s="139"/>
      <c r="N1956" s="211"/>
      <c r="O1956" s="136"/>
      <c r="P1956" s="136"/>
      <c r="Q1956" s="136"/>
      <c r="R1956" s="136"/>
      <c r="S1956" s="136"/>
      <c r="T1956" s="136"/>
      <c r="U1956" s="136"/>
      <c r="V1956" s="136"/>
      <c r="W1956" s="136"/>
      <c r="X1956" s="136"/>
      <c r="Y1956" s="138"/>
    </row>
    <row r="1957" spans="1:25" s="2" customFormat="1" x14ac:dyDescent="0.25">
      <c r="A1957" s="136"/>
      <c r="B1957" s="136"/>
      <c r="C1957" s="136"/>
      <c r="D1957" s="136"/>
      <c r="E1957" s="136"/>
      <c r="F1957" s="136"/>
      <c r="G1957" s="136"/>
      <c r="H1957" s="136"/>
      <c r="I1957" s="136"/>
      <c r="J1957" s="136"/>
      <c r="K1957" s="136"/>
      <c r="L1957" s="138"/>
      <c r="M1957" s="139"/>
      <c r="N1957" s="211"/>
      <c r="O1957" s="136"/>
      <c r="P1957" s="136"/>
      <c r="Q1957" s="136"/>
      <c r="R1957" s="136"/>
      <c r="S1957" s="136"/>
      <c r="T1957" s="136"/>
      <c r="U1957" s="136"/>
      <c r="V1957" s="136"/>
      <c r="W1957" s="136"/>
      <c r="X1957" s="136"/>
      <c r="Y1957" s="138"/>
    </row>
    <row r="1958" spans="1:25" s="2" customFormat="1" x14ac:dyDescent="0.25">
      <c r="A1958" s="136"/>
      <c r="B1958" s="136"/>
      <c r="C1958" s="136"/>
      <c r="D1958" s="136"/>
      <c r="E1958" s="136"/>
      <c r="F1958" s="136"/>
      <c r="G1958" s="136"/>
      <c r="H1958" s="136"/>
      <c r="I1958" s="136"/>
      <c r="J1958" s="136"/>
      <c r="K1958" s="136"/>
      <c r="L1958" s="138"/>
      <c r="M1958" s="139"/>
      <c r="N1958" s="211"/>
      <c r="O1958" s="136"/>
      <c r="P1958" s="136"/>
      <c r="Q1958" s="136"/>
      <c r="R1958" s="136"/>
      <c r="S1958" s="136"/>
      <c r="T1958" s="136"/>
      <c r="U1958" s="136"/>
      <c r="V1958" s="136"/>
      <c r="W1958" s="136"/>
      <c r="X1958" s="136"/>
      <c r="Y1958" s="138"/>
    </row>
    <row r="1959" spans="1:25" s="2" customFormat="1" x14ac:dyDescent="0.25">
      <c r="A1959" s="136"/>
      <c r="B1959" s="136"/>
      <c r="C1959" s="136"/>
      <c r="D1959" s="136"/>
      <c r="E1959" s="136"/>
      <c r="F1959" s="136"/>
      <c r="G1959" s="136"/>
      <c r="H1959" s="136"/>
      <c r="I1959" s="136"/>
      <c r="J1959" s="136"/>
      <c r="K1959" s="136"/>
      <c r="L1959" s="138"/>
      <c r="M1959" s="139"/>
      <c r="N1959" s="211"/>
      <c r="O1959" s="136"/>
      <c r="P1959" s="136"/>
      <c r="Q1959" s="136"/>
      <c r="R1959" s="136"/>
      <c r="S1959" s="136"/>
      <c r="T1959" s="136"/>
      <c r="U1959" s="136"/>
      <c r="V1959" s="136"/>
      <c r="W1959" s="136"/>
      <c r="X1959" s="136"/>
      <c r="Y1959" s="138"/>
    </row>
    <row r="1960" spans="1:25" s="2" customFormat="1" x14ac:dyDescent="0.25">
      <c r="A1960" s="136"/>
      <c r="B1960" s="136"/>
      <c r="C1960" s="136"/>
      <c r="D1960" s="136"/>
      <c r="E1960" s="136"/>
      <c r="F1960" s="136"/>
      <c r="G1960" s="136"/>
      <c r="H1960" s="136"/>
      <c r="I1960" s="136"/>
      <c r="J1960" s="136"/>
      <c r="K1960" s="136"/>
      <c r="L1960" s="138"/>
      <c r="M1960" s="139"/>
      <c r="N1960" s="211"/>
      <c r="O1960" s="136"/>
      <c r="P1960" s="136"/>
      <c r="Q1960" s="136"/>
      <c r="R1960" s="136"/>
      <c r="S1960" s="136"/>
      <c r="T1960" s="136"/>
      <c r="U1960" s="136"/>
      <c r="V1960" s="136"/>
      <c r="W1960" s="136"/>
      <c r="X1960" s="136"/>
      <c r="Y1960" s="138"/>
    </row>
    <row r="1961" spans="1:25" s="2" customFormat="1" x14ac:dyDescent="0.25">
      <c r="A1961" s="136"/>
      <c r="B1961" s="136"/>
      <c r="C1961" s="136"/>
      <c r="D1961" s="136"/>
      <c r="E1961" s="136"/>
      <c r="F1961" s="136"/>
      <c r="G1961" s="136"/>
      <c r="H1961" s="136"/>
      <c r="I1961" s="136"/>
      <c r="J1961" s="136"/>
      <c r="K1961" s="136"/>
      <c r="L1961" s="138"/>
      <c r="M1961" s="139"/>
      <c r="N1961" s="211"/>
      <c r="O1961" s="136"/>
      <c r="P1961" s="136"/>
      <c r="Q1961" s="136"/>
      <c r="R1961" s="136"/>
      <c r="S1961" s="136"/>
      <c r="T1961" s="136"/>
      <c r="U1961" s="136"/>
      <c r="V1961" s="136"/>
      <c r="W1961" s="136"/>
      <c r="X1961" s="136"/>
      <c r="Y1961" s="138"/>
    </row>
    <row r="1962" spans="1:25" s="2" customFormat="1" x14ac:dyDescent="0.25">
      <c r="A1962" s="136"/>
      <c r="B1962" s="136"/>
      <c r="C1962" s="136"/>
      <c r="D1962" s="136"/>
      <c r="E1962" s="136"/>
      <c r="F1962" s="136"/>
      <c r="G1962" s="136"/>
      <c r="H1962" s="136"/>
      <c r="I1962" s="136"/>
      <c r="J1962" s="136"/>
      <c r="K1962" s="136"/>
      <c r="L1962" s="138"/>
      <c r="M1962" s="139"/>
      <c r="N1962" s="211"/>
      <c r="O1962" s="136"/>
      <c r="P1962" s="136"/>
      <c r="Q1962" s="136"/>
      <c r="R1962" s="136"/>
      <c r="S1962" s="136"/>
      <c r="T1962" s="136"/>
      <c r="U1962" s="136"/>
      <c r="V1962" s="136"/>
      <c r="W1962" s="136"/>
      <c r="X1962" s="136"/>
      <c r="Y1962" s="138"/>
    </row>
    <row r="1963" spans="1:25" s="2" customFormat="1" x14ac:dyDescent="0.25">
      <c r="A1963" s="136"/>
      <c r="B1963" s="136"/>
      <c r="C1963" s="136"/>
      <c r="D1963" s="136"/>
      <c r="E1963" s="136"/>
      <c r="F1963" s="136"/>
      <c r="G1963" s="136"/>
      <c r="H1963" s="136"/>
      <c r="I1963" s="136"/>
      <c r="J1963" s="136"/>
      <c r="K1963" s="136"/>
      <c r="L1963" s="138"/>
      <c r="M1963" s="139"/>
      <c r="N1963" s="211"/>
      <c r="O1963" s="136"/>
      <c r="P1963" s="136"/>
      <c r="Q1963" s="136"/>
      <c r="R1963" s="136"/>
      <c r="S1963" s="136"/>
      <c r="T1963" s="136"/>
      <c r="U1963" s="136"/>
      <c r="V1963" s="136"/>
      <c r="W1963" s="136"/>
      <c r="X1963" s="136"/>
      <c r="Y1963" s="138"/>
    </row>
    <row r="1964" spans="1:25" s="2" customFormat="1" x14ac:dyDescent="0.25">
      <c r="A1964" s="136"/>
      <c r="B1964" s="136"/>
      <c r="C1964" s="136"/>
      <c r="D1964" s="136"/>
      <c r="E1964" s="136"/>
      <c r="F1964" s="136"/>
      <c r="G1964" s="136"/>
      <c r="H1964" s="136"/>
      <c r="I1964" s="136"/>
      <c r="J1964" s="136"/>
      <c r="K1964" s="136"/>
      <c r="L1964" s="138"/>
      <c r="M1964" s="139"/>
      <c r="N1964" s="211"/>
      <c r="O1964" s="136"/>
      <c r="P1964" s="136"/>
      <c r="Q1964" s="136"/>
      <c r="R1964" s="136"/>
      <c r="S1964" s="136"/>
      <c r="T1964" s="136"/>
      <c r="U1964" s="136"/>
      <c r="V1964" s="136"/>
      <c r="W1964" s="136"/>
      <c r="X1964" s="136"/>
      <c r="Y1964" s="138"/>
    </row>
    <row r="1965" spans="1:25" s="2" customFormat="1" x14ac:dyDescent="0.25">
      <c r="A1965" s="136"/>
      <c r="B1965" s="136"/>
      <c r="C1965" s="136"/>
      <c r="D1965" s="136"/>
      <c r="E1965" s="136"/>
      <c r="F1965" s="136"/>
      <c r="G1965" s="136"/>
      <c r="H1965" s="136"/>
      <c r="I1965" s="136"/>
      <c r="J1965" s="136"/>
      <c r="K1965" s="136"/>
      <c r="L1965" s="138"/>
      <c r="M1965" s="139"/>
      <c r="N1965" s="211"/>
      <c r="O1965" s="136"/>
      <c r="P1965" s="136"/>
      <c r="Q1965" s="136"/>
      <c r="R1965" s="136"/>
      <c r="S1965" s="136"/>
      <c r="T1965" s="136"/>
      <c r="U1965" s="136"/>
      <c r="V1965" s="136"/>
      <c r="W1965" s="136"/>
      <c r="X1965" s="136"/>
      <c r="Y1965" s="138"/>
    </row>
    <row r="1966" spans="1:25" s="2" customFormat="1" x14ac:dyDescent="0.25">
      <c r="A1966" s="136"/>
      <c r="B1966" s="136"/>
      <c r="C1966" s="136"/>
      <c r="D1966" s="136"/>
      <c r="E1966" s="136"/>
      <c r="F1966" s="136"/>
      <c r="G1966" s="136"/>
      <c r="H1966" s="136"/>
      <c r="I1966" s="136"/>
      <c r="J1966" s="136"/>
      <c r="K1966" s="136"/>
      <c r="L1966" s="138"/>
      <c r="M1966" s="139"/>
      <c r="N1966" s="211"/>
      <c r="O1966" s="136"/>
      <c r="P1966" s="136"/>
      <c r="Q1966" s="136"/>
      <c r="R1966" s="136"/>
      <c r="S1966" s="136"/>
      <c r="T1966" s="136"/>
      <c r="U1966" s="136"/>
      <c r="V1966" s="136"/>
      <c r="W1966" s="136"/>
      <c r="X1966" s="136"/>
      <c r="Y1966" s="138"/>
    </row>
    <row r="1967" spans="1:25" s="2" customFormat="1" x14ac:dyDescent="0.25">
      <c r="A1967" s="136"/>
      <c r="B1967" s="136"/>
      <c r="C1967" s="136"/>
      <c r="D1967" s="136"/>
      <c r="E1967" s="136"/>
      <c r="F1967" s="136"/>
      <c r="G1967" s="136"/>
      <c r="H1967" s="136"/>
      <c r="I1967" s="136"/>
      <c r="J1967" s="136"/>
      <c r="K1967" s="136"/>
      <c r="L1967" s="138"/>
      <c r="M1967" s="139"/>
      <c r="N1967" s="211"/>
      <c r="O1967" s="136"/>
      <c r="P1967" s="136"/>
      <c r="Q1967" s="136"/>
      <c r="R1967" s="136"/>
      <c r="S1967" s="136"/>
      <c r="T1967" s="136"/>
      <c r="U1967" s="136"/>
      <c r="V1967" s="136"/>
      <c r="W1967" s="136"/>
      <c r="X1967" s="136"/>
      <c r="Y1967" s="138"/>
    </row>
    <row r="1968" spans="1:25" s="2" customFormat="1" x14ac:dyDescent="0.25">
      <c r="A1968" s="136"/>
      <c r="B1968" s="136"/>
      <c r="C1968" s="136"/>
      <c r="D1968" s="136"/>
      <c r="E1968" s="136"/>
      <c r="F1968" s="136"/>
      <c r="G1968" s="136"/>
      <c r="H1968" s="136"/>
      <c r="I1968" s="136"/>
      <c r="J1968" s="136"/>
      <c r="K1968" s="136"/>
      <c r="L1968" s="138"/>
      <c r="M1968" s="139"/>
      <c r="N1968" s="211"/>
      <c r="O1968" s="136"/>
      <c r="P1968" s="136"/>
      <c r="Q1968" s="136"/>
      <c r="R1968" s="136"/>
      <c r="S1968" s="136"/>
      <c r="T1968" s="136"/>
      <c r="U1968" s="136"/>
      <c r="V1968" s="136"/>
      <c r="W1968" s="136"/>
      <c r="X1968" s="136"/>
      <c r="Y1968" s="138"/>
    </row>
    <row r="1969" spans="1:25" s="2" customFormat="1" x14ac:dyDescent="0.25">
      <c r="A1969" s="136"/>
      <c r="B1969" s="136"/>
      <c r="C1969" s="136"/>
      <c r="D1969" s="136"/>
      <c r="E1969" s="136"/>
      <c r="F1969" s="136"/>
      <c r="G1969" s="136"/>
      <c r="H1969" s="136"/>
      <c r="I1969" s="136"/>
      <c r="J1969" s="136"/>
      <c r="K1969" s="136"/>
      <c r="L1969" s="138"/>
      <c r="M1969" s="139"/>
      <c r="N1969" s="211"/>
      <c r="O1969" s="136"/>
      <c r="P1969" s="136"/>
      <c r="Q1969" s="136"/>
      <c r="R1969" s="136"/>
      <c r="S1969" s="136"/>
      <c r="T1969" s="136"/>
      <c r="U1969" s="136"/>
      <c r="V1969" s="136"/>
      <c r="W1969" s="136"/>
      <c r="X1969" s="136"/>
      <c r="Y1969" s="138"/>
    </row>
    <row r="1970" spans="1:25" s="2" customFormat="1" x14ac:dyDescent="0.25">
      <c r="A1970" s="136"/>
      <c r="B1970" s="136"/>
      <c r="C1970" s="136"/>
      <c r="D1970" s="136"/>
      <c r="E1970" s="136"/>
      <c r="F1970" s="136"/>
      <c r="G1970" s="136"/>
      <c r="H1970" s="136"/>
      <c r="I1970" s="136"/>
      <c r="J1970" s="136"/>
      <c r="K1970" s="136"/>
      <c r="L1970" s="138"/>
      <c r="M1970" s="139"/>
      <c r="N1970" s="211"/>
      <c r="O1970" s="136"/>
      <c r="P1970" s="136"/>
      <c r="Q1970" s="136"/>
      <c r="R1970" s="136"/>
      <c r="S1970" s="136"/>
      <c r="T1970" s="136"/>
      <c r="U1970" s="136"/>
      <c r="V1970" s="136"/>
      <c r="W1970" s="136"/>
      <c r="X1970" s="136"/>
      <c r="Y1970" s="138"/>
    </row>
    <row r="1971" spans="1:25" s="2" customFormat="1" x14ac:dyDescent="0.25">
      <c r="A1971" s="136"/>
      <c r="B1971" s="136"/>
      <c r="C1971" s="136"/>
      <c r="D1971" s="136"/>
      <c r="E1971" s="136"/>
      <c r="F1971" s="136"/>
      <c r="G1971" s="136"/>
      <c r="H1971" s="136"/>
      <c r="I1971" s="136"/>
      <c r="J1971" s="136"/>
      <c r="K1971" s="136"/>
      <c r="L1971" s="138"/>
      <c r="M1971" s="139"/>
      <c r="N1971" s="211"/>
      <c r="O1971" s="136"/>
      <c r="P1971" s="136"/>
      <c r="Q1971" s="136"/>
      <c r="R1971" s="136"/>
      <c r="S1971" s="136"/>
      <c r="T1971" s="136"/>
      <c r="U1971" s="136"/>
      <c r="V1971" s="136"/>
      <c r="W1971" s="136"/>
      <c r="X1971" s="136"/>
      <c r="Y1971" s="138"/>
    </row>
    <row r="1972" spans="1:25" s="2" customFormat="1" x14ac:dyDescent="0.25">
      <c r="A1972" s="136"/>
      <c r="B1972" s="136"/>
      <c r="C1972" s="136"/>
      <c r="D1972" s="136"/>
      <c r="E1972" s="136"/>
      <c r="F1972" s="136"/>
      <c r="G1972" s="136"/>
      <c r="H1972" s="136"/>
      <c r="I1972" s="136"/>
      <c r="J1972" s="136"/>
      <c r="K1972" s="136"/>
      <c r="L1972" s="138"/>
      <c r="M1972" s="139"/>
      <c r="N1972" s="211"/>
      <c r="O1972" s="136"/>
      <c r="P1972" s="136"/>
      <c r="Q1972" s="136"/>
      <c r="R1972" s="136"/>
      <c r="S1972" s="136"/>
      <c r="T1972" s="136"/>
      <c r="U1972" s="136"/>
      <c r="V1972" s="136"/>
      <c r="W1972" s="136"/>
      <c r="X1972" s="136"/>
      <c r="Y1972" s="138"/>
    </row>
    <row r="1973" spans="1:25" s="2" customFormat="1" x14ac:dyDescent="0.25">
      <c r="A1973" s="136"/>
      <c r="B1973" s="136"/>
      <c r="C1973" s="136"/>
      <c r="D1973" s="136"/>
      <c r="E1973" s="136"/>
      <c r="F1973" s="136"/>
      <c r="G1973" s="136"/>
      <c r="H1973" s="136"/>
      <c r="I1973" s="136"/>
      <c r="J1973" s="136"/>
      <c r="K1973" s="136"/>
      <c r="L1973" s="138"/>
      <c r="M1973" s="139"/>
      <c r="N1973" s="211"/>
      <c r="O1973" s="136"/>
      <c r="P1973" s="136"/>
      <c r="Q1973" s="136"/>
      <c r="R1973" s="136"/>
      <c r="S1973" s="136"/>
      <c r="T1973" s="136"/>
      <c r="U1973" s="136"/>
      <c r="V1973" s="136"/>
      <c r="W1973" s="136"/>
      <c r="X1973" s="136"/>
      <c r="Y1973" s="138"/>
    </row>
    <row r="1974" spans="1:25" s="2" customFormat="1" x14ac:dyDescent="0.25">
      <c r="A1974" s="136"/>
      <c r="B1974" s="136"/>
      <c r="C1974" s="136"/>
      <c r="D1974" s="136"/>
      <c r="E1974" s="136"/>
      <c r="F1974" s="136"/>
      <c r="G1974" s="136"/>
      <c r="H1974" s="136"/>
      <c r="I1974" s="136"/>
      <c r="J1974" s="136"/>
      <c r="K1974" s="136"/>
      <c r="L1974" s="138"/>
      <c r="M1974" s="139"/>
      <c r="N1974" s="211"/>
      <c r="O1974" s="136"/>
      <c r="P1974" s="136"/>
      <c r="Q1974" s="136"/>
      <c r="R1974" s="136"/>
      <c r="S1974" s="136"/>
      <c r="T1974" s="136"/>
      <c r="U1974" s="136"/>
      <c r="V1974" s="136"/>
      <c r="W1974" s="136"/>
      <c r="X1974" s="136"/>
      <c r="Y1974" s="138"/>
    </row>
    <row r="1975" spans="1:25" s="2" customFormat="1" x14ac:dyDescent="0.25">
      <c r="A1975" s="136"/>
      <c r="B1975" s="136"/>
      <c r="C1975" s="136"/>
      <c r="D1975" s="136"/>
      <c r="E1975" s="136"/>
      <c r="F1975" s="136"/>
      <c r="G1975" s="136"/>
      <c r="H1975" s="136"/>
      <c r="I1975" s="136"/>
      <c r="J1975" s="136"/>
      <c r="K1975" s="136"/>
      <c r="L1975" s="138"/>
      <c r="M1975" s="139"/>
      <c r="N1975" s="211"/>
      <c r="O1975" s="136"/>
      <c r="P1975" s="136"/>
      <c r="Q1975" s="136"/>
      <c r="R1975" s="136"/>
      <c r="S1975" s="136"/>
      <c r="T1975" s="136"/>
      <c r="U1975" s="136"/>
      <c r="V1975" s="136"/>
      <c r="W1975" s="136"/>
      <c r="X1975" s="136"/>
      <c r="Y1975" s="138"/>
    </row>
    <row r="1976" spans="1:25" s="2" customFormat="1" x14ac:dyDescent="0.25">
      <c r="A1976" s="136"/>
      <c r="B1976" s="136"/>
      <c r="C1976" s="136"/>
      <c r="D1976" s="136"/>
      <c r="E1976" s="136"/>
      <c r="F1976" s="136"/>
      <c r="G1976" s="136"/>
      <c r="H1976" s="136"/>
      <c r="I1976" s="136"/>
      <c r="J1976" s="136"/>
      <c r="K1976" s="136"/>
      <c r="L1976" s="138"/>
      <c r="M1976" s="139"/>
      <c r="N1976" s="211"/>
      <c r="O1976" s="136"/>
      <c r="P1976" s="136"/>
      <c r="Q1976" s="136"/>
      <c r="R1976" s="136"/>
      <c r="S1976" s="136"/>
      <c r="T1976" s="136"/>
      <c r="U1976" s="136"/>
      <c r="V1976" s="136"/>
      <c r="W1976" s="136"/>
      <c r="X1976" s="136"/>
      <c r="Y1976" s="138"/>
    </row>
    <row r="1977" spans="1:25" s="2" customFormat="1" x14ac:dyDescent="0.25">
      <c r="A1977" s="136"/>
      <c r="B1977" s="136"/>
      <c r="C1977" s="136"/>
      <c r="D1977" s="136"/>
      <c r="E1977" s="136"/>
      <c r="F1977" s="136"/>
      <c r="G1977" s="136"/>
      <c r="H1977" s="136"/>
      <c r="I1977" s="136"/>
      <c r="J1977" s="136"/>
      <c r="K1977" s="136"/>
      <c r="L1977" s="138"/>
      <c r="M1977" s="139"/>
      <c r="N1977" s="211"/>
      <c r="O1977" s="136"/>
      <c r="P1977" s="136"/>
      <c r="Q1977" s="136"/>
      <c r="R1977" s="136"/>
      <c r="S1977" s="136"/>
      <c r="T1977" s="136"/>
      <c r="U1977" s="136"/>
      <c r="V1977" s="136"/>
      <c r="W1977" s="136"/>
      <c r="X1977" s="136"/>
      <c r="Y1977" s="138"/>
    </row>
    <row r="1978" spans="1:25" s="2" customFormat="1" x14ac:dyDescent="0.25">
      <c r="A1978" s="136"/>
      <c r="B1978" s="136"/>
      <c r="C1978" s="136"/>
      <c r="D1978" s="136"/>
      <c r="E1978" s="136"/>
      <c r="F1978" s="136"/>
      <c r="G1978" s="136"/>
      <c r="H1978" s="136"/>
      <c r="I1978" s="136"/>
      <c r="J1978" s="136"/>
      <c r="K1978" s="136"/>
      <c r="L1978" s="138"/>
      <c r="M1978" s="139"/>
      <c r="N1978" s="211"/>
      <c r="O1978" s="136"/>
      <c r="P1978" s="136"/>
      <c r="Q1978" s="136"/>
      <c r="R1978" s="136"/>
      <c r="S1978" s="136"/>
      <c r="T1978" s="136"/>
      <c r="U1978" s="136"/>
      <c r="V1978" s="136"/>
      <c r="W1978" s="136"/>
      <c r="X1978" s="136"/>
      <c r="Y1978" s="138"/>
    </row>
    <row r="1979" spans="1:25" s="2" customFormat="1" x14ac:dyDescent="0.25">
      <c r="A1979" s="136"/>
      <c r="B1979" s="136"/>
      <c r="C1979" s="136"/>
      <c r="D1979" s="136"/>
      <c r="E1979" s="136"/>
      <c r="F1979" s="136"/>
      <c r="G1979" s="136"/>
      <c r="H1979" s="136"/>
      <c r="I1979" s="136"/>
      <c r="J1979" s="136"/>
      <c r="K1979" s="136"/>
      <c r="L1979" s="138"/>
      <c r="M1979" s="139"/>
      <c r="N1979" s="211"/>
      <c r="O1979" s="136"/>
      <c r="P1979" s="136"/>
      <c r="Q1979" s="136"/>
      <c r="R1979" s="136"/>
      <c r="S1979" s="136"/>
      <c r="T1979" s="136"/>
      <c r="U1979" s="136"/>
      <c r="V1979" s="136"/>
      <c r="W1979" s="136"/>
      <c r="X1979" s="136"/>
      <c r="Y1979" s="138"/>
    </row>
    <row r="1980" spans="1:25" s="2" customFormat="1" x14ac:dyDescent="0.25">
      <c r="A1980" s="136"/>
      <c r="B1980" s="136"/>
      <c r="C1980" s="136"/>
      <c r="D1980" s="136"/>
      <c r="E1980" s="136"/>
      <c r="F1980" s="136"/>
      <c r="G1980" s="136"/>
      <c r="H1980" s="136"/>
      <c r="I1980" s="136"/>
      <c r="J1980" s="136"/>
      <c r="K1980" s="136"/>
      <c r="L1980" s="138"/>
      <c r="M1980" s="139"/>
      <c r="N1980" s="211"/>
      <c r="O1980" s="136"/>
      <c r="P1980" s="136"/>
      <c r="Q1980" s="136"/>
      <c r="R1980" s="136"/>
      <c r="S1980" s="136"/>
      <c r="T1980" s="136"/>
      <c r="U1980" s="136"/>
      <c r="V1980" s="136"/>
      <c r="W1980" s="136"/>
      <c r="X1980" s="136"/>
      <c r="Y1980" s="138"/>
    </row>
    <row r="1981" spans="1:25" s="2" customFormat="1" x14ac:dyDescent="0.25">
      <c r="A1981" s="136"/>
      <c r="B1981" s="136"/>
      <c r="C1981" s="136"/>
      <c r="D1981" s="136"/>
      <c r="E1981" s="136"/>
      <c r="F1981" s="136"/>
      <c r="G1981" s="136"/>
      <c r="H1981" s="136"/>
      <c r="I1981" s="136"/>
      <c r="J1981" s="136"/>
      <c r="K1981" s="136"/>
      <c r="L1981" s="138"/>
      <c r="M1981" s="139"/>
      <c r="N1981" s="211"/>
      <c r="O1981" s="136"/>
      <c r="P1981" s="136"/>
      <c r="Q1981" s="136"/>
      <c r="R1981" s="136"/>
      <c r="S1981" s="136"/>
      <c r="T1981" s="136"/>
      <c r="U1981" s="136"/>
      <c r="V1981" s="136"/>
      <c r="W1981" s="136"/>
      <c r="X1981" s="136"/>
      <c r="Y1981" s="138"/>
    </row>
    <row r="1982" spans="1:25" s="2" customFormat="1" x14ac:dyDescent="0.25">
      <c r="A1982" s="136"/>
      <c r="B1982" s="136"/>
      <c r="C1982" s="136"/>
      <c r="D1982" s="136"/>
      <c r="E1982" s="136"/>
      <c r="F1982" s="136"/>
      <c r="G1982" s="136"/>
      <c r="H1982" s="136"/>
      <c r="I1982" s="136"/>
      <c r="J1982" s="136"/>
      <c r="K1982" s="136"/>
      <c r="L1982" s="138"/>
      <c r="M1982" s="139"/>
      <c r="N1982" s="211"/>
      <c r="O1982" s="136"/>
      <c r="P1982" s="136"/>
      <c r="Q1982" s="136"/>
      <c r="R1982" s="136"/>
      <c r="S1982" s="136"/>
      <c r="T1982" s="136"/>
      <c r="U1982" s="136"/>
      <c r="V1982" s="136"/>
      <c r="W1982" s="136"/>
      <c r="X1982" s="136"/>
      <c r="Y1982" s="138"/>
    </row>
    <row r="1983" spans="1:25" s="2" customFormat="1" x14ac:dyDescent="0.25">
      <c r="A1983" s="136"/>
      <c r="B1983" s="136"/>
      <c r="C1983" s="136"/>
      <c r="D1983" s="136"/>
      <c r="E1983" s="136"/>
      <c r="F1983" s="136"/>
      <c r="G1983" s="136"/>
      <c r="H1983" s="136"/>
      <c r="I1983" s="136"/>
      <c r="J1983" s="136"/>
      <c r="K1983" s="136"/>
      <c r="L1983" s="138"/>
      <c r="M1983" s="139"/>
      <c r="N1983" s="211"/>
      <c r="O1983" s="136"/>
      <c r="P1983" s="136"/>
      <c r="Q1983" s="136"/>
      <c r="R1983" s="136"/>
      <c r="S1983" s="136"/>
      <c r="T1983" s="136"/>
      <c r="U1983" s="136"/>
      <c r="V1983" s="136"/>
      <c r="W1983" s="136"/>
      <c r="X1983" s="136"/>
      <c r="Y1983" s="138"/>
    </row>
    <row r="1984" spans="1:25" s="2" customFormat="1" x14ac:dyDescent="0.25">
      <c r="A1984" s="136"/>
      <c r="B1984" s="136"/>
      <c r="C1984" s="136"/>
      <c r="D1984" s="136"/>
      <c r="E1984" s="136"/>
      <c r="F1984" s="136"/>
      <c r="G1984" s="136"/>
      <c r="H1984" s="136"/>
      <c r="I1984" s="136"/>
      <c r="J1984" s="136"/>
      <c r="K1984" s="136"/>
      <c r="L1984" s="138"/>
      <c r="M1984" s="139"/>
      <c r="N1984" s="211"/>
      <c r="O1984" s="136"/>
      <c r="P1984" s="136"/>
      <c r="Q1984" s="136"/>
      <c r="R1984" s="136"/>
      <c r="S1984" s="136"/>
      <c r="T1984" s="136"/>
      <c r="U1984" s="136"/>
      <c r="V1984" s="136"/>
      <c r="W1984" s="136"/>
      <c r="X1984" s="136"/>
      <c r="Y1984" s="138"/>
    </row>
    <row r="1985" spans="1:25" s="2" customFormat="1" x14ac:dyDescent="0.25">
      <c r="A1985" s="136"/>
      <c r="B1985" s="136"/>
      <c r="C1985" s="136"/>
      <c r="D1985" s="136"/>
      <c r="E1985" s="136"/>
      <c r="F1985" s="136"/>
      <c r="G1985" s="136"/>
      <c r="H1985" s="136"/>
      <c r="I1985" s="136"/>
      <c r="J1985" s="136"/>
      <c r="K1985" s="136"/>
      <c r="L1985" s="138"/>
      <c r="M1985" s="139"/>
      <c r="N1985" s="211"/>
      <c r="O1985" s="136"/>
      <c r="P1985" s="136"/>
      <c r="Q1985" s="136"/>
      <c r="R1985" s="136"/>
      <c r="S1985" s="136"/>
      <c r="T1985" s="136"/>
      <c r="U1985" s="136"/>
      <c r="V1985" s="136"/>
      <c r="W1985" s="136"/>
      <c r="X1985" s="136"/>
      <c r="Y1985" s="138"/>
    </row>
    <row r="1986" spans="1:25" s="2" customFormat="1" x14ac:dyDescent="0.25">
      <c r="A1986" s="136"/>
      <c r="B1986" s="136"/>
      <c r="C1986" s="136"/>
      <c r="D1986" s="136"/>
      <c r="E1986" s="136"/>
      <c r="F1986" s="136"/>
      <c r="G1986" s="136"/>
      <c r="H1986" s="136"/>
      <c r="I1986" s="136"/>
      <c r="J1986" s="136"/>
      <c r="K1986" s="136"/>
      <c r="L1986" s="138"/>
      <c r="M1986" s="139"/>
      <c r="N1986" s="211"/>
      <c r="O1986" s="136"/>
      <c r="P1986" s="136"/>
      <c r="Q1986" s="136"/>
      <c r="R1986" s="136"/>
      <c r="S1986" s="136"/>
      <c r="T1986" s="136"/>
      <c r="U1986" s="136"/>
      <c r="V1986" s="136"/>
      <c r="W1986" s="136"/>
      <c r="X1986" s="136"/>
      <c r="Y1986" s="138"/>
    </row>
    <row r="1987" spans="1:25" s="2" customFormat="1" x14ac:dyDescent="0.25">
      <c r="A1987" s="136"/>
      <c r="B1987" s="136"/>
      <c r="C1987" s="136"/>
      <c r="D1987" s="136"/>
      <c r="E1987" s="136"/>
      <c r="F1987" s="136"/>
      <c r="G1987" s="136"/>
      <c r="H1987" s="136"/>
      <c r="I1987" s="136"/>
      <c r="J1987" s="136"/>
      <c r="K1987" s="136"/>
      <c r="L1987" s="138"/>
      <c r="M1987" s="139"/>
      <c r="N1987" s="211"/>
      <c r="O1987" s="136"/>
      <c r="P1987" s="136"/>
      <c r="Q1987" s="136"/>
      <c r="R1987" s="136"/>
      <c r="S1987" s="136"/>
      <c r="T1987" s="136"/>
      <c r="U1987" s="136"/>
      <c r="V1987" s="136"/>
      <c r="W1987" s="136"/>
      <c r="X1987" s="136"/>
      <c r="Y1987" s="138"/>
    </row>
    <row r="1988" spans="1:25" s="2" customFormat="1" x14ac:dyDescent="0.25">
      <c r="A1988" s="136"/>
      <c r="B1988" s="136"/>
      <c r="C1988" s="136"/>
      <c r="D1988" s="136"/>
      <c r="E1988" s="136"/>
      <c r="F1988" s="136"/>
      <c r="G1988" s="136"/>
      <c r="H1988" s="136"/>
      <c r="I1988" s="136"/>
      <c r="J1988" s="136"/>
      <c r="K1988" s="136"/>
      <c r="L1988" s="138"/>
      <c r="M1988" s="139"/>
      <c r="N1988" s="211"/>
      <c r="O1988" s="136"/>
      <c r="P1988" s="136"/>
      <c r="Q1988" s="136"/>
      <c r="R1988" s="136"/>
      <c r="S1988" s="136"/>
      <c r="T1988" s="136"/>
      <c r="U1988" s="136"/>
      <c r="V1988" s="136"/>
      <c r="W1988" s="136"/>
      <c r="X1988" s="136"/>
      <c r="Y1988" s="138"/>
    </row>
    <row r="1989" spans="1:25" s="2" customFormat="1" x14ac:dyDescent="0.25">
      <c r="A1989" s="136"/>
      <c r="B1989" s="136"/>
      <c r="C1989" s="136"/>
      <c r="D1989" s="136"/>
      <c r="E1989" s="136"/>
      <c r="F1989" s="136"/>
      <c r="G1989" s="136"/>
      <c r="H1989" s="136"/>
      <c r="I1989" s="136"/>
      <c r="J1989" s="136"/>
      <c r="K1989" s="136"/>
      <c r="L1989" s="138"/>
      <c r="M1989" s="139"/>
      <c r="N1989" s="211"/>
      <c r="O1989" s="136"/>
      <c r="P1989" s="136"/>
      <c r="Q1989" s="136"/>
      <c r="R1989" s="136"/>
      <c r="S1989" s="136"/>
      <c r="T1989" s="136"/>
      <c r="U1989" s="136"/>
      <c r="V1989" s="136"/>
      <c r="W1989" s="136"/>
      <c r="X1989" s="136"/>
      <c r="Y1989" s="138"/>
    </row>
    <row r="1990" spans="1:25" s="2" customFormat="1" x14ac:dyDescent="0.25">
      <c r="A1990" s="136"/>
      <c r="B1990" s="136"/>
      <c r="C1990" s="136"/>
      <c r="D1990" s="136"/>
      <c r="E1990" s="136"/>
      <c r="F1990" s="136"/>
      <c r="G1990" s="136"/>
      <c r="H1990" s="136"/>
      <c r="I1990" s="136"/>
      <c r="J1990" s="136"/>
      <c r="K1990" s="136"/>
      <c r="L1990" s="138"/>
      <c r="M1990" s="139"/>
      <c r="N1990" s="211"/>
      <c r="O1990" s="136"/>
      <c r="P1990" s="136"/>
      <c r="Q1990" s="136"/>
      <c r="R1990" s="136"/>
      <c r="S1990" s="136"/>
      <c r="T1990" s="136"/>
      <c r="U1990" s="136"/>
      <c r="V1990" s="136"/>
      <c r="W1990" s="136"/>
      <c r="X1990" s="136"/>
      <c r="Y1990" s="138"/>
    </row>
    <row r="1991" spans="1:25" s="2" customFormat="1" x14ac:dyDescent="0.25">
      <c r="A1991" s="136"/>
      <c r="B1991" s="136"/>
      <c r="C1991" s="136"/>
      <c r="D1991" s="136"/>
      <c r="E1991" s="136"/>
      <c r="F1991" s="136"/>
      <c r="G1991" s="136"/>
      <c r="H1991" s="136"/>
      <c r="I1991" s="136"/>
      <c r="J1991" s="136"/>
      <c r="K1991" s="136"/>
      <c r="L1991" s="138"/>
      <c r="M1991" s="139"/>
      <c r="N1991" s="211"/>
      <c r="O1991" s="136"/>
      <c r="P1991" s="136"/>
      <c r="Q1991" s="136"/>
      <c r="R1991" s="136"/>
      <c r="S1991" s="136"/>
      <c r="T1991" s="136"/>
      <c r="U1991" s="136"/>
      <c r="V1991" s="136"/>
      <c r="W1991" s="136"/>
      <c r="X1991" s="136"/>
      <c r="Y1991" s="138"/>
    </row>
    <row r="1992" spans="1:25" s="2" customFormat="1" x14ac:dyDescent="0.25">
      <c r="A1992" s="136"/>
      <c r="B1992" s="136"/>
      <c r="C1992" s="136"/>
      <c r="D1992" s="136"/>
      <c r="E1992" s="136"/>
      <c r="F1992" s="136"/>
      <c r="G1992" s="136"/>
      <c r="H1992" s="136"/>
      <c r="I1992" s="136"/>
      <c r="J1992" s="136"/>
      <c r="K1992" s="136"/>
      <c r="L1992" s="138"/>
      <c r="M1992" s="139"/>
      <c r="N1992" s="211"/>
      <c r="O1992" s="136"/>
      <c r="P1992" s="136"/>
      <c r="Q1992" s="136"/>
      <c r="R1992" s="136"/>
      <c r="S1992" s="136"/>
      <c r="T1992" s="136"/>
      <c r="U1992" s="136"/>
      <c r="V1992" s="136"/>
      <c r="W1992" s="136"/>
      <c r="X1992" s="136"/>
      <c r="Y1992" s="138"/>
    </row>
    <row r="1993" spans="1:25" s="2" customFormat="1" x14ac:dyDescent="0.25">
      <c r="A1993" s="136"/>
      <c r="B1993" s="136"/>
      <c r="C1993" s="136"/>
      <c r="D1993" s="136"/>
      <c r="E1993" s="136"/>
      <c r="F1993" s="136"/>
      <c r="G1993" s="136"/>
      <c r="H1993" s="136"/>
      <c r="I1993" s="136"/>
      <c r="J1993" s="136"/>
      <c r="K1993" s="136"/>
      <c r="L1993" s="138"/>
      <c r="M1993" s="139"/>
      <c r="N1993" s="211"/>
      <c r="O1993" s="136"/>
      <c r="P1993" s="136"/>
      <c r="Q1993" s="136"/>
      <c r="R1993" s="136"/>
      <c r="S1993" s="136"/>
      <c r="T1993" s="136"/>
      <c r="U1993" s="136"/>
      <c r="V1993" s="136"/>
      <c r="W1993" s="136"/>
      <c r="X1993" s="136"/>
      <c r="Y1993" s="138"/>
    </row>
    <row r="1994" spans="1:25" s="2" customFormat="1" x14ac:dyDescent="0.25">
      <c r="A1994" s="136"/>
      <c r="B1994" s="136"/>
      <c r="C1994" s="136"/>
      <c r="D1994" s="136"/>
      <c r="E1994" s="136"/>
      <c r="F1994" s="136"/>
      <c r="G1994" s="136"/>
      <c r="H1994" s="136"/>
      <c r="I1994" s="136"/>
      <c r="J1994" s="136"/>
      <c r="K1994" s="136"/>
      <c r="L1994" s="138"/>
      <c r="M1994" s="139"/>
      <c r="N1994" s="211"/>
      <c r="O1994" s="136"/>
      <c r="P1994" s="136"/>
      <c r="Q1994" s="136"/>
      <c r="R1994" s="136"/>
      <c r="S1994" s="136"/>
      <c r="T1994" s="136"/>
      <c r="U1994" s="136"/>
      <c r="V1994" s="136"/>
      <c r="W1994" s="136"/>
      <c r="X1994" s="136"/>
      <c r="Y1994" s="138"/>
    </row>
    <row r="1995" spans="1:25" s="2" customFormat="1" x14ac:dyDescent="0.25">
      <c r="A1995" s="136"/>
      <c r="B1995" s="136"/>
      <c r="C1995" s="136"/>
      <c r="D1995" s="136"/>
      <c r="E1995" s="136"/>
      <c r="F1995" s="136"/>
      <c r="G1995" s="136"/>
      <c r="H1995" s="136"/>
      <c r="I1995" s="136"/>
      <c r="J1995" s="136"/>
      <c r="K1995" s="136"/>
      <c r="L1995" s="138"/>
      <c r="M1995" s="139"/>
      <c r="N1995" s="211"/>
      <c r="O1995" s="136"/>
      <c r="P1995" s="136"/>
      <c r="Q1995" s="136"/>
      <c r="R1995" s="136"/>
      <c r="S1995" s="136"/>
      <c r="T1995" s="136"/>
      <c r="U1995" s="136"/>
      <c r="V1995" s="136"/>
      <c r="W1995" s="136"/>
      <c r="X1995" s="136"/>
      <c r="Y1995" s="138"/>
    </row>
    <row r="1996" spans="1:25" s="2" customFormat="1" x14ac:dyDescent="0.25">
      <c r="A1996" s="136"/>
      <c r="B1996" s="136"/>
      <c r="C1996" s="136"/>
      <c r="D1996" s="136"/>
      <c r="E1996" s="136"/>
      <c r="F1996" s="136"/>
      <c r="G1996" s="136"/>
      <c r="H1996" s="136"/>
      <c r="I1996" s="136"/>
      <c r="J1996" s="136"/>
      <c r="K1996" s="136"/>
      <c r="L1996" s="138"/>
      <c r="M1996" s="139"/>
      <c r="N1996" s="211"/>
      <c r="O1996" s="136"/>
      <c r="P1996" s="136"/>
      <c r="Q1996" s="136"/>
      <c r="R1996" s="136"/>
      <c r="S1996" s="136"/>
      <c r="T1996" s="136"/>
      <c r="U1996" s="136"/>
      <c r="V1996" s="136"/>
      <c r="W1996" s="136"/>
      <c r="X1996" s="136"/>
      <c r="Y1996" s="138"/>
    </row>
    <row r="1997" spans="1:25" s="2" customFormat="1" x14ac:dyDescent="0.25">
      <c r="A1997" s="136"/>
      <c r="B1997" s="136"/>
      <c r="C1997" s="136"/>
      <c r="D1997" s="136"/>
      <c r="E1997" s="136"/>
      <c r="F1997" s="136"/>
      <c r="G1997" s="136"/>
      <c r="H1997" s="136"/>
      <c r="I1997" s="136"/>
      <c r="J1997" s="136"/>
      <c r="K1997" s="136"/>
      <c r="L1997" s="138"/>
      <c r="M1997" s="139"/>
      <c r="N1997" s="211"/>
      <c r="O1997" s="136"/>
      <c r="P1997" s="136"/>
      <c r="Q1997" s="136"/>
      <c r="R1997" s="136"/>
      <c r="S1997" s="136"/>
      <c r="T1997" s="136"/>
      <c r="U1997" s="136"/>
      <c r="V1997" s="136"/>
      <c r="W1997" s="136"/>
      <c r="X1997" s="136"/>
      <c r="Y1997" s="138"/>
    </row>
    <row r="1998" spans="1:25" s="2" customFormat="1" x14ac:dyDescent="0.25">
      <c r="A1998" s="136"/>
      <c r="B1998" s="136"/>
      <c r="C1998" s="136"/>
      <c r="D1998" s="136"/>
      <c r="E1998" s="136"/>
      <c r="F1998" s="136"/>
      <c r="G1998" s="136"/>
      <c r="H1998" s="136"/>
      <c r="I1998" s="136"/>
      <c r="J1998" s="136"/>
      <c r="K1998" s="136"/>
      <c r="L1998" s="138"/>
      <c r="M1998" s="139"/>
      <c r="N1998" s="211"/>
      <c r="O1998" s="136"/>
      <c r="P1998" s="136"/>
      <c r="Q1998" s="136"/>
      <c r="R1998" s="136"/>
      <c r="S1998" s="136"/>
      <c r="T1998" s="136"/>
      <c r="U1998" s="136"/>
      <c r="V1998" s="136"/>
      <c r="W1998" s="136"/>
      <c r="X1998" s="136"/>
      <c r="Y1998" s="138"/>
    </row>
    <row r="1999" spans="1:25" s="2" customFormat="1" x14ac:dyDescent="0.25">
      <c r="A1999" s="136"/>
      <c r="B1999" s="136"/>
      <c r="C1999" s="136"/>
      <c r="D1999" s="136"/>
      <c r="E1999" s="136"/>
      <c r="F1999" s="136"/>
      <c r="G1999" s="136"/>
      <c r="H1999" s="136"/>
      <c r="I1999" s="136"/>
      <c r="J1999" s="136"/>
      <c r="K1999" s="136"/>
      <c r="L1999" s="138"/>
      <c r="M1999" s="139"/>
      <c r="N1999" s="211"/>
      <c r="O1999" s="136"/>
      <c r="P1999" s="136"/>
      <c r="Q1999" s="136"/>
      <c r="R1999" s="136"/>
      <c r="S1999" s="136"/>
      <c r="T1999" s="136"/>
      <c r="U1999" s="136"/>
      <c r="V1999" s="136"/>
      <c r="W1999" s="136"/>
      <c r="X1999" s="136"/>
      <c r="Y1999" s="138"/>
    </row>
    <row r="2000" spans="1:25" s="2" customFormat="1" x14ac:dyDescent="0.25">
      <c r="A2000" s="136"/>
      <c r="B2000" s="136"/>
      <c r="C2000" s="136"/>
      <c r="D2000" s="136"/>
      <c r="E2000" s="136"/>
      <c r="F2000" s="136"/>
      <c r="G2000" s="136"/>
      <c r="H2000" s="136"/>
      <c r="I2000" s="136"/>
      <c r="J2000" s="136"/>
      <c r="K2000" s="136"/>
      <c r="L2000" s="138"/>
      <c r="M2000" s="139"/>
      <c r="N2000" s="211"/>
      <c r="O2000" s="136"/>
      <c r="P2000" s="136"/>
      <c r="Q2000" s="136"/>
      <c r="R2000" s="136"/>
      <c r="S2000" s="136"/>
      <c r="T2000" s="136"/>
      <c r="U2000" s="136"/>
      <c r="V2000" s="136"/>
      <c r="W2000" s="136"/>
      <c r="X2000" s="136"/>
      <c r="Y2000" s="138"/>
    </row>
    <row r="2001" spans="1:25" s="2" customFormat="1" x14ac:dyDescent="0.25">
      <c r="A2001" s="136"/>
      <c r="B2001" s="136"/>
      <c r="C2001" s="136"/>
      <c r="D2001" s="136"/>
      <c r="E2001" s="136"/>
      <c r="F2001" s="136"/>
      <c r="G2001" s="136"/>
      <c r="H2001" s="136"/>
      <c r="I2001" s="136"/>
      <c r="J2001" s="136"/>
      <c r="K2001" s="136"/>
      <c r="L2001" s="138"/>
      <c r="M2001" s="139"/>
      <c r="N2001" s="211"/>
      <c r="O2001" s="136"/>
      <c r="P2001" s="136"/>
      <c r="Q2001" s="136"/>
      <c r="R2001" s="136"/>
      <c r="S2001" s="136"/>
      <c r="T2001" s="136"/>
      <c r="U2001" s="136"/>
      <c r="V2001" s="136"/>
      <c r="W2001" s="136"/>
      <c r="X2001" s="136"/>
      <c r="Y2001" s="138"/>
    </row>
    <row r="2002" spans="1:25" s="2" customFormat="1" x14ac:dyDescent="0.25">
      <c r="A2002" s="136"/>
      <c r="B2002" s="136"/>
      <c r="C2002" s="136"/>
      <c r="D2002" s="136"/>
      <c r="E2002" s="136"/>
      <c r="F2002" s="136"/>
      <c r="G2002" s="136"/>
      <c r="H2002" s="136"/>
      <c r="I2002" s="136"/>
      <c r="J2002" s="136"/>
      <c r="K2002" s="136"/>
      <c r="L2002" s="138"/>
      <c r="M2002" s="139"/>
      <c r="N2002" s="211"/>
      <c r="O2002" s="136"/>
      <c r="P2002" s="136"/>
      <c r="Q2002" s="136"/>
      <c r="R2002" s="136"/>
      <c r="S2002" s="136"/>
      <c r="T2002" s="136"/>
      <c r="U2002" s="136"/>
      <c r="V2002" s="136"/>
      <c r="W2002" s="136"/>
      <c r="X2002" s="136"/>
      <c r="Y2002" s="138"/>
    </row>
    <row r="2003" spans="1:25" s="2" customFormat="1" x14ac:dyDescent="0.25">
      <c r="A2003" s="136"/>
      <c r="B2003" s="136"/>
      <c r="C2003" s="136"/>
      <c r="D2003" s="136"/>
      <c r="E2003" s="136"/>
      <c r="F2003" s="136"/>
      <c r="G2003" s="136"/>
      <c r="H2003" s="136"/>
      <c r="I2003" s="136"/>
      <c r="J2003" s="136"/>
      <c r="K2003" s="136"/>
      <c r="L2003" s="138"/>
      <c r="M2003" s="139"/>
      <c r="N2003" s="211"/>
      <c r="O2003" s="136"/>
      <c r="P2003" s="136"/>
      <c r="Q2003" s="136"/>
      <c r="R2003" s="136"/>
      <c r="S2003" s="136"/>
      <c r="T2003" s="136"/>
      <c r="U2003" s="136"/>
      <c r="V2003" s="136"/>
      <c r="W2003" s="136"/>
      <c r="X2003" s="136"/>
      <c r="Y2003" s="138"/>
    </row>
    <row r="2004" spans="1:25" s="2" customFormat="1" x14ac:dyDescent="0.25">
      <c r="A2004" s="136"/>
      <c r="B2004" s="136"/>
      <c r="C2004" s="136"/>
      <c r="D2004" s="136"/>
      <c r="E2004" s="136"/>
      <c r="F2004" s="136"/>
      <c r="G2004" s="136"/>
      <c r="H2004" s="136"/>
      <c r="I2004" s="136"/>
      <c r="J2004" s="136"/>
      <c r="K2004" s="136"/>
      <c r="L2004" s="138"/>
      <c r="M2004" s="139"/>
      <c r="N2004" s="211"/>
      <c r="O2004" s="136"/>
      <c r="P2004" s="136"/>
      <c r="Q2004" s="136"/>
      <c r="R2004" s="136"/>
      <c r="S2004" s="136"/>
      <c r="T2004" s="136"/>
      <c r="U2004" s="136"/>
      <c r="V2004" s="136"/>
      <c r="W2004" s="136"/>
      <c r="X2004" s="136"/>
      <c r="Y2004" s="138"/>
    </row>
    <row r="2005" spans="1:25" s="2" customFormat="1" x14ac:dyDescent="0.25">
      <c r="A2005" s="136"/>
      <c r="B2005" s="136"/>
      <c r="C2005" s="136"/>
      <c r="D2005" s="136"/>
      <c r="E2005" s="136"/>
      <c r="F2005" s="136"/>
      <c r="G2005" s="136"/>
      <c r="H2005" s="136"/>
      <c r="I2005" s="136"/>
      <c r="J2005" s="136"/>
      <c r="K2005" s="136"/>
      <c r="L2005" s="138"/>
      <c r="M2005" s="139"/>
      <c r="N2005" s="211"/>
      <c r="O2005" s="136"/>
      <c r="P2005" s="136"/>
      <c r="Q2005" s="136"/>
      <c r="R2005" s="136"/>
      <c r="S2005" s="136"/>
      <c r="T2005" s="136"/>
      <c r="U2005" s="136"/>
      <c r="V2005" s="136"/>
      <c r="W2005" s="136"/>
      <c r="X2005" s="136"/>
      <c r="Y2005" s="138"/>
    </row>
    <row r="2006" spans="1:25" s="2" customFormat="1" x14ac:dyDescent="0.25">
      <c r="A2006" s="136"/>
      <c r="B2006" s="136"/>
      <c r="C2006" s="136"/>
      <c r="D2006" s="136"/>
      <c r="E2006" s="136"/>
      <c r="F2006" s="136"/>
      <c r="G2006" s="136"/>
      <c r="H2006" s="136"/>
      <c r="I2006" s="136"/>
      <c r="J2006" s="136"/>
      <c r="K2006" s="136"/>
      <c r="L2006" s="138"/>
      <c r="M2006" s="139"/>
      <c r="N2006" s="211"/>
      <c r="O2006" s="136"/>
      <c r="P2006" s="136"/>
      <c r="Q2006" s="136"/>
      <c r="R2006" s="136"/>
      <c r="S2006" s="136"/>
      <c r="T2006" s="136"/>
      <c r="U2006" s="136"/>
      <c r="V2006" s="136"/>
      <c r="W2006" s="136"/>
      <c r="X2006" s="136"/>
      <c r="Y2006" s="138"/>
    </row>
    <row r="2007" spans="1:25" s="2" customFormat="1" x14ac:dyDescent="0.25">
      <c r="A2007" s="136"/>
      <c r="B2007" s="136"/>
      <c r="C2007" s="136"/>
      <c r="D2007" s="136"/>
      <c r="E2007" s="136"/>
      <c r="F2007" s="136"/>
      <c r="G2007" s="136"/>
      <c r="H2007" s="136"/>
      <c r="I2007" s="136"/>
      <c r="J2007" s="136"/>
      <c r="K2007" s="136"/>
      <c r="L2007" s="138"/>
      <c r="M2007" s="139"/>
      <c r="N2007" s="211"/>
      <c r="O2007" s="136"/>
      <c r="P2007" s="136"/>
      <c r="Q2007" s="136"/>
      <c r="R2007" s="136"/>
      <c r="S2007" s="136"/>
      <c r="T2007" s="136"/>
      <c r="U2007" s="136"/>
      <c r="V2007" s="136"/>
      <c r="W2007" s="136"/>
      <c r="X2007" s="136"/>
      <c r="Y2007" s="138"/>
    </row>
    <row r="2008" spans="1:25" s="2" customFormat="1" x14ac:dyDescent="0.25">
      <c r="A2008" s="136"/>
      <c r="B2008" s="136"/>
      <c r="C2008" s="136"/>
      <c r="D2008" s="136"/>
      <c r="E2008" s="136"/>
      <c r="F2008" s="136"/>
      <c r="G2008" s="136"/>
      <c r="H2008" s="136"/>
      <c r="I2008" s="136"/>
      <c r="J2008" s="136"/>
      <c r="K2008" s="136"/>
      <c r="L2008" s="138"/>
      <c r="M2008" s="139"/>
      <c r="N2008" s="211"/>
      <c r="O2008" s="136"/>
      <c r="P2008" s="136"/>
      <c r="Q2008" s="136"/>
      <c r="R2008" s="136"/>
      <c r="S2008" s="136"/>
      <c r="T2008" s="136"/>
      <c r="U2008" s="136"/>
      <c r="V2008" s="136"/>
      <c r="W2008" s="136"/>
      <c r="X2008" s="136"/>
      <c r="Y2008" s="138"/>
    </row>
    <row r="2009" spans="1:25" s="2" customFormat="1" x14ac:dyDescent="0.25">
      <c r="A2009" s="136"/>
      <c r="B2009" s="136"/>
      <c r="C2009" s="136"/>
      <c r="D2009" s="136"/>
      <c r="E2009" s="136"/>
      <c r="F2009" s="136"/>
      <c r="G2009" s="136"/>
      <c r="H2009" s="136"/>
      <c r="I2009" s="136"/>
      <c r="J2009" s="136"/>
      <c r="K2009" s="136"/>
      <c r="L2009" s="138"/>
      <c r="M2009" s="139"/>
      <c r="N2009" s="211"/>
      <c r="O2009" s="136"/>
      <c r="P2009" s="136"/>
      <c r="Q2009" s="136"/>
      <c r="R2009" s="136"/>
      <c r="S2009" s="136"/>
      <c r="T2009" s="136"/>
      <c r="U2009" s="136"/>
      <c r="V2009" s="136"/>
      <c r="W2009" s="136"/>
      <c r="X2009" s="136"/>
      <c r="Y2009" s="138"/>
    </row>
    <row r="2010" spans="1:25" s="2" customFormat="1" x14ac:dyDescent="0.25">
      <c r="A2010" s="136"/>
      <c r="B2010" s="136"/>
      <c r="C2010" s="136"/>
      <c r="D2010" s="136"/>
      <c r="E2010" s="136"/>
      <c r="F2010" s="136"/>
      <c r="G2010" s="136"/>
      <c r="H2010" s="136"/>
      <c r="I2010" s="136"/>
      <c r="J2010" s="136"/>
      <c r="K2010" s="136"/>
      <c r="L2010" s="138"/>
      <c r="M2010" s="139"/>
      <c r="N2010" s="211"/>
      <c r="O2010" s="136"/>
      <c r="P2010" s="136"/>
      <c r="Q2010" s="136"/>
      <c r="R2010" s="136"/>
      <c r="S2010" s="136"/>
      <c r="T2010" s="136"/>
      <c r="U2010" s="136"/>
      <c r="V2010" s="136"/>
      <c r="W2010" s="136"/>
      <c r="X2010" s="136"/>
      <c r="Y2010" s="138"/>
    </row>
    <row r="2011" spans="1:25" s="2" customFormat="1" x14ac:dyDescent="0.25">
      <c r="A2011" s="136"/>
      <c r="B2011" s="136"/>
      <c r="C2011" s="136"/>
      <c r="D2011" s="136"/>
      <c r="E2011" s="136"/>
      <c r="F2011" s="136"/>
      <c r="G2011" s="136"/>
      <c r="H2011" s="136"/>
      <c r="I2011" s="136"/>
      <c r="J2011" s="136"/>
      <c r="K2011" s="136"/>
      <c r="L2011" s="138"/>
      <c r="M2011" s="139"/>
      <c r="N2011" s="211"/>
      <c r="O2011" s="136"/>
      <c r="P2011" s="136"/>
      <c r="Q2011" s="136"/>
      <c r="R2011" s="136"/>
      <c r="S2011" s="136"/>
      <c r="T2011" s="136"/>
      <c r="U2011" s="136"/>
      <c r="V2011" s="136"/>
      <c r="W2011" s="136"/>
      <c r="X2011" s="136"/>
      <c r="Y2011" s="138"/>
    </row>
    <row r="2012" spans="1:25" s="2" customFormat="1" x14ac:dyDescent="0.25">
      <c r="A2012" s="136"/>
      <c r="B2012" s="136"/>
      <c r="C2012" s="136"/>
      <c r="D2012" s="136"/>
      <c r="E2012" s="136"/>
      <c r="F2012" s="136"/>
      <c r="G2012" s="136"/>
      <c r="H2012" s="136"/>
      <c r="I2012" s="136"/>
      <c r="J2012" s="136"/>
      <c r="K2012" s="136"/>
      <c r="L2012" s="138"/>
      <c r="M2012" s="139"/>
      <c r="N2012" s="211"/>
      <c r="O2012" s="136"/>
      <c r="P2012" s="136"/>
      <c r="Q2012" s="136"/>
      <c r="R2012" s="136"/>
      <c r="S2012" s="136"/>
      <c r="T2012" s="136"/>
      <c r="U2012" s="136"/>
      <c r="V2012" s="136"/>
      <c r="W2012" s="136"/>
      <c r="X2012" s="136"/>
      <c r="Y2012" s="138"/>
    </row>
    <row r="2013" spans="1:25" s="2" customFormat="1" x14ac:dyDescent="0.25">
      <c r="A2013" s="136"/>
      <c r="B2013" s="136"/>
      <c r="C2013" s="136"/>
      <c r="D2013" s="136"/>
      <c r="E2013" s="136"/>
      <c r="F2013" s="136"/>
      <c r="G2013" s="136"/>
      <c r="H2013" s="136"/>
      <c r="I2013" s="136"/>
      <c r="J2013" s="136"/>
      <c r="K2013" s="136"/>
      <c r="L2013" s="138"/>
      <c r="M2013" s="139"/>
      <c r="N2013" s="211"/>
      <c r="O2013" s="136"/>
      <c r="P2013" s="136"/>
      <c r="Q2013" s="136"/>
      <c r="R2013" s="136"/>
      <c r="S2013" s="136"/>
      <c r="T2013" s="136"/>
      <c r="U2013" s="136"/>
      <c r="V2013" s="136"/>
      <c r="W2013" s="136"/>
      <c r="X2013" s="136"/>
      <c r="Y2013" s="138"/>
    </row>
    <row r="2014" spans="1:25" s="2" customFormat="1" x14ac:dyDescent="0.25">
      <c r="A2014" s="136"/>
      <c r="B2014" s="136"/>
      <c r="C2014" s="136"/>
      <c r="D2014" s="136"/>
      <c r="E2014" s="136"/>
      <c r="F2014" s="136"/>
      <c r="G2014" s="136"/>
      <c r="H2014" s="136"/>
      <c r="I2014" s="136"/>
      <c r="J2014" s="136"/>
      <c r="K2014" s="136"/>
      <c r="L2014" s="138"/>
      <c r="M2014" s="139"/>
      <c r="N2014" s="211"/>
      <c r="O2014" s="136"/>
      <c r="P2014" s="136"/>
      <c r="Q2014" s="136"/>
      <c r="R2014" s="136"/>
      <c r="S2014" s="136"/>
      <c r="T2014" s="136"/>
      <c r="U2014" s="136"/>
      <c r="V2014" s="136"/>
      <c r="W2014" s="136"/>
      <c r="X2014" s="136"/>
      <c r="Y2014" s="138"/>
    </row>
    <row r="2015" spans="1:25" s="2" customFormat="1" x14ac:dyDescent="0.25">
      <c r="A2015" s="136"/>
      <c r="B2015" s="136"/>
      <c r="C2015" s="136"/>
      <c r="D2015" s="136"/>
      <c r="E2015" s="136"/>
      <c r="F2015" s="136"/>
      <c r="G2015" s="136"/>
      <c r="H2015" s="136"/>
      <c r="I2015" s="136"/>
      <c r="J2015" s="136"/>
      <c r="K2015" s="136"/>
      <c r="L2015" s="138"/>
      <c r="M2015" s="139"/>
      <c r="N2015" s="211"/>
      <c r="O2015" s="136"/>
      <c r="P2015" s="136"/>
      <c r="Q2015" s="136"/>
      <c r="R2015" s="136"/>
      <c r="S2015" s="136"/>
      <c r="T2015" s="136"/>
      <c r="U2015" s="136"/>
      <c r="V2015" s="136"/>
      <c r="W2015" s="136"/>
      <c r="X2015" s="136"/>
      <c r="Y2015" s="138"/>
    </row>
    <row r="2016" spans="1:25" s="2" customFormat="1" x14ac:dyDescent="0.25">
      <c r="A2016" s="136"/>
      <c r="B2016" s="136"/>
      <c r="C2016" s="136"/>
      <c r="D2016" s="136"/>
      <c r="E2016" s="136"/>
      <c r="F2016" s="136"/>
      <c r="G2016" s="136"/>
      <c r="H2016" s="136"/>
      <c r="I2016" s="136"/>
      <c r="J2016" s="136"/>
      <c r="K2016" s="136"/>
      <c r="L2016" s="138"/>
      <c r="M2016" s="139"/>
      <c r="N2016" s="211"/>
      <c r="O2016" s="136"/>
      <c r="P2016" s="136"/>
      <c r="Q2016" s="136"/>
      <c r="R2016" s="136"/>
      <c r="S2016" s="136"/>
      <c r="T2016" s="136"/>
      <c r="U2016" s="136"/>
      <c r="V2016" s="136"/>
      <c r="W2016" s="136"/>
      <c r="X2016" s="136"/>
      <c r="Y2016" s="138"/>
    </row>
    <row r="2017" spans="1:25" s="2" customFormat="1" x14ac:dyDescent="0.25">
      <c r="A2017" s="136"/>
      <c r="B2017" s="136"/>
      <c r="C2017" s="136"/>
      <c r="D2017" s="136"/>
      <c r="E2017" s="136"/>
      <c r="F2017" s="136"/>
      <c r="G2017" s="136"/>
      <c r="H2017" s="136"/>
      <c r="I2017" s="136"/>
      <c r="J2017" s="136"/>
      <c r="K2017" s="136"/>
      <c r="L2017" s="138"/>
      <c r="M2017" s="139"/>
      <c r="N2017" s="211"/>
      <c r="O2017" s="136"/>
      <c r="P2017" s="136"/>
      <c r="Q2017" s="136"/>
      <c r="R2017" s="136"/>
      <c r="S2017" s="136"/>
      <c r="T2017" s="136"/>
      <c r="U2017" s="136"/>
      <c r="V2017" s="136"/>
      <c r="W2017" s="136"/>
      <c r="X2017" s="136"/>
      <c r="Y2017" s="138"/>
    </row>
    <row r="2018" spans="1:25" s="2" customFormat="1" x14ac:dyDescent="0.25">
      <c r="A2018" s="136"/>
      <c r="B2018" s="136"/>
      <c r="C2018" s="136"/>
      <c r="D2018" s="136"/>
      <c r="E2018" s="136"/>
      <c r="F2018" s="136"/>
      <c r="G2018" s="136"/>
      <c r="H2018" s="136"/>
      <c r="I2018" s="136"/>
      <c r="J2018" s="136"/>
      <c r="K2018" s="136"/>
      <c r="L2018" s="138"/>
      <c r="M2018" s="139"/>
      <c r="N2018" s="211"/>
      <c r="O2018" s="136"/>
      <c r="P2018" s="136"/>
      <c r="Q2018" s="136"/>
      <c r="R2018" s="136"/>
      <c r="S2018" s="136"/>
      <c r="T2018" s="136"/>
      <c r="U2018" s="136"/>
      <c r="V2018" s="136"/>
      <c r="W2018" s="136"/>
      <c r="X2018" s="136"/>
      <c r="Y2018" s="138"/>
    </row>
    <row r="2019" spans="1:25" s="2" customFormat="1" x14ac:dyDescent="0.25">
      <c r="A2019" s="136"/>
      <c r="B2019" s="136"/>
      <c r="C2019" s="136"/>
      <c r="D2019" s="136"/>
      <c r="E2019" s="136"/>
      <c r="F2019" s="136"/>
      <c r="G2019" s="136"/>
      <c r="H2019" s="136"/>
      <c r="I2019" s="136"/>
      <c r="J2019" s="136"/>
      <c r="K2019" s="136"/>
      <c r="L2019" s="138"/>
      <c r="M2019" s="139"/>
      <c r="N2019" s="211"/>
      <c r="O2019" s="136"/>
      <c r="P2019" s="136"/>
      <c r="Q2019" s="136"/>
      <c r="R2019" s="136"/>
      <c r="S2019" s="136"/>
      <c r="T2019" s="136"/>
      <c r="U2019" s="136"/>
      <c r="V2019" s="136"/>
      <c r="W2019" s="136"/>
      <c r="X2019" s="136"/>
      <c r="Y2019" s="138"/>
    </row>
    <row r="2020" spans="1:25" s="2" customFormat="1" x14ac:dyDescent="0.25">
      <c r="A2020" s="136"/>
      <c r="B2020" s="136"/>
      <c r="C2020" s="136"/>
      <c r="D2020" s="136"/>
      <c r="E2020" s="136"/>
      <c r="F2020" s="136"/>
      <c r="G2020" s="136"/>
      <c r="H2020" s="136"/>
      <c r="I2020" s="136"/>
      <c r="J2020" s="136"/>
      <c r="K2020" s="136"/>
      <c r="L2020" s="138"/>
      <c r="M2020" s="139"/>
      <c r="N2020" s="211"/>
      <c r="O2020" s="136"/>
      <c r="P2020" s="136"/>
      <c r="Q2020" s="136"/>
      <c r="R2020" s="136"/>
      <c r="S2020" s="136"/>
      <c r="T2020" s="136"/>
      <c r="U2020" s="136"/>
      <c r="V2020" s="136"/>
      <c r="W2020" s="136"/>
      <c r="X2020" s="136"/>
      <c r="Y2020" s="138"/>
    </row>
    <row r="2021" spans="1:25" s="2" customFormat="1" x14ac:dyDescent="0.25">
      <c r="A2021" s="136"/>
      <c r="B2021" s="136"/>
      <c r="C2021" s="136"/>
      <c r="D2021" s="136"/>
      <c r="E2021" s="136"/>
      <c r="F2021" s="136"/>
      <c r="G2021" s="136"/>
      <c r="H2021" s="136"/>
      <c r="I2021" s="136"/>
      <c r="J2021" s="136"/>
      <c r="K2021" s="136"/>
      <c r="L2021" s="138"/>
      <c r="M2021" s="139"/>
      <c r="N2021" s="211"/>
      <c r="O2021" s="136"/>
      <c r="P2021" s="136"/>
      <c r="Q2021" s="136"/>
      <c r="R2021" s="136"/>
      <c r="S2021" s="136"/>
      <c r="T2021" s="136"/>
      <c r="U2021" s="136"/>
      <c r="V2021" s="136"/>
      <c r="W2021" s="136"/>
      <c r="X2021" s="136"/>
      <c r="Y2021" s="138"/>
    </row>
    <row r="2022" spans="1:25" s="2" customFormat="1" x14ac:dyDescent="0.25">
      <c r="A2022" s="136"/>
      <c r="B2022" s="136"/>
      <c r="C2022" s="136"/>
      <c r="D2022" s="136"/>
      <c r="E2022" s="136"/>
      <c r="F2022" s="136"/>
      <c r="G2022" s="136"/>
      <c r="H2022" s="136"/>
      <c r="I2022" s="136"/>
      <c r="J2022" s="136"/>
      <c r="K2022" s="136"/>
      <c r="L2022" s="138"/>
      <c r="M2022" s="139"/>
      <c r="N2022" s="211"/>
      <c r="O2022" s="136"/>
      <c r="P2022" s="136"/>
      <c r="Q2022" s="136"/>
      <c r="R2022" s="136"/>
      <c r="S2022" s="136"/>
      <c r="T2022" s="136"/>
      <c r="U2022" s="136"/>
      <c r="V2022" s="136"/>
      <c r="W2022" s="136"/>
      <c r="X2022" s="136"/>
      <c r="Y2022" s="138"/>
    </row>
    <row r="2023" spans="1:25" s="2" customFormat="1" x14ac:dyDescent="0.25">
      <c r="A2023" s="136"/>
      <c r="B2023" s="136"/>
      <c r="C2023" s="136"/>
      <c r="D2023" s="136"/>
      <c r="E2023" s="136"/>
      <c r="F2023" s="136"/>
      <c r="G2023" s="136"/>
      <c r="H2023" s="136"/>
      <c r="I2023" s="136"/>
      <c r="J2023" s="136"/>
      <c r="K2023" s="136"/>
      <c r="L2023" s="138"/>
      <c r="M2023" s="139"/>
      <c r="N2023" s="211"/>
      <c r="O2023" s="136"/>
      <c r="P2023" s="136"/>
      <c r="Q2023" s="136"/>
      <c r="R2023" s="136"/>
      <c r="S2023" s="136"/>
      <c r="T2023" s="136"/>
      <c r="U2023" s="136"/>
      <c r="V2023" s="136"/>
      <c r="W2023" s="136"/>
      <c r="X2023" s="136"/>
      <c r="Y2023" s="138"/>
    </row>
    <row r="2024" spans="1:25" s="2" customFormat="1" x14ac:dyDescent="0.25">
      <c r="A2024" s="136"/>
      <c r="B2024" s="136"/>
      <c r="C2024" s="136"/>
      <c r="D2024" s="136"/>
      <c r="E2024" s="136"/>
      <c r="F2024" s="136"/>
      <c r="G2024" s="136"/>
      <c r="H2024" s="136"/>
      <c r="I2024" s="136"/>
      <c r="J2024" s="136"/>
      <c r="K2024" s="136"/>
      <c r="L2024" s="138"/>
      <c r="M2024" s="139"/>
      <c r="N2024" s="211"/>
      <c r="O2024" s="136"/>
      <c r="P2024" s="136"/>
      <c r="Q2024" s="136"/>
      <c r="R2024" s="136"/>
      <c r="S2024" s="136"/>
      <c r="T2024" s="136"/>
      <c r="U2024" s="136"/>
      <c r="V2024" s="136"/>
      <c r="W2024" s="136"/>
      <c r="X2024" s="136"/>
      <c r="Y2024" s="138"/>
    </row>
    <row r="2025" spans="1:25" s="2" customFormat="1" x14ac:dyDescent="0.25">
      <c r="A2025" s="136"/>
      <c r="B2025" s="136"/>
      <c r="C2025" s="136"/>
      <c r="D2025" s="136"/>
      <c r="E2025" s="136"/>
      <c r="F2025" s="136"/>
      <c r="G2025" s="136"/>
      <c r="H2025" s="136"/>
      <c r="I2025" s="136"/>
      <c r="J2025" s="136"/>
      <c r="K2025" s="136"/>
      <c r="L2025" s="138"/>
      <c r="M2025" s="139"/>
      <c r="N2025" s="211"/>
      <c r="O2025" s="136"/>
      <c r="P2025" s="136"/>
      <c r="Q2025" s="136"/>
      <c r="R2025" s="136"/>
      <c r="S2025" s="136"/>
      <c r="T2025" s="136"/>
      <c r="U2025" s="136"/>
      <c r="V2025" s="136"/>
      <c r="W2025" s="136"/>
      <c r="X2025" s="136"/>
      <c r="Y2025" s="138"/>
    </row>
    <row r="2026" spans="1:25" s="2" customFormat="1" x14ac:dyDescent="0.25">
      <c r="A2026" s="136"/>
      <c r="B2026" s="136"/>
      <c r="C2026" s="136"/>
      <c r="D2026" s="136"/>
      <c r="E2026" s="136"/>
      <c r="F2026" s="136"/>
      <c r="G2026" s="136"/>
      <c r="H2026" s="136"/>
      <c r="I2026" s="136"/>
      <c r="J2026" s="136"/>
      <c r="K2026" s="136"/>
      <c r="L2026" s="138"/>
      <c r="M2026" s="139"/>
      <c r="N2026" s="211"/>
      <c r="O2026" s="136"/>
      <c r="P2026" s="136"/>
      <c r="Q2026" s="136"/>
      <c r="R2026" s="136"/>
      <c r="S2026" s="136"/>
      <c r="T2026" s="136"/>
      <c r="U2026" s="136"/>
      <c r="V2026" s="136"/>
      <c r="W2026" s="136"/>
      <c r="X2026" s="136"/>
      <c r="Y2026" s="138"/>
    </row>
    <row r="2027" spans="1:25" s="2" customFormat="1" x14ac:dyDescent="0.25">
      <c r="A2027" s="136"/>
      <c r="B2027" s="136"/>
      <c r="C2027" s="136"/>
      <c r="D2027" s="136"/>
      <c r="E2027" s="136"/>
      <c r="F2027" s="136"/>
      <c r="G2027" s="136"/>
      <c r="H2027" s="136"/>
      <c r="I2027" s="136"/>
      <c r="J2027" s="136"/>
      <c r="K2027" s="136"/>
      <c r="L2027" s="138"/>
      <c r="M2027" s="139"/>
      <c r="N2027" s="211"/>
      <c r="O2027" s="136"/>
      <c r="P2027" s="136"/>
      <c r="Q2027" s="136"/>
      <c r="R2027" s="136"/>
      <c r="S2027" s="136"/>
      <c r="T2027" s="136"/>
      <c r="U2027" s="136"/>
      <c r="V2027" s="136"/>
      <c r="W2027" s="136"/>
      <c r="X2027" s="136"/>
      <c r="Y2027" s="138"/>
    </row>
    <row r="2028" spans="1:25" s="2" customFormat="1" x14ac:dyDescent="0.25">
      <c r="A2028" s="136"/>
      <c r="B2028" s="136"/>
      <c r="C2028" s="136"/>
      <c r="D2028" s="136"/>
      <c r="E2028" s="136"/>
      <c r="F2028" s="136"/>
      <c r="G2028" s="136"/>
      <c r="H2028" s="136"/>
      <c r="I2028" s="136"/>
      <c r="J2028" s="136"/>
      <c r="K2028" s="136"/>
      <c r="L2028" s="138"/>
      <c r="M2028" s="139"/>
      <c r="N2028" s="211"/>
      <c r="O2028" s="136"/>
      <c r="P2028" s="136"/>
      <c r="Q2028" s="136"/>
      <c r="R2028" s="136"/>
      <c r="S2028" s="136"/>
      <c r="T2028" s="136"/>
      <c r="U2028" s="136"/>
      <c r="V2028" s="136"/>
      <c r="W2028" s="136"/>
      <c r="X2028" s="136"/>
      <c r="Y2028" s="138"/>
    </row>
    <row r="2029" spans="1:25" s="2" customFormat="1" x14ac:dyDescent="0.25">
      <c r="A2029" s="136"/>
      <c r="B2029" s="136"/>
      <c r="C2029" s="136"/>
      <c r="D2029" s="136"/>
      <c r="E2029" s="136"/>
      <c r="F2029" s="136"/>
      <c r="G2029" s="136"/>
      <c r="H2029" s="136"/>
      <c r="I2029" s="136"/>
      <c r="J2029" s="136"/>
      <c r="K2029" s="136"/>
      <c r="L2029" s="138"/>
      <c r="M2029" s="139"/>
      <c r="N2029" s="211"/>
      <c r="O2029" s="136"/>
      <c r="P2029" s="136"/>
      <c r="Q2029" s="136"/>
      <c r="R2029" s="136"/>
      <c r="S2029" s="136"/>
      <c r="T2029" s="136"/>
      <c r="U2029" s="136"/>
      <c r="V2029" s="136"/>
      <c r="W2029" s="136"/>
      <c r="X2029" s="136"/>
      <c r="Y2029" s="138"/>
    </row>
    <row r="2030" spans="1:25" s="2" customFormat="1" x14ac:dyDescent="0.25">
      <c r="A2030" s="136"/>
      <c r="B2030" s="136"/>
      <c r="C2030" s="136"/>
      <c r="D2030" s="136"/>
      <c r="E2030" s="136"/>
      <c r="F2030" s="136"/>
      <c r="G2030" s="136"/>
      <c r="H2030" s="136"/>
      <c r="I2030" s="136"/>
      <c r="J2030" s="136"/>
      <c r="K2030" s="136"/>
      <c r="L2030" s="138"/>
      <c r="M2030" s="139"/>
      <c r="N2030" s="211"/>
      <c r="O2030" s="136"/>
      <c r="P2030" s="136"/>
      <c r="Q2030" s="136"/>
      <c r="R2030" s="136"/>
      <c r="S2030" s="136"/>
      <c r="T2030" s="136"/>
      <c r="U2030" s="136"/>
      <c r="V2030" s="136"/>
      <c r="W2030" s="136"/>
      <c r="X2030" s="136"/>
      <c r="Y2030" s="138"/>
    </row>
    <row r="2031" spans="1:25" s="2" customFormat="1" x14ac:dyDescent="0.25">
      <c r="A2031" s="136"/>
      <c r="B2031" s="136"/>
      <c r="C2031" s="136"/>
      <c r="D2031" s="136"/>
      <c r="E2031" s="136"/>
      <c r="F2031" s="136"/>
      <c r="G2031" s="136"/>
      <c r="H2031" s="136"/>
      <c r="I2031" s="136"/>
      <c r="J2031" s="136"/>
      <c r="K2031" s="136"/>
      <c r="L2031" s="138"/>
      <c r="M2031" s="139"/>
      <c r="N2031" s="211"/>
      <c r="O2031" s="136"/>
      <c r="P2031" s="136"/>
      <c r="Q2031" s="136"/>
      <c r="R2031" s="136"/>
      <c r="S2031" s="136"/>
      <c r="T2031" s="136"/>
      <c r="U2031" s="136"/>
      <c r="V2031" s="136"/>
      <c r="W2031" s="136"/>
      <c r="X2031" s="136"/>
      <c r="Y2031" s="138"/>
    </row>
    <row r="2032" spans="1:25" s="2" customFormat="1" x14ac:dyDescent="0.25">
      <c r="A2032" s="136"/>
      <c r="B2032" s="136"/>
      <c r="C2032" s="136"/>
      <c r="D2032" s="136"/>
      <c r="E2032" s="136"/>
      <c r="F2032" s="136"/>
      <c r="G2032" s="136"/>
      <c r="H2032" s="136"/>
      <c r="I2032" s="136"/>
      <c r="J2032" s="136"/>
      <c r="K2032" s="136"/>
      <c r="L2032" s="138"/>
      <c r="M2032" s="139"/>
      <c r="N2032" s="211"/>
      <c r="O2032" s="136"/>
      <c r="P2032" s="136"/>
      <c r="Q2032" s="136"/>
      <c r="R2032" s="136"/>
      <c r="S2032" s="136"/>
      <c r="T2032" s="136"/>
      <c r="U2032" s="136"/>
      <c r="V2032" s="136"/>
      <c r="W2032" s="136"/>
      <c r="X2032" s="136"/>
      <c r="Y2032" s="138"/>
    </row>
    <row r="2033" spans="1:25" s="2" customFormat="1" x14ac:dyDescent="0.25">
      <c r="A2033" s="136"/>
      <c r="B2033" s="136"/>
      <c r="C2033" s="136"/>
      <c r="D2033" s="136"/>
      <c r="E2033" s="136"/>
      <c r="F2033" s="136"/>
      <c r="G2033" s="136"/>
      <c r="H2033" s="136"/>
      <c r="I2033" s="136"/>
      <c r="J2033" s="136"/>
      <c r="K2033" s="136"/>
      <c r="L2033" s="138"/>
      <c r="M2033" s="139"/>
      <c r="N2033" s="211"/>
      <c r="O2033" s="136"/>
      <c r="P2033" s="136"/>
      <c r="Q2033" s="136"/>
      <c r="R2033" s="136"/>
      <c r="S2033" s="136"/>
      <c r="T2033" s="136"/>
      <c r="U2033" s="136"/>
      <c r="V2033" s="136"/>
      <c r="W2033" s="136"/>
      <c r="X2033" s="136"/>
      <c r="Y2033" s="138"/>
    </row>
    <row r="2034" spans="1:25" s="2" customFormat="1" x14ac:dyDescent="0.25">
      <c r="A2034" s="136"/>
      <c r="B2034" s="136"/>
      <c r="C2034" s="136"/>
      <c r="D2034" s="136"/>
      <c r="E2034" s="136"/>
      <c r="F2034" s="136"/>
      <c r="G2034" s="136"/>
      <c r="H2034" s="136"/>
      <c r="I2034" s="136"/>
      <c r="J2034" s="136"/>
      <c r="K2034" s="136"/>
      <c r="L2034" s="138"/>
      <c r="M2034" s="139"/>
      <c r="N2034" s="211"/>
      <c r="O2034" s="136"/>
      <c r="P2034" s="136"/>
      <c r="Q2034" s="136"/>
      <c r="R2034" s="136"/>
      <c r="S2034" s="136"/>
      <c r="T2034" s="136"/>
      <c r="U2034" s="136"/>
      <c r="V2034" s="136"/>
      <c r="W2034" s="136"/>
      <c r="X2034" s="136"/>
      <c r="Y2034" s="138"/>
    </row>
    <row r="2035" spans="1:25" s="2" customFormat="1" x14ac:dyDescent="0.25">
      <c r="A2035" s="136"/>
      <c r="B2035" s="136"/>
      <c r="C2035" s="136"/>
      <c r="D2035" s="136"/>
      <c r="E2035" s="136"/>
      <c r="F2035" s="136"/>
      <c r="G2035" s="136"/>
      <c r="H2035" s="136"/>
      <c r="I2035" s="136"/>
      <c r="J2035" s="136"/>
      <c r="K2035" s="136"/>
      <c r="L2035" s="138"/>
      <c r="M2035" s="139"/>
      <c r="N2035" s="211"/>
      <c r="O2035" s="136"/>
      <c r="P2035" s="136"/>
      <c r="Q2035" s="136"/>
      <c r="R2035" s="136"/>
      <c r="S2035" s="136"/>
      <c r="T2035" s="136"/>
      <c r="U2035" s="136"/>
      <c r="V2035" s="136"/>
      <c r="W2035" s="136"/>
      <c r="X2035" s="136"/>
      <c r="Y2035" s="138"/>
    </row>
    <row r="2036" spans="1:25" s="2" customFormat="1" x14ac:dyDescent="0.25">
      <c r="A2036" s="136"/>
      <c r="B2036" s="136"/>
      <c r="C2036" s="136"/>
      <c r="D2036" s="136"/>
      <c r="E2036" s="136"/>
      <c r="F2036" s="136"/>
      <c r="G2036" s="136"/>
      <c r="H2036" s="136"/>
      <c r="I2036" s="136"/>
      <c r="J2036" s="136"/>
      <c r="K2036" s="136"/>
      <c r="L2036" s="138"/>
      <c r="M2036" s="139"/>
      <c r="N2036" s="211"/>
      <c r="O2036" s="136"/>
      <c r="P2036" s="136"/>
      <c r="Q2036" s="136"/>
      <c r="R2036" s="136"/>
      <c r="S2036" s="136"/>
      <c r="T2036" s="136"/>
      <c r="U2036" s="136"/>
      <c r="V2036" s="136"/>
      <c r="W2036" s="136"/>
      <c r="X2036" s="136"/>
      <c r="Y2036" s="138"/>
    </row>
    <row r="2037" spans="1:25" s="2" customFormat="1" x14ac:dyDescent="0.25">
      <c r="A2037" s="136"/>
      <c r="B2037" s="136"/>
      <c r="C2037" s="136"/>
      <c r="D2037" s="136"/>
      <c r="E2037" s="136"/>
      <c r="F2037" s="136"/>
      <c r="G2037" s="136"/>
      <c r="H2037" s="136"/>
      <c r="I2037" s="136"/>
      <c r="J2037" s="136"/>
      <c r="K2037" s="136"/>
      <c r="L2037" s="138"/>
      <c r="M2037" s="139"/>
      <c r="N2037" s="211"/>
      <c r="O2037" s="136"/>
      <c r="P2037" s="136"/>
      <c r="Q2037" s="136"/>
      <c r="R2037" s="136"/>
      <c r="S2037" s="136"/>
      <c r="T2037" s="136"/>
      <c r="U2037" s="136"/>
      <c r="V2037" s="136"/>
      <c r="W2037" s="136"/>
      <c r="X2037" s="136"/>
      <c r="Y2037" s="138"/>
    </row>
    <row r="2038" spans="1:25" s="2" customFormat="1" x14ac:dyDescent="0.25">
      <c r="A2038" s="136"/>
      <c r="B2038" s="136"/>
      <c r="C2038" s="136"/>
      <c r="D2038" s="136"/>
      <c r="E2038" s="136"/>
      <c r="F2038" s="136"/>
      <c r="G2038" s="136"/>
      <c r="H2038" s="136"/>
      <c r="I2038" s="136"/>
      <c r="J2038" s="136"/>
      <c r="K2038" s="136"/>
      <c r="L2038" s="138"/>
      <c r="M2038" s="139"/>
      <c r="N2038" s="211"/>
      <c r="O2038" s="136"/>
      <c r="P2038" s="136"/>
      <c r="Q2038" s="136"/>
      <c r="R2038" s="136"/>
      <c r="S2038" s="136"/>
      <c r="T2038" s="136"/>
      <c r="U2038" s="136"/>
      <c r="V2038" s="136"/>
      <c r="W2038" s="136"/>
      <c r="X2038" s="136"/>
      <c r="Y2038" s="138"/>
    </row>
    <row r="2039" spans="1:25" s="2" customFormat="1" x14ac:dyDescent="0.25">
      <c r="A2039" s="136"/>
      <c r="B2039" s="136"/>
      <c r="C2039" s="136"/>
      <c r="D2039" s="136"/>
      <c r="E2039" s="136"/>
      <c r="F2039" s="136"/>
      <c r="G2039" s="136"/>
      <c r="H2039" s="136"/>
      <c r="I2039" s="136"/>
      <c r="J2039" s="136"/>
      <c r="K2039" s="136"/>
      <c r="L2039" s="138"/>
      <c r="M2039" s="139"/>
      <c r="N2039" s="211"/>
      <c r="O2039" s="136"/>
      <c r="P2039" s="136"/>
      <c r="Q2039" s="136"/>
      <c r="R2039" s="136"/>
      <c r="S2039" s="136"/>
      <c r="T2039" s="136"/>
      <c r="U2039" s="136"/>
      <c r="V2039" s="136"/>
      <c r="W2039" s="136"/>
      <c r="X2039" s="136"/>
      <c r="Y2039" s="138"/>
    </row>
    <row r="2040" spans="1:25" s="2" customFormat="1" x14ac:dyDescent="0.25">
      <c r="A2040" s="136"/>
      <c r="B2040" s="136"/>
      <c r="C2040" s="136"/>
      <c r="D2040" s="136"/>
      <c r="E2040" s="136"/>
      <c r="F2040" s="136"/>
      <c r="G2040" s="136"/>
      <c r="H2040" s="136"/>
      <c r="I2040" s="136"/>
      <c r="J2040" s="136"/>
      <c r="K2040" s="136"/>
      <c r="L2040" s="138"/>
      <c r="M2040" s="139"/>
      <c r="N2040" s="211"/>
      <c r="O2040" s="136"/>
      <c r="P2040" s="136"/>
      <c r="Q2040" s="136"/>
      <c r="R2040" s="136"/>
      <c r="S2040" s="136"/>
      <c r="T2040" s="136"/>
      <c r="U2040" s="136"/>
      <c r="V2040" s="136"/>
      <c r="W2040" s="136"/>
      <c r="X2040" s="136"/>
      <c r="Y2040" s="138"/>
    </row>
    <row r="2041" spans="1:25" s="2" customFormat="1" x14ac:dyDescent="0.25">
      <c r="A2041" s="136"/>
      <c r="B2041" s="136"/>
      <c r="C2041" s="136"/>
      <c r="D2041" s="136"/>
      <c r="E2041" s="136"/>
      <c r="F2041" s="136"/>
      <c r="G2041" s="136"/>
      <c r="H2041" s="136"/>
      <c r="I2041" s="136"/>
      <c r="J2041" s="136"/>
      <c r="K2041" s="136"/>
      <c r="L2041" s="138"/>
      <c r="M2041" s="139"/>
      <c r="N2041" s="211"/>
      <c r="O2041" s="136"/>
      <c r="P2041" s="136"/>
      <c r="Q2041" s="136"/>
      <c r="R2041" s="136"/>
      <c r="S2041" s="136"/>
      <c r="T2041" s="136"/>
      <c r="U2041" s="136"/>
      <c r="V2041" s="136"/>
      <c r="W2041" s="136"/>
      <c r="X2041" s="136"/>
      <c r="Y2041" s="138"/>
    </row>
    <row r="2042" spans="1:25" s="2" customFormat="1" x14ac:dyDescent="0.25">
      <c r="A2042" s="136"/>
      <c r="B2042" s="136"/>
      <c r="C2042" s="136"/>
      <c r="D2042" s="136"/>
      <c r="E2042" s="136"/>
      <c r="F2042" s="136"/>
      <c r="G2042" s="136"/>
      <c r="H2042" s="136"/>
      <c r="I2042" s="136"/>
      <c r="J2042" s="136"/>
      <c r="K2042" s="136"/>
      <c r="L2042" s="138"/>
      <c r="M2042" s="139"/>
      <c r="N2042" s="211"/>
      <c r="O2042" s="136"/>
      <c r="P2042" s="136"/>
      <c r="Q2042" s="136"/>
      <c r="R2042" s="136"/>
      <c r="S2042" s="136"/>
      <c r="T2042" s="136"/>
      <c r="U2042" s="136"/>
      <c r="V2042" s="136"/>
      <c r="W2042" s="136"/>
      <c r="X2042" s="136"/>
      <c r="Y2042" s="138"/>
    </row>
    <row r="2043" spans="1:25" s="2" customFormat="1" x14ac:dyDescent="0.25">
      <c r="A2043" s="136"/>
      <c r="B2043" s="136"/>
      <c r="C2043" s="136"/>
      <c r="D2043" s="136"/>
      <c r="E2043" s="136"/>
      <c r="F2043" s="136"/>
      <c r="G2043" s="136"/>
      <c r="H2043" s="136"/>
      <c r="I2043" s="136"/>
      <c r="J2043" s="136"/>
      <c r="K2043" s="136"/>
      <c r="L2043" s="138"/>
      <c r="M2043" s="139"/>
      <c r="N2043" s="211"/>
      <c r="O2043" s="136"/>
      <c r="P2043" s="136"/>
      <c r="Q2043" s="136"/>
      <c r="R2043" s="136"/>
      <c r="S2043" s="136"/>
      <c r="T2043" s="136"/>
      <c r="U2043" s="136"/>
      <c r="V2043" s="136"/>
      <c r="W2043" s="136"/>
      <c r="X2043" s="136"/>
      <c r="Y2043" s="138"/>
    </row>
    <row r="2044" spans="1:25" s="2" customFormat="1" x14ac:dyDescent="0.25">
      <c r="A2044" s="136"/>
      <c r="B2044" s="136"/>
      <c r="C2044" s="136"/>
      <c r="D2044" s="136"/>
      <c r="E2044" s="136"/>
      <c r="F2044" s="136"/>
      <c r="G2044" s="136"/>
      <c r="H2044" s="136"/>
      <c r="I2044" s="136"/>
      <c r="J2044" s="136"/>
      <c r="K2044" s="136"/>
      <c r="L2044" s="138"/>
      <c r="M2044" s="139"/>
      <c r="N2044" s="211"/>
      <c r="O2044" s="136"/>
      <c r="P2044" s="136"/>
      <c r="Q2044" s="136"/>
      <c r="R2044" s="136"/>
      <c r="S2044" s="136"/>
      <c r="T2044" s="136"/>
      <c r="U2044" s="136"/>
      <c r="V2044" s="136"/>
      <c r="W2044" s="136"/>
      <c r="X2044" s="136"/>
      <c r="Y2044" s="138"/>
    </row>
    <row r="2045" spans="1:25" s="2" customFormat="1" x14ac:dyDescent="0.25">
      <c r="A2045" s="136"/>
      <c r="B2045" s="136"/>
      <c r="C2045" s="136"/>
      <c r="D2045" s="136"/>
      <c r="E2045" s="136"/>
      <c r="F2045" s="136"/>
      <c r="G2045" s="136"/>
      <c r="H2045" s="136"/>
      <c r="I2045" s="136"/>
      <c r="J2045" s="136"/>
      <c r="K2045" s="136"/>
      <c r="L2045" s="138"/>
      <c r="M2045" s="139"/>
      <c r="N2045" s="211"/>
      <c r="O2045" s="136"/>
      <c r="P2045" s="136"/>
      <c r="Q2045" s="136"/>
      <c r="R2045" s="136"/>
      <c r="S2045" s="136"/>
      <c r="T2045" s="136"/>
      <c r="U2045" s="136"/>
      <c r="V2045" s="136"/>
      <c r="W2045" s="136"/>
      <c r="X2045" s="136"/>
      <c r="Y2045" s="138"/>
    </row>
    <row r="2046" spans="1:25" s="2" customFormat="1" x14ac:dyDescent="0.25">
      <c r="A2046" s="136"/>
      <c r="B2046" s="136"/>
      <c r="C2046" s="136"/>
      <c r="D2046" s="136"/>
      <c r="E2046" s="136"/>
      <c r="F2046" s="136"/>
      <c r="G2046" s="136"/>
      <c r="H2046" s="136"/>
      <c r="I2046" s="136"/>
      <c r="J2046" s="136"/>
      <c r="K2046" s="136"/>
      <c r="L2046" s="138"/>
      <c r="M2046" s="139"/>
      <c r="N2046" s="211"/>
      <c r="O2046" s="136"/>
      <c r="P2046" s="136"/>
      <c r="Q2046" s="136"/>
      <c r="R2046" s="136"/>
      <c r="S2046" s="136"/>
      <c r="T2046" s="136"/>
      <c r="U2046" s="136"/>
      <c r="V2046" s="136"/>
      <c r="W2046" s="136"/>
      <c r="X2046" s="136"/>
      <c r="Y2046" s="138"/>
    </row>
    <row r="2047" spans="1:25" s="2" customFormat="1" x14ac:dyDescent="0.25">
      <c r="A2047" s="136"/>
      <c r="B2047" s="136"/>
      <c r="C2047" s="136"/>
      <c r="D2047" s="136"/>
      <c r="E2047" s="136"/>
      <c r="F2047" s="136"/>
      <c r="G2047" s="136"/>
      <c r="H2047" s="136"/>
      <c r="I2047" s="136"/>
      <c r="J2047" s="136"/>
      <c r="K2047" s="136"/>
      <c r="L2047" s="138"/>
      <c r="M2047" s="139"/>
      <c r="N2047" s="211"/>
      <c r="O2047" s="136"/>
      <c r="P2047" s="136"/>
      <c r="Q2047" s="136"/>
      <c r="R2047" s="136"/>
      <c r="S2047" s="136"/>
      <c r="T2047" s="136"/>
      <c r="U2047" s="136"/>
      <c r="V2047" s="136"/>
      <c r="W2047" s="136"/>
      <c r="X2047" s="136"/>
      <c r="Y2047" s="138"/>
    </row>
    <row r="2048" spans="1:25" s="2" customFormat="1" x14ac:dyDescent="0.25">
      <c r="A2048" s="136"/>
      <c r="B2048" s="136"/>
      <c r="C2048" s="136"/>
      <c r="D2048" s="136"/>
      <c r="E2048" s="136"/>
      <c r="F2048" s="136"/>
      <c r="G2048" s="136"/>
      <c r="H2048" s="136"/>
      <c r="I2048" s="136"/>
      <c r="J2048" s="136"/>
      <c r="K2048" s="136"/>
      <c r="L2048" s="138"/>
      <c r="M2048" s="139"/>
      <c r="N2048" s="211"/>
      <c r="O2048" s="136"/>
      <c r="P2048" s="136"/>
      <c r="Q2048" s="136"/>
      <c r="R2048" s="136"/>
      <c r="S2048" s="136"/>
      <c r="T2048" s="136"/>
      <c r="U2048" s="136"/>
      <c r="V2048" s="136"/>
      <c r="W2048" s="136"/>
      <c r="X2048" s="136"/>
      <c r="Y2048" s="138"/>
    </row>
    <row r="2049" spans="1:25" s="2" customFormat="1" x14ac:dyDescent="0.25">
      <c r="A2049" s="136"/>
      <c r="B2049" s="136"/>
      <c r="C2049" s="136"/>
      <c r="D2049" s="136"/>
      <c r="E2049" s="136"/>
      <c r="F2049" s="136"/>
      <c r="G2049" s="136"/>
      <c r="H2049" s="136"/>
      <c r="I2049" s="136"/>
      <c r="J2049" s="136"/>
      <c r="K2049" s="136"/>
      <c r="L2049" s="138"/>
      <c r="M2049" s="139"/>
      <c r="N2049" s="211"/>
      <c r="O2049" s="136"/>
      <c r="P2049" s="136"/>
      <c r="Q2049" s="136"/>
      <c r="R2049" s="136"/>
      <c r="S2049" s="136"/>
      <c r="T2049" s="136"/>
      <c r="U2049" s="136"/>
      <c r="V2049" s="136"/>
      <c r="W2049" s="136"/>
      <c r="X2049" s="136"/>
      <c r="Y2049" s="138"/>
    </row>
    <row r="2050" spans="1:25" s="2" customFormat="1" x14ac:dyDescent="0.25">
      <c r="A2050" s="136"/>
      <c r="B2050" s="136"/>
      <c r="C2050" s="136"/>
      <c r="D2050" s="136"/>
      <c r="E2050" s="136"/>
      <c r="F2050" s="136"/>
      <c r="G2050" s="136"/>
      <c r="H2050" s="136"/>
      <c r="I2050" s="136"/>
      <c r="J2050" s="136"/>
      <c r="K2050" s="136"/>
      <c r="L2050" s="138"/>
      <c r="M2050" s="139"/>
      <c r="N2050" s="211"/>
      <c r="O2050" s="136"/>
      <c r="P2050" s="136"/>
      <c r="Q2050" s="136"/>
      <c r="R2050" s="136"/>
      <c r="S2050" s="136"/>
      <c r="T2050" s="136"/>
      <c r="U2050" s="136"/>
      <c r="V2050" s="136"/>
      <c r="W2050" s="136"/>
      <c r="X2050" s="136"/>
      <c r="Y2050" s="138"/>
    </row>
    <row r="2051" spans="1:25" s="2" customFormat="1" x14ac:dyDescent="0.25">
      <c r="A2051" s="136"/>
      <c r="B2051" s="136"/>
      <c r="C2051" s="136"/>
      <c r="D2051" s="136"/>
      <c r="E2051" s="136"/>
      <c r="F2051" s="136"/>
      <c r="G2051" s="136"/>
      <c r="H2051" s="136"/>
      <c r="I2051" s="136"/>
      <c r="J2051" s="136"/>
      <c r="K2051" s="136"/>
      <c r="L2051" s="138"/>
      <c r="M2051" s="139"/>
      <c r="N2051" s="211"/>
      <c r="O2051" s="136"/>
      <c r="P2051" s="136"/>
      <c r="Q2051" s="136"/>
      <c r="R2051" s="136"/>
      <c r="S2051" s="136"/>
      <c r="T2051" s="136"/>
      <c r="U2051" s="136"/>
      <c r="V2051" s="136"/>
      <c r="W2051" s="136"/>
      <c r="X2051" s="136"/>
      <c r="Y2051" s="138"/>
    </row>
    <row r="2052" spans="1:25" s="2" customFormat="1" x14ac:dyDescent="0.25">
      <c r="A2052" s="136"/>
      <c r="B2052" s="136"/>
      <c r="C2052" s="136"/>
      <c r="D2052" s="136"/>
      <c r="E2052" s="136"/>
      <c r="F2052" s="136"/>
      <c r="G2052" s="136"/>
      <c r="H2052" s="136"/>
      <c r="I2052" s="136"/>
      <c r="J2052" s="136"/>
      <c r="K2052" s="136"/>
      <c r="L2052" s="138"/>
      <c r="M2052" s="139"/>
      <c r="N2052" s="211"/>
      <c r="O2052" s="136"/>
      <c r="P2052" s="136"/>
      <c r="Q2052" s="136"/>
      <c r="R2052" s="136"/>
      <c r="S2052" s="136"/>
      <c r="T2052" s="136"/>
      <c r="U2052" s="136"/>
      <c r="V2052" s="136"/>
      <c r="W2052" s="136"/>
      <c r="X2052" s="136"/>
      <c r="Y2052" s="138"/>
    </row>
    <row r="2053" spans="1:25" s="2" customFormat="1" x14ac:dyDescent="0.25">
      <c r="A2053" s="136"/>
      <c r="B2053" s="136"/>
      <c r="C2053" s="136"/>
      <c r="D2053" s="136"/>
      <c r="E2053" s="136"/>
      <c r="F2053" s="136"/>
      <c r="G2053" s="136"/>
      <c r="H2053" s="136"/>
      <c r="I2053" s="136"/>
      <c r="J2053" s="136"/>
      <c r="K2053" s="136"/>
      <c r="L2053" s="138"/>
      <c r="M2053" s="139"/>
      <c r="N2053" s="211"/>
      <c r="O2053" s="136"/>
      <c r="P2053" s="136"/>
      <c r="Q2053" s="136"/>
      <c r="R2053" s="136"/>
      <c r="S2053" s="136"/>
      <c r="T2053" s="136"/>
      <c r="U2053" s="136"/>
      <c r="V2053" s="136"/>
      <c r="W2053" s="136"/>
      <c r="X2053" s="136"/>
      <c r="Y2053" s="138"/>
    </row>
    <row r="2054" spans="1:25" s="2" customFormat="1" x14ac:dyDescent="0.25">
      <c r="A2054" s="136"/>
      <c r="B2054" s="136"/>
      <c r="C2054" s="136"/>
      <c r="D2054" s="136"/>
      <c r="E2054" s="136"/>
      <c r="F2054" s="136"/>
      <c r="G2054" s="136"/>
      <c r="H2054" s="136"/>
      <c r="I2054" s="136"/>
      <c r="J2054" s="136"/>
      <c r="K2054" s="136"/>
      <c r="L2054" s="138"/>
      <c r="M2054" s="139"/>
      <c r="N2054" s="211"/>
      <c r="O2054" s="136"/>
      <c r="P2054" s="136"/>
      <c r="Q2054" s="136"/>
      <c r="R2054" s="136"/>
      <c r="S2054" s="136"/>
      <c r="T2054" s="136"/>
      <c r="U2054" s="136"/>
      <c r="V2054" s="136"/>
      <c r="W2054" s="136"/>
      <c r="X2054" s="136"/>
      <c r="Y2054" s="138"/>
    </row>
    <row r="2055" spans="1:25" s="2" customFormat="1" x14ac:dyDescent="0.25">
      <c r="A2055" s="136"/>
      <c r="B2055" s="136"/>
      <c r="C2055" s="136"/>
      <c r="D2055" s="136"/>
      <c r="E2055" s="136"/>
      <c r="F2055" s="136"/>
      <c r="G2055" s="136"/>
      <c r="H2055" s="136"/>
      <c r="I2055" s="136"/>
      <c r="J2055" s="136"/>
      <c r="K2055" s="136"/>
      <c r="L2055" s="138"/>
      <c r="M2055" s="139"/>
      <c r="N2055" s="211"/>
      <c r="O2055" s="136"/>
      <c r="P2055" s="136"/>
      <c r="Q2055" s="136"/>
      <c r="R2055" s="136"/>
      <c r="S2055" s="136"/>
      <c r="T2055" s="136"/>
      <c r="U2055" s="136"/>
      <c r="V2055" s="136"/>
      <c r="W2055" s="136"/>
      <c r="X2055" s="136"/>
      <c r="Y2055" s="138"/>
    </row>
    <row r="2056" spans="1:25" s="2" customFormat="1" x14ac:dyDescent="0.25">
      <c r="A2056" s="136"/>
      <c r="B2056" s="136"/>
      <c r="C2056" s="136"/>
      <c r="D2056" s="136"/>
      <c r="E2056" s="136"/>
      <c r="F2056" s="136"/>
      <c r="G2056" s="136"/>
      <c r="H2056" s="136"/>
      <c r="I2056" s="136"/>
      <c r="J2056" s="136"/>
      <c r="K2056" s="136"/>
      <c r="L2056" s="138"/>
      <c r="M2056" s="139"/>
      <c r="N2056" s="211"/>
      <c r="O2056" s="136"/>
      <c r="P2056" s="136"/>
      <c r="Q2056" s="136"/>
      <c r="R2056" s="136"/>
      <c r="S2056" s="136"/>
      <c r="T2056" s="136"/>
      <c r="U2056" s="136"/>
      <c r="V2056" s="136"/>
      <c r="W2056" s="136"/>
      <c r="X2056" s="136"/>
      <c r="Y2056" s="138"/>
    </row>
    <row r="2057" spans="1:25" s="2" customFormat="1" x14ac:dyDescent="0.25">
      <c r="A2057" s="136"/>
      <c r="B2057" s="136"/>
      <c r="C2057" s="136"/>
      <c r="D2057" s="136"/>
      <c r="E2057" s="136"/>
      <c r="F2057" s="136"/>
      <c r="G2057" s="136"/>
      <c r="H2057" s="136"/>
      <c r="I2057" s="136"/>
      <c r="J2057" s="136"/>
      <c r="K2057" s="136"/>
      <c r="L2057" s="138"/>
      <c r="M2057" s="139"/>
      <c r="N2057" s="211"/>
      <c r="O2057" s="136"/>
      <c r="P2057" s="136"/>
      <c r="Q2057" s="136"/>
      <c r="R2057" s="136"/>
      <c r="S2057" s="136"/>
      <c r="T2057" s="136"/>
      <c r="U2057" s="136"/>
      <c r="V2057" s="136"/>
      <c r="W2057" s="136"/>
      <c r="X2057" s="136"/>
      <c r="Y2057" s="138"/>
    </row>
    <row r="2058" spans="1:25" s="2" customFormat="1" x14ac:dyDescent="0.25">
      <c r="A2058" s="136"/>
      <c r="B2058" s="136"/>
      <c r="C2058" s="136"/>
      <c r="D2058" s="136"/>
      <c r="E2058" s="136"/>
      <c r="F2058" s="136"/>
      <c r="G2058" s="136"/>
      <c r="H2058" s="136"/>
      <c r="I2058" s="136"/>
      <c r="J2058" s="136"/>
      <c r="K2058" s="136"/>
      <c r="L2058" s="138"/>
      <c r="M2058" s="139"/>
      <c r="N2058" s="211"/>
      <c r="O2058" s="136"/>
      <c r="P2058" s="136"/>
      <c r="Q2058" s="136"/>
      <c r="R2058" s="136"/>
      <c r="S2058" s="136"/>
      <c r="T2058" s="136"/>
      <c r="U2058" s="136"/>
      <c r="V2058" s="136"/>
      <c r="W2058" s="136"/>
      <c r="X2058" s="136"/>
      <c r="Y2058" s="138"/>
    </row>
    <row r="2059" spans="1:25" s="2" customFormat="1" x14ac:dyDescent="0.25">
      <c r="A2059" s="136"/>
      <c r="B2059" s="136"/>
      <c r="C2059" s="136"/>
      <c r="D2059" s="136"/>
      <c r="E2059" s="136"/>
      <c r="F2059" s="136"/>
      <c r="G2059" s="136"/>
      <c r="H2059" s="136"/>
      <c r="I2059" s="136"/>
      <c r="J2059" s="136"/>
      <c r="K2059" s="136"/>
      <c r="L2059" s="138"/>
      <c r="M2059" s="139"/>
      <c r="N2059" s="211"/>
      <c r="O2059" s="136"/>
      <c r="P2059" s="136"/>
      <c r="Q2059" s="136"/>
      <c r="R2059" s="136"/>
      <c r="S2059" s="136"/>
      <c r="T2059" s="136"/>
      <c r="U2059" s="136"/>
      <c r="V2059" s="136"/>
      <c r="W2059" s="136"/>
      <c r="X2059" s="136"/>
      <c r="Y2059" s="138"/>
    </row>
    <row r="2060" spans="1:25" s="2" customFormat="1" x14ac:dyDescent="0.25">
      <c r="A2060" s="136"/>
      <c r="B2060" s="136"/>
      <c r="C2060" s="136"/>
      <c r="D2060" s="136"/>
      <c r="E2060" s="136"/>
      <c r="F2060" s="136"/>
      <c r="G2060" s="136"/>
      <c r="H2060" s="136"/>
      <c r="I2060" s="136"/>
      <c r="J2060" s="136"/>
      <c r="K2060" s="136"/>
      <c r="L2060" s="138"/>
      <c r="M2060" s="139"/>
      <c r="N2060" s="211"/>
      <c r="O2060" s="136"/>
      <c r="P2060" s="136"/>
      <c r="Q2060" s="136"/>
      <c r="R2060" s="136"/>
      <c r="S2060" s="136"/>
      <c r="T2060" s="136"/>
      <c r="U2060" s="136"/>
      <c r="V2060" s="136"/>
      <c r="W2060" s="136"/>
      <c r="X2060" s="136"/>
      <c r="Y2060" s="138"/>
    </row>
    <row r="2061" spans="1:25" s="2" customFormat="1" x14ac:dyDescent="0.25">
      <c r="A2061" s="136"/>
      <c r="B2061" s="136"/>
      <c r="C2061" s="136"/>
      <c r="D2061" s="136"/>
      <c r="E2061" s="136"/>
      <c r="F2061" s="136"/>
      <c r="G2061" s="136"/>
      <c r="H2061" s="136"/>
      <c r="I2061" s="136"/>
      <c r="J2061" s="136"/>
      <c r="K2061" s="136"/>
      <c r="L2061" s="138"/>
      <c r="M2061" s="139"/>
      <c r="N2061" s="211"/>
      <c r="O2061" s="136"/>
      <c r="P2061" s="136"/>
      <c r="Q2061" s="136"/>
      <c r="R2061" s="136"/>
      <c r="S2061" s="136"/>
      <c r="T2061" s="136"/>
      <c r="U2061" s="136"/>
      <c r="V2061" s="136"/>
      <c r="W2061" s="136"/>
      <c r="X2061" s="136"/>
      <c r="Y2061" s="138"/>
    </row>
    <row r="2062" spans="1:25" s="2" customFormat="1" x14ac:dyDescent="0.25">
      <c r="A2062" s="136"/>
      <c r="B2062" s="136"/>
      <c r="C2062" s="136"/>
      <c r="D2062" s="136"/>
      <c r="E2062" s="136"/>
      <c r="F2062" s="136"/>
      <c r="G2062" s="136"/>
      <c r="H2062" s="136"/>
      <c r="I2062" s="136"/>
      <c r="J2062" s="136"/>
      <c r="K2062" s="136"/>
      <c r="L2062" s="138"/>
      <c r="M2062" s="139"/>
      <c r="N2062" s="211"/>
      <c r="O2062" s="136"/>
      <c r="P2062" s="136"/>
      <c r="Q2062" s="136"/>
      <c r="R2062" s="136"/>
      <c r="S2062" s="136"/>
      <c r="T2062" s="136"/>
      <c r="U2062" s="136"/>
      <c r="V2062" s="136"/>
      <c r="W2062" s="136"/>
      <c r="X2062" s="136"/>
      <c r="Y2062" s="138"/>
    </row>
    <row r="2063" spans="1:25" s="2" customFormat="1" x14ac:dyDescent="0.25">
      <c r="A2063" s="136"/>
      <c r="B2063" s="136"/>
      <c r="C2063" s="136"/>
      <c r="D2063" s="136"/>
      <c r="E2063" s="136"/>
      <c r="F2063" s="136"/>
      <c r="G2063" s="136"/>
      <c r="H2063" s="136"/>
      <c r="I2063" s="136"/>
      <c r="J2063" s="136"/>
      <c r="K2063" s="136"/>
      <c r="L2063" s="138"/>
      <c r="M2063" s="139"/>
      <c r="N2063" s="211"/>
      <c r="O2063" s="136"/>
      <c r="P2063" s="136"/>
      <c r="Q2063" s="136"/>
      <c r="R2063" s="136"/>
      <c r="S2063" s="136"/>
      <c r="T2063" s="136"/>
      <c r="U2063" s="136"/>
      <c r="V2063" s="136"/>
      <c r="W2063" s="136"/>
      <c r="X2063" s="136"/>
      <c r="Y2063" s="138"/>
    </row>
    <row r="2064" spans="1:25" s="2" customFormat="1" x14ac:dyDescent="0.25">
      <c r="A2064" s="136"/>
      <c r="B2064" s="136"/>
      <c r="C2064" s="136"/>
      <c r="D2064" s="136"/>
      <c r="E2064" s="136"/>
      <c r="F2064" s="136"/>
      <c r="G2064" s="136"/>
      <c r="H2064" s="136"/>
      <c r="I2064" s="136"/>
      <c r="J2064" s="136"/>
      <c r="K2064" s="136"/>
      <c r="L2064" s="138"/>
      <c r="M2064" s="139"/>
      <c r="N2064" s="211"/>
      <c r="O2064" s="136"/>
      <c r="P2064" s="136"/>
      <c r="Q2064" s="136"/>
      <c r="R2064" s="136"/>
      <c r="S2064" s="136"/>
      <c r="T2064" s="136"/>
      <c r="U2064" s="136"/>
      <c r="V2064" s="136"/>
      <c r="W2064" s="136"/>
      <c r="X2064" s="136"/>
      <c r="Y2064" s="138"/>
    </row>
    <row r="2065" spans="1:25" s="2" customFormat="1" x14ac:dyDescent="0.25">
      <c r="A2065" s="136"/>
      <c r="B2065" s="136"/>
      <c r="C2065" s="136"/>
      <c r="D2065" s="136"/>
      <c r="E2065" s="136"/>
      <c r="F2065" s="136"/>
      <c r="G2065" s="136"/>
      <c r="H2065" s="136"/>
      <c r="I2065" s="136"/>
      <c r="J2065" s="136"/>
      <c r="K2065" s="136"/>
      <c r="L2065" s="138"/>
      <c r="M2065" s="139"/>
      <c r="N2065" s="211"/>
      <c r="O2065" s="136"/>
      <c r="P2065" s="136"/>
      <c r="Q2065" s="136"/>
      <c r="R2065" s="136"/>
      <c r="S2065" s="136"/>
      <c r="T2065" s="136"/>
      <c r="U2065" s="136"/>
      <c r="V2065" s="136"/>
      <c r="W2065" s="136"/>
      <c r="X2065" s="136"/>
      <c r="Y2065" s="138"/>
    </row>
    <row r="2066" spans="1:25" s="2" customFormat="1" x14ac:dyDescent="0.25">
      <c r="A2066" s="136"/>
      <c r="B2066" s="136"/>
      <c r="C2066" s="136"/>
      <c r="D2066" s="136"/>
      <c r="E2066" s="136"/>
      <c r="F2066" s="136"/>
      <c r="G2066" s="136"/>
      <c r="H2066" s="136"/>
      <c r="I2066" s="136"/>
      <c r="J2066" s="136"/>
      <c r="K2066" s="136"/>
      <c r="L2066" s="138"/>
      <c r="M2066" s="139"/>
      <c r="N2066" s="211"/>
      <c r="O2066" s="136"/>
      <c r="P2066" s="136"/>
      <c r="Q2066" s="136"/>
      <c r="R2066" s="136"/>
      <c r="S2066" s="136"/>
      <c r="T2066" s="136"/>
      <c r="U2066" s="136"/>
      <c r="V2066" s="136"/>
      <c r="W2066" s="136"/>
      <c r="X2066" s="136"/>
      <c r="Y2066" s="138"/>
    </row>
    <row r="2067" spans="1:25" s="2" customFormat="1" x14ac:dyDescent="0.25">
      <c r="A2067" s="136"/>
      <c r="B2067" s="136"/>
      <c r="C2067" s="136"/>
      <c r="D2067" s="136"/>
      <c r="E2067" s="136"/>
      <c r="F2067" s="136"/>
      <c r="G2067" s="136"/>
      <c r="H2067" s="136"/>
      <c r="I2067" s="136"/>
      <c r="J2067" s="136"/>
      <c r="K2067" s="136"/>
      <c r="L2067" s="138"/>
      <c r="M2067" s="139"/>
      <c r="N2067" s="211"/>
      <c r="O2067" s="136"/>
      <c r="P2067" s="136"/>
      <c r="Q2067" s="136"/>
      <c r="R2067" s="136"/>
      <c r="S2067" s="136"/>
      <c r="T2067" s="136"/>
      <c r="U2067" s="136"/>
      <c r="V2067" s="136"/>
      <c r="W2067" s="136"/>
      <c r="X2067" s="136"/>
      <c r="Y2067" s="138"/>
    </row>
    <row r="2068" spans="1:25" s="2" customFormat="1" x14ac:dyDescent="0.25">
      <c r="A2068" s="136"/>
      <c r="B2068" s="136"/>
      <c r="C2068" s="136"/>
      <c r="D2068" s="136"/>
      <c r="E2068" s="136"/>
      <c r="F2068" s="136"/>
      <c r="G2068" s="136"/>
      <c r="H2068" s="136"/>
      <c r="I2068" s="136"/>
      <c r="J2068" s="136"/>
      <c r="K2068" s="136"/>
      <c r="L2068" s="138"/>
      <c r="M2068" s="139"/>
      <c r="N2068" s="211"/>
      <c r="O2068" s="136"/>
      <c r="P2068" s="136"/>
      <c r="Q2068" s="136"/>
      <c r="R2068" s="136"/>
      <c r="S2068" s="136"/>
      <c r="T2068" s="136"/>
      <c r="U2068" s="136"/>
      <c r="V2068" s="136"/>
      <c r="W2068" s="136"/>
      <c r="X2068" s="136"/>
      <c r="Y2068" s="138"/>
    </row>
    <row r="2069" spans="1:25" s="2" customFormat="1" x14ac:dyDescent="0.25">
      <c r="A2069" s="136"/>
      <c r="B2069" s="136"/>
      <c r="C2069" s="136"/>
      <c r="D2069" s="136"/>
      <c r="E2069" s="136"/>
      <c r="F2069" s="136"/>
      <c r="G2069" s="136"/>
      <c r="H2069" s="136"/>
      <c r="I2069" s="136"/>
      <c r="J2069" s="136"/>
      <c r="K2069" s="136"/>
      <c r="L2069" s="138"/>
      <c r="M2069" s="139"/>
      <c r="N2069" s="211"/>
      <c r="O2069" s="136"/>
      <c r="P2069" s="136"/>
      <c r="Q2069" s="136"/>
      <c r="R2069" s="136"/>
      <c r="S2069" s="136"/>
      <c r="T2069" s="136"/>
      <c r="U2069" s="136"/>
      <c r="V2069" s="136"/>
      <c r="W2069" s="136"/>
      <c r="X2069" s="136"/>
      <c r="Y2069" s="138"/>
    </row>
    <row r="2070" spans="1:25" s="2" customFormat="1" x14ac:dyDescent="0.25">
      <c r="A2070" s="136"/>
      <c r="B2070" s="136"/>
      <c r="C2070" s="136"/>
      <c r="D2070" s="136"/>
      <c r="E2070" s="136"/>
      <c r="F2070" s="136"/>
      <c r="G2070" s="136"/>
      <c r="H2070" s="136"/>
      <c r="I2070" s="136"/>
      <c r="J2070" s="136"/>
      <c r="K2070" s="136"/>
      <c r="L2070" s="138"/>
      <c r="M2070" s="139"/>
      <c r="N2070" s="211"/>
      <c r="O2070" s="136"/>
      <c r="P2070" s="136"/>
      <c r="Q2070" s="136"/>
      <c r="R2070" s="136"/>
      <c r="S2070" s="136"/>
      <c r="T2070" s="136"/>
      <c r="U2070" s="136"/>
      <c r="V2070" s="136"/>
      <c r="W2070" s="136"/>
      <c r="X2070" s="136"/>
      <c r="Y2070" s="138"/>
    </row>
    <row r="2071" spans="1:25" s="2" customFormat="1" x14ac:dyDescent="0.25">
      <c r="A2071" s="136"/>
      <c r="B2071" s="136"/>
      <c r="C2071" s="136"/>
      <c r="D2071" s="136"/>
      <c r="E2071" s="136"/>
      <c r="F2071" s="136"/>
      <c r="G2071" s="136"/>
      <c r="H2071" s="136"/>
      <c r="I2071" s="136"/>
      <c r="J2071" s="136"/>
      <c r="K2071" s="136"/>
      <c r="L2071" s="138"/>
      <c r="M2071" s="139"/>
      <c r="N2071" s="211"/>
      <c r="O2071" s="136"/>
      <c r="P2071" s="136"/>
      <c r="Q2071" s="136"/>
      <c r="R2071" s="136"/>
      <c r="S2071" s="136"/>
      <c r="T2071" s="136"/>
      <c r="U2071" s="136"/>
      <c r="V2071" s="136"/>
      <c r="W2071" s="136"/>
      <c r="X2071" s="136"/>
      <c r="Y2071" s="138"/>
    </row>
    <row r="2072" spans="1:25" s="2" customFormat="1" x14ac:dyDescent="0.25">
      <c r="A2072" s="136"/>
      <c r="B2072" s="136"/>
      <c r="C2072" s="136"/>
      <c r="D2072" s="136"/>
      <c r="E2072" s="136"/>
      <c r="F2072" s="136"/>
      <c r="G2072" s="136"/>
      <c r="H2072" s="136"/>
      <c r="I2072" s="136"/>
      <c r="J2072" s="136"/>
      <c r="K2072" s="136"/>
      <c r="L2072" s="138"/>
      <c r="M2072" s="139"/>
      <c r="N2072" s="211"/>
      <c r="O2072" s="136"/>
      <c r="P2072" s="136"/>
      <c r="Q2072" s="136"/>
      <c r="R2072" s="136"/>
      <c r="S2072" s="136"/>
      <c r="T2072" s="136"/>
      <c r="U2072" s="136"/>
      <c r="V2072" s="136"/>
      <c r="W2072" s="136"/>
      <c r="X2072" s="136"/>
      <c r="Y2072" s="138"/>
    </row>
    <row r="2073" spans="1:25" s="2" customFormat="1" x14ac:dyDescent="0.25">
      <c r="A2073" s="136"/>
      <c r="B2073" s="136"/>
      <c r="C2073" s="136"/>
      <c r="D2073" s="136"/>
      <c r="E2073" s="136"/>
      <c r="F2073" s="136"/>
      <c r="G2073" s="136"/>
      <c r="H2073" s="136"/>
      <c r="I2073" s="136"/>
      <c r="J2073" s="136"/>
      <c r="K2073" s="136"/>
      <c r="L2073" s="138"/>
      <c r="M2073" s="139"/>
      <c r="N2073" s="211"/>
      <c r="O2073" s="136"/>
      <c r="P2073" s="136"/>
      <c r="Q2073" s="136"/>
      <c r="R2073" s="136"/>
      <c r="S2073" s="136"/>
      <c r="T2073" s="136"/>
      <c r="U2073" s="136"/>
      <c r="V2073" s="136"/>
      <c r="W2073" s="136"/>
      <c r="X2073" s="136"/>
      <c r="Y2073" s="138"/>
    </row>
    <row r="2074" spans="1:25" s="2" customFormat="1" x14ac:dyDescent="0.25">
      <c r="A2074" s="136"/>
      <c r="B2074" s="136"/>
      <c r="C2074" s="136"/>
      <c r="D2074" s="136"/>
      <c r="E2074" s="136"/>
      <c r="F2074" s="136"/>
      <c r="G2074" s="136"/>
      <c r="H2074" s="136"/>
      <c r="I2074" s="136"/>
      <c r="J2074" s="136"/>
      <c r="K2074" s="136"/>
      <c r="L2074" s="138"/>
      <c r="M2074" s="139"/>
      <c r="N2074" s="211"/>
      <c r="O2074" s="136"/>
      <c r="P2074" s="136"/>
      <c r="Q2074" s="136"/>
      <c r="R2074" s="136"/>
      <c r="S2074" s="136"/>
      <c r="T2074" s="136"/>
      <c r="U2074" s="136"/>
      <c r="V2074" s="136"/>
      <c r="W2074" s="136"/>
      <c r="X2074" s="136"/>
      <c r="Y2074" s="138"/>
    </row>
    <row r="2075" spans="1:25" s="2" customFormat="1" x14ac:dyDescent="0.25">
      <c r="A2075" s="136"/>
      <c r="B2075" s="136"/>
      <c r="C2075" s="136"/>
      <c r="D2075" s="136"/>
      <c r="E2075" s="136"/>
      <c r="F2075" s="136"/>
      <c r="G2075" s="136"/>
      <c r="H2075" s="136"/>
      <c r="I2075" s="136"/>
      <c r="J2075" s="136"/>
      <c r="K2075" s="136"/>
      <c r="L2075" s="138"/>
      <c r="M2075" s="139"/>
      <c r="N2075" s="211"/>
      <c r="O2075" s="136"/>
      <c r="P2075" s="136"/>
      <c r="Q2075" s="136"/>
      <c r="R2075" s="136"/>
      <c r="S2075" s="136"/>
      <c r="T2075" s="136"/>
      <c r="U2075" s="136"/>
      <c r="V2075" s="136"/>
      <c r="W2075" s="136"/>
      <c r="X2075" s="136"/>
      <c r="Y2075" s="138"/>
    </row>
    <row r="2076" spans="1:25" s="2" customFormat="1" x14ac:dyDescent="0.25">
      <c r="A2076" s="136"/>
      <c r="B2076" s="136"/>
      <c r="C2076" s="136"/>
      <c r="D2076" s="136"/>
      <c r="E2076" s="136"/>
      <c r="F2076" s="136"/>
      <c r="G2076" s="136"/>
      <c r="H2076" s="136"/>
      <c r="I2076" s="136"/>
      <c r="J2076" s="136"/>
      <c r="K2076" s="136"/>
      <c r="L2076" s="138"/>
      <c r="M2076" s="139"/>
      <c r="N2076" s="211"/>
      <c r="O2076" s="136"/>
      <c r="P2076" s="136"/>
      <c r="Q2076" s="136"/>
      <c r="R2076" s="136"/>
      <c r="S2076" s="136"/>
      <c r="T2076" s="136"/>
      <c r="U2076" s="136"/>
      <c r="V2076" s="136"/>
      <c r="W2076" s="136"/>
      <c r="X2076" s="136"/>
      <c r="Y2076" s="138"/>
    </row>
    <row r="2077" spans="1:25" s="2" customFormat="1" x14ac:dyDescent="0.25">
      <c r="A2077" s="136"/>
      <c r="B2077" s="136"/>
      <c r="C2077" s="136"/>
      <c r="D2077" s="136"/>
      <c r="E2077" s="136"/>
      <c r="F2077" s="136"/>
      <c r="G2077" s="136"/>
      <c r="H2077" s="136"/>
      <c r="I2077" s="136"/>
      <c r="J2077" s="136"/>
      <c r="K2077" s="136"/>
      <c r="L2077" s="138"/>
      <c r="M2077" s="139"/>
      <c r="N2077" s="211"/>
      <c r="O2077" s="136"/>
      <c r="P2077" s="136"/>
      <c r="Q2077" s="136"/>
      <c r="R2077" s="136"/>
      <c r="S2077" s="136"/>
      <c r="T2077" s="136"/>
      <c r="U2077" s="136"/>
      <c r="V2077" s="136"/>
      <c r="W2077" s="136"/>
      <c r="X2077" s="136"/>
      <c r="Y2077" s="138"/>
    </row>
    <row r="2078" spans="1:25" s="2" customFormat="1" x14ac:dyDescent="0.25">
      <c r="A2078" s="136"/>
      <c r="B2078" s="136"/>
      <c r="C2078" s="136"/>
      <c r="D2078" s="136"/>
      <c r="E2078" s="136"/>
      <c r="F2078" s="136"/>
      <c r="G2078" s="136"/>
      <c r="H2078" s="136"/>
      <c r="I2078" s="136"/>
      <c r="J2078" s="136"/>
      <c r="K2078" s="136"/>
      <c r="L2078" s="138"/>
      <c r="M2078" s="139"/>
      <c r="N2078" s="211"/>
      <c r="O2078" s="136"/>
      <c r="P2078" s="136"/>
      <c r="Q2078" s="136"/>
      <c r="R2078" s="136"/>
      <c r="S2078" s="136"/>
      <c r="T2078" s="136"/>
      <c r="U2078" s="136"/>
      <c r="V2078" s="136"/>
      <c r="W2078" s="136"/>
      <c r="X2078" s="136"/>
      <c r="Y2078" s="138"/>
    </row>
    <row r="2079" spans="1:25" s="2" customFormat="1" x14ac:dyDescent="0.25">
      <c r="A2079" s="136"/>
      <c r="B2079" s="136"/>
      <c r="C2079" s="136"/>
      <c r="D2079" s="136"/>
      <c r="E2079" s="136"/>
      <c r="F2079" s="136"/>
      <c r="G2079" s="136"/>
      <c r="H2079" s="136"/>
      <c r="I2079" s="136"/>
      <c r="J2079" s="136"/>
      <c r="K2079" s="136"/>
      <c r="L2079" s="138"/>
      <c r="M2079" s="139"/>
      <c r="N2079" s="211"/>
      <c r="O2079" s="136"/>
      <c r="P2079" s="136"/>
      <c r="Q2079" s="136"/>
      <c r="R2079" s="136"/>
      <c r="S2079" s="136"/>
      <c r="T2079" s="136"/>
      <c r="U2079" s="136"/>
      <c r="V2079" s="136"/>
      <c r="W2079" s="136"/>
      <c r="X2079" s="136"/>
      <c r="Y2079" s="138"/>
    </row>
    <row r="2080" spans="1:25" s="2" customFormat="1" x14ac:dyDescent="0.25">
      <c r="A2080" s="136"/>
      <c r="B2080" s="136"/>
      <c r="C2080" s="136"/>
      <c r="D2080" s="136"/>
      <c r="E2080" s="136"/>
      <c r="F2080" s="136"/>
      <c r="G2080" s="136"/>
      <c r="H2080" s="136"/>
      <c r="I2080" s="136"/>
      <c r="J2080" s="136"/>
      <c r="K2080" s="136"/>
      <c r="L2080" s="138"/>
      <c r="M2080" s="139"/>
      <c r="N2080" s="211"/>
      <c r="O2080" s="136"/>
      <c r="P2080" s="136"/>
      <c r="Q2080" s="136"/>
      <c r="R2080" s="136"/>
      <c r="S2080" s="136"/>
      <c r="T2080" s="136"/>
      <c r="U2080" s="136"/>
      <c r="V2080" s="136"/>
      <c r="W2080" s="136"/>
      <c r="X2080" s="136"/>
      <c r="Y2080" s="138"/>
    </row>
    <row r="2081" spans="1:25" s="2" customFormat="1" x14ac:dyDescent="0.25">
      <c r="A2081" s="136"/>
      <c r="B2081" s="136"/>
      <c r="C2081" s="136"/>
      <c r="D2081" s="136"/>
      <c r="E2081" s="136"/>
      <c r="F2081" s="136"/>
      <c r="G2081" s="136"/>
      <c r="H2081" s="136"/>
      <c r="I2081" s="136"/>
      <c r="J2081" s="136"/>
      <c r="K2081" s="136"/>
      <c r="L2081" s="138"/>
      <c r="M2081" s="139"/>
      <c r="N2081" s="211"/>
      <c r="O2081" s="136"/>
      <c r="P2081" s="136"/>
      <c r="Q2081" s="136"/>
      <c r="R2081" s="136"/>
      <c r="S2081" s="136"/>
      <c r="T2081" s="136"/>
      <c r="U2081" s="136"/>
      <c r="V2081" s="136"/>
      <c r="W2081" s="136"/>
      <c r="X2081" s="136"/>
      <c r="Y2081" s="138"/>
    </row>
    <row r="2082" spans="1:25" s="2" customFormat="1" x14ac:dyDescent="0.25">
      <c r="A2082" s="136"/>
      <c r="B2082" s="136"/>
      <c r="C2082" s="136"/>
      <c r="D2082" s="136"/>
      <c r="E2082" s="136"/>
      <c r="F2082" s="136"/>
      <c r="G2082" s="136"/>
      <c r="H2082" s="136"/>
      <c r="I2082" s="136"/>
      <c r="J2082" s="136"/>
      <c r="K2082" s="136"/>
      <c r="L2082" s="138"/>
      <c r="M2082" s="139"/>
      <c r="N2082" s="211"/>
      <c r="O2082" s="136"/>
      <c r="P2082" s="136"/>
      <c r="Q2082" s="136"/>
      <c r="R2082" s="136"/>
      <c r="S2082" s="136"/>
      <c r="T2082" s="136"/>
      <c r="U2082" s="136"/>
      <c r="V2082" s="136"/>
      <c r="W2082" s="136"/>
      <c r="X2082" s="136"/>
      <c r="Y2082" s="138"/>
    </row>
    <row r="2083" spans="1:25" s="2" customFormat="1" x14ac:dyDescent="0.25">
      <c r="A2083" s="136"/>
      <c r="B2083" s="136"/>
      <c r="C2083" s="136"/>
      <c r="D2083" s="136"/>
      <c r="E2083" s="136"/>
      <c r="F2083" s="136"/>
      <c r="G2083" s="136"/>
      <c r="H2083" s="136"/>
      <c r="I2083" s="136"/>
      <c r="J2083" s="136"/>
      <c r="K2083" s="136"/>
      <c r="L2083" s="138"/>
      <c r="M2083" s="139"/>
      <c r="N2083" s="211"/>
      <c r="O2083" s="136"/>
      <c r="P2083" s="136"/>
      <c r="Q2083" s="136"/>
      <c r="R2083" s="136"/>
      <c r="S2083" s="136"/>
      <c r="T2083" s="136"/>
      <c r="U2083" s="136"/>
      <c r="V2083" s="136"/>
      <c r="W2083" s="136"/>
      <c r="X2083" s="136"/>
      <c r="Y2083" s="138"/>
    </row>
    <row r="2084" spans="1:25" s="2" customFormat="1" x14ac:dyDescent="0.25">
      <c r="A2084" s="136"/>
      <c r="B2084" s="136"/>
      <c r="C2084" s="136"/>
      <c r="D2084" s="136"/>
      <c r="E2084" s="136"/>
      <c r="F2084" s="136"/>
      <c r="G2084" s="136"/>
      <c r="H2084" s="136"/>
      <c r="I2084" s="136"/>
      <c r="J2084" s="136"/>
      <c r="K2084" s="136"/>
      <c r="L2084" s="138"/>
      <c r="M2084" s="139"/>
      <c r="N2084" s="211"/>
      <c r="O2084" s="136"/>
      <c r="P2084" s="136"/>
      <c r="Q2084" s="136"/>
      <c r="R2084" s="136"/>
      <c r="S2084" s="136"/>
      <c r="T2084" s="136"/>
      <c r="U2084" s="136"/>
      <c r="V2084" s="136"/>
      <c r="W2084" s="136"/>
      <c r="X2084" s="136"/>
      <c r="Y2084" s="138"/>
    </row>
    <row r="2085" spans="1:25" s="2" customFormat="1" x14ac:dyDescent="0.25">
      <c r="A2085" s="136"/>
      <c r="B2085" s="136"/>
      <c r="C2085" s="136"/>
      <c r="D2085" s="136"/>
      <c r="E2085" s="136"/>
      <c r="F2085" s="136"/>
      <c r="G2085" s="136"/>
      <c r="H2085" s="136"/>
      <c r="I2085" s="136"/>
      <c r="J2085" s="136"/>
      <c r="K2085" s="136"/>
      <c r="L2085" s="138"/>
      <c r="M2085" s="139"/>
      <c r="N2085" s="211"/>
      <c r="O2085" s="136"/>
      <c r="P2085" s="136"/>
      <c r="Q2085" s="136"/>
      <c r="R2085" s="136"/>
      <c r="S2085" s="136"/>
      <c r="T2085" s="136"/>
      <c r="U2085" s="136"/>
      <c r="V2085" s="136"/>
      <c r="W2085" s="136"/>
      <c r="X2085" s="136"/>
      <c r="Y2085" s="138"/>
    </row>
    <row r="2086" spans="1:25" s="2" customFormat="1" x14ac:dyDescent="0.25">
      <c r="A2086" s="136"/>
      <c r="B2086" s="136"/>
      <c r="C2086" s="136"/>
      <c r="D2086" s="136"/>
      <c r="E2086" s="136"/>
      <c r="F2086" s="136"/>
      <c r="G2086" s="136"/>
      <c r="H2086" s="136"/>
      <c r="I2086" s="136"/>
      <c r="J2086" s="136"/>
      <c r="K2086" s="136"/>
      <c r="L2086" s="138"/>
      <c r="M2086" s="139"/>
      <c r="N2086" s="211"/>
      <c r="O2086" s="136"/>
      <c r="P2086" s="136"/>
      <c r="Q2086" s="136"/>
      <c r="R2086" s="136"/>
      <c r="S2086" s="136"/>
      <c r="T2086" s="136"/>
      <c r="U2086" s="136"/>
      <c r="V2086" s="136"/>
      <c r="W2086" s="136"/>
      <c r="X2086" s="136"/>
      <c r="Y2086" s="138"/>
    </row>
    <row r="2087" spans="1:25" s="2" customFormat="1" x14ac:dyDescent="0.25">
      <c r="A2087" s="136"/>
      <c r="B2087" s="136"/>
      <c r="C2087" s="136"/>
      <c r="D2087" s="136"/>
      <c r="E2087" s="136"/>
      <c r="F2087" s="136"/>
      <c r="G2087" s="136"/>
      <c r="H2087" s="136"/>
      <c r="I2087" s="136"/>
      <c r="J2087" s="136"/>
      <c r="K2087" s="136"/>
      <c r="L2087" s="138"/>
      <c r="M2087" s="139"/>
      <c r="N2087" s="211"/>
      <c r="O2087" s="136"/>
      <c r="P2087" s="136"/>
      <c r="Q2087" s="136"/>
      <c r="R2087" s="136"/>
      <c r="S2087" s="136"/>
      <c r="T2087" s="136"/>
      <c r="U2087" s="136"/>
      <c r="V2087" s="136"/>
      <c r="W2087" s="136"/>
      <c r="X2087" s="136"/>
      <c r="Y2087" s="138"/>
    </row>
    <row r="2088" spans="1:25" s="2" customFormat="1" x14ac:dyDescent="0.25">
      <c r="A2088" s="136"/>
      <c r="B2088" s="136"/>
      <c r="C2088" s="136"/>
      <c r="D2088" s="136"/>
      <c r="E2088" s="136"/>
      <c r="F2088" s="136"/>
      <c r="G2088" s="136"/>
      <c r="H2088" s="136"/>
      <c r="I2088" s="136"/>
      <c r="J2088" s="136"/>
      <c r="K2088" s="136"/>
      <c r="L2088" s="138"/>
      <c r="M2088" s="139"/>
      <c r="N2088" s="211"/>
      <c r="O2088" s="136"/>
      <c r="P2088" s="136"/>
      <c r="Q2088" s="136"/>
      <c r="R2088" s="136"/>
      <c r="S2088" s="136"/>
      <c r="T2088" s="136"/>
      <c r="U2088" s="136"/>
      <c r="V2088" s="136"/>
      <c r="W2088" s="136"/>
      <c r="X2088" s="136"/>
      <c r="Y2088" s="138"/>
    </row>
    <row r="2089" spans="1:25" s="2" customFormat="1" x14ac:dyDescent="0.25">
      <c r="A2089" s="136"/>
      <c r="B2089" s="136"/>
      <c r="C2089" s="136"/>
      <c r="D2089" s="136"/>
      <c r="E2089" s="136"/>
      <c r="F2089" s="136"/>
      <c r="G2089" s="136"/>
      <c r="H2089" s="136"/>
      <c r="I2089" s="136"/>
      <c r="J2089" s="136"/>
      <c r="K2089" s="136"/>
      <c r="L2089" s="138"/>
      <c r="M2089" s="139"/>
      <c r="N2089" s="211"/>
      <c r="O2089" s="136"/>
      <c r="P2089" s="136"/>
      <c r="Q2089" s="136"/>
      <c r="R2089" s="136"/>
      <c r="S2089" s="136"/>
      <c r="T2089" s="136"/>
      <c r="U2089" s="136"/>
      <c r="V2089" s="136"/>
      <c r="W2089" s="136"/>
      <c r="X2089" s="136"/>
      <c r="Y2089" s="138"/>
    </row>
    <row r="2090" spans="1:25" s="2" customFormat="1" x14ac:dyDescent="0.25">
      <c r="A2090" s="136"/>
      <c r="B2090" s="136"/>
      <c r="C2090" s="136"/>
      <c r="D2090" s="136"/>
      <c r="E2090" s="136"/>
      <c r="F2090" s="136"/>
      <c r="G2090" s="136"/>
      <c r="H2090" s="136"/>
      <c r="I2090" s="136"/>
      <c r="J2090" s="136"/>
      <c r="K2090" s="136"/>
      <c r="L2090" s="138"/>
      <c r="M2090" s="139"/>
      <c r="N2090" s="211"/>
      <c r="O2090" s="136"/>
      <c r="P2090" s="136"/>
      <c r="Q2090" s="136"/>
      <c r="R2090" s="136"/>
      <c r="S2090" s="136"/>
      <c r="T2090" s="136"/>
      <c r="U2090" s="136"/>
      <c r="V2090" s="136"/>
      <c r="W2090" s="136"/>
      <c r="X2090" s="136"/>
      <c r="Y2090" s="138"/>
    </row>
    <row r="2091" spans="1:25" s="2" customFormat="1" x14ac:dyDescent="0.25">
      <c r="A2091" s="136"/>
      <c r="B2091" s="136"/>
      <c r="C2091" s="136"/>
      <c r="D2091" s="136"/>
      <c r="E2091" s="136"/>
      <c r="F2091" s="136"/>
      <c r="G2091" s="136"/>
      <c r="H2091" s="136"/>
      <c r="I2091" s="136"/>
      <c r="J2091" s="136"/>
      <c r="K2091" s="136"/>
      <c r="L2091" s="138"/>
      <c r="M2091" s="139"/>
      <c r="N2091" s="211"/>
      <c r="O2091" s="136"/>
      <c r="P2091" s="136"/>
      <c r="Q2091" s="136"/>
      <c r="R2091" s="136"/>
      <c r="S2091" s="136"/>
      <c r="T2091" s="136"/>
      <c r="U2091" s="136"/>
      <c r="V2091" s="136"/>
      <c r="W2091" s="136"/>
      <c r="X2091" s="136"/>
      <c r="Y2091" s="138"/>
    </row>
    <row r="2092" spans="1:25" s="2" customFormat="1" x14ac:dyDescent="0.25">
      <c r="A2092" s="136"/>
      <c r="B2092" s="136"/>
      <c r="C2092" s="136"/>
      <c r="D2092" s="136"/>
      <c r="E2092" s="136"/>
      <c r="F2092" s="136"/>
      <c r="G2092" s="136"/>
      <c r="H2092" s="136"/>
      <c r="I2092" s="136"/>
      <c r="J2092" s="136"/>
      <c r="K2092" s="136"/>
      <c r="L2092" s="138"/>
      <c r="M2092" s="139"/>
      <c r="N2092" s="211"/>
      <c r="O2092" s="136"/>
      <c r="P2092" s="136"/>
      <c r="Q2092" s="136"/>
      <c r="R2092" s="136"/>
      <c r="S2092" s="136"/>
      <c r="T2092" s="136"/>
      <c r="U2092" s="136"/>
      <c r="V2092" s="136"/>
      <c r="W2092" s="136"/>
      <c r="X2092" s="136"/>
      <c r="Y2092" s="138"/>
    </row>
    <row r="2093" spans="1:25" s="2" customFormat="1" x14ac:dyDescent="0.25">
      <c r="A2093" s="136"/>
      <c r="B2093" s="136"/>
      <c r="C2093" s="136"/>
      <c r="D2093" s="136"/>
      <c r="E2093" s="136"/>
      <c r="F2093" s="136"/>
      <c r="G2093" s="136"/>
      <c r="H2093" s="136"/>
      <c r="I2093" s="136"/>
      <c r="J2093" s="136"/>
      <c r="K2093" s="136"/>
      <c r="L2093" s="138"/>
      <c r="M2093" s="139"/>
      <c r="N2093" s="211"/>
      <c r="O2093" s="136"/>
      <c r="P2093" s="136"/>
      <c r="Q2093" s="136"/>
      <c r="R2093" s="136"/>
      <c r="S2093" s="136"/>
      <c r="T2093" s="136"/>
      <c r="U2093" s="136"/>
      <c r="V2093" s="136"/>
      <c r="W2093" s="136"/>
      <c r="X2093" s="136"/>
      <c r="Y2093" s="138"/>
    </row>
    <row r="2094" spans="1:25" s="2" customFormat="1" x14ac:dyDescent="0.25">
      <c r="A2094" s="136"/>
      <c r="B2094" s="136"/>
      <c r="C2094" s="136"/>
      <c r="D2094" s="136"/>
      <c r="E2094" s="136"/>
      <c r="F2094" s="136"/>
      <c r="G2094" s="136"/>
      <c r="H2094" s="136"/>
      <c r="I2094" s="136"/>
      <c r="J2094" s="136"/>
      <c r="K2094" s="136"/>
      <c r="L2094" s="138"/>
      <c r="M2094" s="139"/>
      <c r="N2094" s="211"/>
      <c r="O2094" s="136"/>
      <c r="P2094" s="136"/>
      <c r="Q2094" s="136"/>
      <c r="R2094" s="136"/>
      <c r="S2094" s="136"/>
      <c r="T2094" s="136"/>
      <c r="U2094" s="136"/>
      <c r="V2094" s="136"/>
      <c r="W2094" s="136"/>
      <c r="X2094" s="136"/>
      <c r="Y2094" s="138"/>
    </row>
    <row r="2095" spans="1:25" s="2" customFormat="1" x14ac:dyDescent="0.25">
      <c r="A2095" s="136"/>
      <c r="B2095" s="136"/>
      <c r="C2095" s="136"/>
      <c r="D2095" s="136"/>
      <c r="E2095" s="136"/>
      <c r="F2095" s="136"/>
      <c r="G2095" s="136"/>
      <c r="H2095" s="136"/>
      <c r="I2095" s="136"/>
      <c r="J2095" s="136"/>
      <c r="K2095" s="136"/>
      <c r="L2095" s="138"/>
      <c r="M2095" s="139"/>
      <c r="N2095" s="211"/>
      <c r="O2095" s="136"/>
      <c r="P2095" s="136"/>
      <c r="Q2095" s="136"/>
      <c r="R2095" s="136"/>
      <c r="S2095" s="136"/>
      <c r="T2095" s="136"/>
      <c r="U2095" s="136"/>
      <c r="V2095" s="136"/>
      <c r="W2095" s="136"/>
      <c r="X2095" s="136"/>
      <c r="Y2095" s="138"/>
    </row>
    <row r="2096" spans="1:25" s="2" customFormat="1" x14ac:dyDescent="0.25">
      <c r="A2096" s="136"/>
      <c r="B2096" s="136"/>
      <c r="C2096" s="136"/>
      <c r="D2096" s="136"/>
      <c r="E2096" s="136"/>
      <c r="F2096" s="136"/>
      <c r="G2096" s="136"/>
      <c r="H2096" s="136"/>
      <c r="I2096" s="136"/>
      <c r="J2096" s="136"/>
      <c r="K2096" s="136"/>
      <c r="L2096" s="138"/>
      <c r="M2096" s="139"/>
      <c r="N2096" s="211"/>
      <c r="O2096" s="136"/>
      <c r="P2096" s="136"/>
      <c r="Q2096" s="136"/>
      <c r="R2096" s="136"/>
      <c r="S2096" s="136"/>
      <c r="T2096" s="136"/>
      <c r="U2096" s="136"/>
      <c r="V2096" s="136"/>
      <c r="W2096" s="136"/>
      <c r="X2096" s="136"/>
      <c r="Y2096" s="138"/>
    </row>
    <row r="2097" spans="1:25" s="2" customFormat="1" x14ac:dyDescent="0.25">
      <c r="A2097" s="136"/>
      <c r="B2097" s="136"/>
      <c r="C2097" s="136"/>
      <c r="D2097" s="136"/>
      <c r="E2097" s="136"/>
      <c r="F2097" s="136"/>
      <c r="G2097" s="136"/>
      <c r="H2097" s="136"/>
      <c r="I2097" s="136"/>
      <c r="J2097" s="136"/>
      <c r="K2097" s="136"/>
      <c r="L2097" s="138"/>
      <c r="M2097" s="139"/>
      <c r="N2097" s="211"/>
      <c r="O2097" s="136"/>
      <c r="P2097" s="136"/>
      <c r="Q2097" s="136"/>
      <c r="R2097" s="136"/>
      <c r="S2097" s="136"/>
      <c r="T2097" s="136"/>
      <c r="U2097" s="136"/>
      <c r="V2097" s="136"/>
      <c r="W2097" s="136"/>
      <c r="X2097" s="136"/>
      <c r="Y2097" s="138"/>
    </row>
    <row r="2098" spans="1:25" s="2" customFormat="1" x14ac:dyDescent="0.25">
      <c r="A2098" s="136"/>
      <c r="B2098" s="136"/>
      <c r="C2098" s="136"/>
      <c r="D2098" s="136"/>
      <c r="E2098" s="136"/>
      <c r="F2098" s="136"/>
      <c r="G2098" s="136"/>
      <c r="H2098" s="136"/>
      <c r="I2098" s="136"/>
      <c r="J2098" s="136"/>
      <c r="K2098" s="136"/>
      <c r="L2098" s="138"/>
      <c r="M2098" s="139"/>
      <c r="N2098" s="211"/>
      <c r="O2098" s="136"/>
      <c r="P2098" s="136"/>
      <c r="Q2098" s="136"/>
      <c r="R2098" s="136"/>
      <c r="S2098" s="136"/>
      <c r="T2098" s="136"/>
      <c r="U2098" s="136"/>
      <c r="V2098" s="136"/>
      <c r="W2098" s="136"/>
      <c r="X2098" s="136"/>
      <c r="Y2098" s="138"/>
    </row>
    <row r="2099" spans="1:25" s="2" customFormat="1" x14ac:dyDescent="0.25">
      <c r="A2099" s="136"/>
      <c r="B2099" s="136"/>
      <c r="C2099" s="136"/>
      <c r="D2099" s="136"/>
      <c r="E2099" s="136"/>
      <c r="F2099" s="136"/>
      <c r="G2099" s="136"/>
      <c r="H2099" s="136"/>
      <c r="I2099" s="136"/>
      <c r="J2099" s="136"/>
      <c r="K2099" s="136"/>
      <c r="L2099" s="138"/>
      <c r="M2099" s="139"/>
      <c r="N2099" s="211"/>
      <c r="O2099" s="136"/>
      <c r="P2099" s="136"/>
      <c r="Q2099" s="136"/>
      <c r="R2099" s="136"/>
      <c r="S2099" s="136"/>
      <c r="T2099" s="136"/>
      <c r="U2099" s="136"/>
      <c r="V2099" s="136"/>
      <c r="W2099" s="136"/>
      <c r="X2099" s="136"/>
      <c r="Y2099" s="138"/>
    </row>
    <row r="2100" spans="1:25" s="2" customFormat="1" x14ac:dyDescent="0.25">
      <c r="A2100" s="136"/>
      <c r="B2100" s="136"/>
      <c r="C2100" s="136"/>
      <c r="D2100" s="136"/>
      <c r="E2100" s="136"/>
      <c r="F2100" s="136"/>
      <c r="G2100" s="136"/>
      <c r="H2100" s="136"/>
      <c r="I2100" s="136"/>
      <c r="J2100" s="136"/>
      <c r="K2100" s="136"/>
      <c r="L2100" s="138"/>
      <c r="M2100" s="139"/>
      <c r="N2100" s="211"/>
      <c r="O2100" s="136"/>
      <c r="P2100" s="136"/>
      <c r="Q2100" s="136"/>
      <c r="R2100" s="136"/>
      <c r="S2100" s="136"/>
      <c r="T2100" s="136"/>
      <c r="U2100" s="136"/>
      <c r="V2100" s="136"/>
      <c r="W2100" s="136"/>
      <c r="X2100" s="136"/>
      <c r="Y2100" s="138"/>
    </row>
    <row r="2101" spans="1:25" s="2" customFormat="1" x14ac:dyDescent="0.25">
      <c r="A2101" s="136"/>
      <c r="B2101" s="136"/>
      <c r="C2101" s="136"/>
      <c r="D2101" s="136"/>
      <c r="E2101" s="136"/>
      <c r="F2101" s="136"/>
      <c r="G2101" s="136"/>
      <c r="H2101" s="136"/>
      <c r="I2101" s="136"/>
      <c r="J2101" s="136"/>
      <c r="K2101" s="136"/>
      <c r="L2101" s="138"/>
      <c r="M2101" s="139"/>
      <c r="N2101" s="211"/>
      <c r="O2101" s="136"/>
      <c r="P2101" s="136"/>
      <c r="Q2101" s="136"/>
      <c r="R2101" s="136"/>
      <c r="S2101" s="136"/>
      <c r="T2101" s="136"/>
      <c r="U2101" s="136"/>
      <c r="V2101" s="136"/>
      <c r="W2101" s="136"/>
      <c r="X2101" s="136"/>
      <c r="Y2101" s="138"/>
    </row>
    <row r="2102" spans="1:25" s="2" customFormat="1" x14ac:dyDescent="0.25">
      <c r="A2102" s="136"/>
      <c r="B2102" s="136"/>
      <c r="C2102" s="136"/>
      <c r="D2102" s="136"/>
      <c r="E2102" s="136"/>
      <c r="F2102" s="136"/>
      <c r="G2102" s="136"/>
      <c r="H2102" s="136"/>
      <c r="I2102" s="136"/>
      <c r="J2102" s="136"/>
      <c r="K2102" s="136"/>
      <c r="L2102" s="138"/>
      <c r="M2102" s="139"/>
      <c r="N2102" s="211"/>
      <c r="O2102" s="136"/>
      <c r="P2102" s="136"/>
      <c r="Q2102" s="136"/>
      <c r="R2102" s="136"/>
      <c r="S2102" s="136"/>
      <c r="T2102" s="136"/>
      <c r="U2102" s="136"/>
      <c r="V2102" s="136"/>
      <c r="W2102" s="136"/>
      <c r="X2102" s="136"/>
      <c r="Y2102" s="138"/>
    </row>
    <row r="2103" spans="1:25" s="2" customFormat="1" x14ac:dyDescent="0.25">
      <c r="A2103" s="136"/>
      <c r="B2103" s="136"/>
      <c r="C2103" s="136"/>
      <c r="D2103" s="136"/>
      <c r="E2103" s="136"/>
      <c r="F2103" s="136"/>
      <c r="G2103" s="136"/>
      <c r="H2103" s="136"/>
      <c r="I2103" s="136"/>
      <c r="J2103" s="136"/>
      <c r="K2103" s="136"/>
      <c r="L2103" s="138"/>
      <c r="M2103" s="139"/>
      <c r="N2103" s="211"/>
      <c r="O2103" s="136"/>
      <c r="P2103" s="136"/>
      <c r="Q2103" s="136"/>
      <c r="R2103" s="136"/>
      <c r="S2103" s="136"/>
      <c r="T2103" s="136"/>
      <c r="U2103" s="136"/>
      <c r="V2103" s="136"/>
      <c r="W2103" s="136"/>
      <c r="X2103" s="136"/>
      <c r="Y2103" s="138"/>
    </row>
    <row r="2104" spans="1:25" s="2" customFormat="1" x14ac:dyDescent="0.25">
      <c r="A2104" s="136"/>
      <c r="B2104" s="136"/>
      <c r="C2104" s="136"/>
      <c r="D2104" s="136"/>
      <c r="E2104" s="136"/>
      <c r="F2104" s="136"/>
      <c r="G2104" s="136"/>
      <c r="H2104" s="136"/>
      <c r="I2104" s="136"/>
      <c r="J2104" s="136"/>
      <c r="K2104" s="136"/>
      <c r="L2104" s="138"/>
      <c r="M2104" s="139"/>
      <c r="N2104" s="211"/>
      <c r="O2104" s="136"/>
      <c r="P2104" s="136"/>
      <c r="Q2104" s="136"/>
      <c r="R2104" s="136"/>
      <c r="S2104" s="136"/>
      <c r="T2104" s="136"/>
      <c r="U2104" s="136"/>
      <c r="V2104" s="136"/>
      <c r="W2104" s="136"/>
      <c r="X2104" s="136"/>
      <c r="Y2104" s="138"/>
    </row>
    <row r="2105" spans="1:25" s="2" customFormat="1" x14ac:dyDescent="0.25">
      <c r="A2105" s="136"/>
      <c r="B2105" s="136"/>
      <c r="C2105" s="136"/>
      <c r="D2105" s="136"/>
      <c r="E2105" s="136"/>
      <c r="F2105" s="136"/>
      <c r="G2105" s="136"/>
      <c r="H2105" s="136"/>
      <c r="I2105" s="136"/>
      <c r="J2105" s="136"/>
      <c r="K2105" s="136"/>
      <c r="L2105" s="138"/>
      <c r="M2105" s="139"/>
      <c r="N2105" s="211"/>
      <c r="O2105" s="136"/>
      <c r="P2105" s="136"/>
      <c r="Q2105" s="136"/>
      <c r="R2105" s="136"/>
      <c r="S2105" s="136"/>
      <c r="T2105" s="136"/>
      <c r="U2105" s="136"/>
      <c r="V2105" s="136"/>
      <c r="W2105" s="136"/>
      <c r="X2105" s="136"/>
      <c r="Y2105" s="138"/>
    </row>
    <row r="2106" spans="1:25" s="2" customFormat="1" x14ac:dyDescent="0.25">
      <c r="A2106" s="136"/>
      <c r="B2106" s="136"/>
      <c r="C2106" s="136"/>
      <c r="D2106" s="136"/>
      <c r="E2106" s="136"/>
      <c r="F2106" s="136"/>
      <c r="G2106" s="136"/>
      <c r="H2106" s="136"/>
      <c r="I2106" s="136"/>
      <c r="J2106" s="136"/>
      <c r="K2106" s="136"/>
      <c r="L2106" s="138"/>
      <c r="M2106" s="139"/>
      <c r="N2106" s="211"/>
      <c r="O2106" s="136"/>
      <c r="P2106" s="136"/>
      <c r="Q2106" s="136"/>
      <c r="R2106" s="136"/>
      <c r="S2106" s="136"/>
      <c r="T2106" s="136"/>
      <c r="U2106" s="136"/>
      <c r="V2106" s="136"/>
      <c r="W2106" s="136"/>
      <c r="X2106" s="136"/>
      <c r="Y2106" s="138"/>
    </row>
    <row r="2107" spans="1:25" s="2" customFormat="1" x14ac:dyDescent="0.25">
      <c r="A2107" s="136"/>
      <c r="B2107" s="136"/>
      <c r="C2107" s="136"/>
      <c r="D2107" s="136"/>
      <c r="E2107" s="136"/>
      <c r="F2107" s="136"/>
      <c r="G2107" s="136"/>
      <c r="H2107" s="136"/>
      <c r="I2107" s="136"/>
      <c r="J2107" s="136"/>
      <c r="K2107" s="136"/>
      <c r="L2107" s="138"/>
      <c r="M2107" s="139"/>
      <c r="N2107" s="211"/>
      <c r="O2107" s="136"/>
      <c r="P2107" s="136"/>
      <c r="Q2107" s="136"/>
      <c r="R2107" s="136"/>
      <c r="S2107" s="136"/>
      <c r="T2107" s="136"/>
      <c r="U2107" s="136"/>
      <c r="V2107" s="136"/>
      <c r="W2107" s="136"/>
      <c r="X2107" s="136"/>
      <c r="Y2107" s="138"/>
    </row>
    <row r="2108" spans="1:25" s="2" customFormat="1" x14ac:dyDescent="0.25">
      <c r="A2108" s="136"/>
      <c r="B2108" s="136"/>
      <c r="C2108" s="136"/>
      <c r="D2108" s="136"/>
      <c r="E2108" s="136"/>
      <c r="F2108" s="136"/>
      <c r="G2108" s="136"/>
      <c r="H2108" s="136"/>
      <c r="I2108" s="136"/>
      <c r="J2108" s="136"/>
      <c r="K2108" s="136"/>
      <c r="L2108" s="138"/>
      <c r="M2108" s="139"/>
      <c r="N2108" s="211"/>
      <c r="O2108" s="136"/>
      <c r="P2108" s="136"/>
      <c r="Q2108" s="136"/>
      <c r="R2108" s="136"/>
      <c r="S2108" s="136"/>
      <c r="T2108" s="136"/>
      <c r="U2108" s="136"/>
      <c r="V2108" s="136"/>
      <c r="W2108" s="136"/>
      <c r="X2108" s="136"/>
      <c r="Y2108" s="138"/>
    </row>
    <row r="2109" spans="1:25" s="2" customFormat="1" x14ac:dyDescent="0.25">
      <c r="A2109" s="136"/>
      <c r="B2109" s="136"/>
      <c r="C2109" s="136"/>
      <c r="D2109" s="136"/>
      <c r="E2109" s="136"/>
      <c r="F2109" s="136"/>
      <c r="G2109" s="136"/>
      <c r="H2109" s="136"/>
      <c r="I2109" s="136"/>
      <c r="J2109" s="136"/>
      <c r="K2109" s="136"/>
      <c r="L2109" s="138"/>
      <c r="M2109" s="139"/>
      <c r="N2109" s="211"/>
      <c r="O2109" s="136"/>
      <c r="P2109" s="136"/>
      <c r="Q2109" s="136"/>
      <c r="R2109" s="136"/>
      <c r="S2109" s="136"/>
      <c r="T2109" s="136"/>
      <c r="U2109" s="136"/>
      <c r="V2109" s="136"/>
      <c r="W2109" s="136"/>
      <c r="X2109" s="136"/>
      <c r="Y2109" s="138"/>
    </row>
    <row r="2110" spans="1:25" s="2" customFormat="1" x14ac:dyDescent="0.25">
      <c r="A2110" s="136"/>
      <c r="B2110" s="136"/>
      <c r="C2110" s="136"/>
      <c r="D2110" s="136"/>
      <c r="E2110" s="136"/>
      <c r="F2110" s="136"/>
      <c r="G2110" s="136"/>
      <c r="H2110" s="136"/>
      <c r="I2110" s="136"/>
      <c r="J2110" s="136"/>
      <c r="K2110" s="136"/>
      <c r="L2110" s="138"/>
      <c r="M2110" s="139"/>
      <c r="N2110" s="211"/>
      <c r="O2110" s="136"/>
      <c r="P2110" s="136"/>
      <c r="Q2110" s="136"/>
      <c r="R2110" s="136"/>
      <c r="S2110" s="136"/>
      <c r="T2110" s="136"/>
      <c r="U2110" s="136"/>
      <c r="V2110" s="136"/>
      <c r="W2110" s="136"/>
      <c r="X2110" s="136"/>
      <c r="Y2110" s="138"/>
    </row>
    <row r="2111" spans="1:25" s="2" customFormat="1" x14ac:dyDescent="0.25">
      <c r="A2111" s="136"/>
      <c r="B2111" s="136"/>
      <c r="C2111" s="136"/>
      <c r="D2111" s="136"/>
      <c r="E2111" s="136"/>
      <c r="F2111" s="136"/>
      <c r="G2111" s="136"/>
      <c r="H2111" s="136"/>
      <c r="I2111" s="136"/>
      <c r="J2111" s="136"/>
      <c r="K2111" s="136"/>
      <c r="L2111" s="138"/>
      <c r="M2111" s="139"/>
      <c r="N2111" s="211"/>
      <c r="O2111" s="136"/>
      <c r="P2111" s="136"/>
      <c r="Q2111" s="136"/>
      <c r="R2111" s="136"/>
      <c r="S2111" s="136"/>
      <c r="T2111" s="136"/>
      <c r="U2111" s="136"/>
      <c r="V2111" s="136"/>
      <c r="W2111" s="136"/>
      <c r="X2111" s="136"/>
      <c r="Y2111" s="138"/>
    </row>
    <row r="2112" spans="1:25" s="2" customFormat="1" x14ac:dyDescent="0.25">
      <c r="A2112" s="136"/>
      <c r="B2112" s="136"/>
      <c r="C2112" s="136"/>
      <c r="D2112" s="136"/>
      <c r="E2112" s="136"/>
      <c r="F2112" s="136"/>
      <c r="G2112" s="136"/>
      <c r="H2112" s="136"/>
      <c r="I2112" s="136"/>
      <c r="J2112" s="136"/>
      <c r="K2112" s="136"/>
      <c r="L2112" s="138"/>
      <c r="M2112" s="139"/>
      <c r="N2112" s="211"/>
      <c r="O2112" s="136"/>
      <c r="P2112" s="136"/>
      <c r="Q2112" s="136"/>
      <c r="R2112" s="136"/>
      <c r="S2112" s="136"/>
      <c r="T2112" s="136"/>
      <c r="U2112" s="136"/>
      <c r="V2112" s="136"/>
      <c r="W2112" s="136"/>
      <c r="X2112" s="136"/>
      <c r="Y2112" s="138"/>
    </row>
    <row r="2113" spans="1:25" s="2" customFormat="1" x14ac:dyDescent="0.25">
      <c r="A2113" s="136"/>
      <c r="B2113" s="136"/>
      <c r="C2113" s="136"/>
      <c r="D2113" s="136"/>
      <c r="E2113" s="136"/>
      <c r="F2113" s="136"/>
      <c r="G2113" s="136"/>
      <c r="H2113" s="136"/>
      <c r="I2113" s="136"/>
      <c r="J2113" s="136"/>
      <c r="K2113" s="136"/>
      <c r="L2113" s="138"/>
      <c r="M2113" s="139"/>
      <c r="N2113" s="211"/>
      <c r="O2113" s="136"/>
      <c r="P2113" s="136"/>
      <c r="Q2113" s="136"/>
      <c r="R2113" s="136"/>
      <c r="S2113" s="136"/>
      <c r="T2113" s="136"/>
      <c r="U2113" s="136"/>
      <c r="V2113" s="136"/>
      <c r="W2113" s="136"/>
      <c r="X2113" s="136"/>
      <c r="Y2113" s="138"/>
    </row>
    <row r="2114" spans="1:25" s="2" customFormat="1" x14ac:dyDescent="0.25">
      <c r="A2114" s="136"/>
      <c r="B2114" s="136"/>
      <c r="C2114" s="136"/>
      <c r="D2114" s="136"/>
      <c r="E2114" s="136"/>
      <c r="F2114" s="136"/>
      <c r="G2114" s="136"/>
      <c r="H2114" s="136"/>
      <c r="I2114" s="136"/>
      <c r="J2114" s="136"/>
      <c r="K2114" s="136"/>
      <c r="L2114" s="138"/>
      <c r="M2114" s="139"/>
      <c r="N2114" s="211"/>
      <c r="O2114" s="136"/>
      <c r="P2114" s="136"/>
      <c r="Q2114" s="136"/>
      <c r="R2114" s="136"/>
      <c r="S2114" s="136"/>
      <c r="T2114" s="136"/>
      <c r="U2114" s="136"/>
      <c r="V2114" s="136"/>
      <c r="W2114" s="136"/>
      <c r="X2114" s="136"/>
      <c r="Y2114" s="138"/>
    </row>
    <row r="2115" spans="1:25" s="2" customFormat="1" x14ac:dyDescent="0.25">
      <c r="A2115" s="136"/>
      <c r="B2115" s="136"/>
      <c r="C2115" s="136"/>
      <c r="D2115" s="136"/>
      <c r="E2115" s="136"/>
      <c r="F2115" s="136"/>
      <c r="G2115" s="136"/>
      <c r="H2115" s="136"/>
      <c r="I2115" s="136"/>
      <c r="J2115" s="136"/>
      <c r="K2115" s="136"/>
      <c r="L2115" s="138"/>
      <c r="M2115" s="139"/>
      <c r="N2115" s="211"/>
      <c r="O2115" s="136"/>
      <c r="P2115" s="136"/>
      <c r="Q2115" s="136"/>
      <c r="R2115" s="136"/>
      <c r="S2115" s="136"/>
      <c r="T2115" s="136"/>
      <c r="U2115" s="136"/>
      <c r="V2115" s="136"/>
      <c r="W2115" s="136"/>
      <c r="X2115" s="136"/>
      <c r="Y2115" s="138"/>
    </row>
    <row r="2116" spans="1:25" s="2" customFormat="1" x14ac:dyDescent="0.25">
      <c r="A2116" s="136"/>
      <c r="B2116" s="136"/>
      <c r="C2116" s="136"/>
      <c r="D2116" s="136"/>
      <c r="E2116" s="136"/>
      <c r="F2116" s="136"/>
      <c r="G2116" s="136"/>
      <c r="H2116" s="136"/>
      <c r="I2116" s="136"/>
      <c r="J2116" s="136"/>
      <c r="K2116" s="136"/>
      <c r="L2116" s="138"/>
      <c r="M2116" s="139"/>
      <c r="N2116" s="211"/>
      <c r="O2116" s="136"/>
      <c r="P2116" s="136"/>
      <c r="Q2116" s="136"/>
      <c r="R2116" s="136"/>
      <c r="S2116" s="136"/>
      <c r="T2116" s="136"/>
      <c r="U2116" s="136"/>
      <c r="V2116" s="136"/>
      <c r="W2116" s="136"/>
      <c r="X2116" s="136"/>
      <c r="Y2116" s="138"/>
    </row>
    <row r="2117" spans="1:25" s="2" customFormat="1" x14ac:dyDescent="0.25">
      <c r="A2117" s="136"/>
      <c r="B2117" s="136"/>
      <c r="C2117" s="136"/>
      <c r="D2117" s="136"/>
      <c r="E2117" s="136"/>
      <c r="F2117" s="136"/>
      <c r="G2117" s="136"/>
      <c r="H2117" s="136"/>
      <c r="I2117" s="136"/>
      <c r="J2117" s="136"/>
      <c r="K2117" s="136"/>
      <c r="L2117" s="138"/>
      <c r="M2117" s="139"/>
      <c r="N2117" s="211"/>
      <c r="O2117" s="136"/>
      <c r="P2117" s="136"/>
      <c r="Q2117" s="136"/>
      <c r="R2117" s="136"/>
      <c r="S2117" s="136"/>
      <c r="T2117" s="136"/>
      <c r="U2117" s="136"/>
      <c r="V2117" s="136"/>
      <c r="W2117" s="136"/>
      <c r="X2117" s="136"/>
      <c r="Y2117" s="138"/>
    </row>
    <row r="2118" spans="1:25" s="2" customFormat="1" x14ac:dyDescent="0.25">
      <c r="A2118" s="136"/>
      <c r="B2118" s="136"/>
      <c r="C2118" s="136"/>
      <c r="D2118" s="136"/>
      <c r="E2118" s="136"/>
      <c r="F2118" s="136"/>
      <c r="G2118" s="136"/>
      <c r="H2118" s="136"/>
      <c r="I2118" s="136"/>
      <c r="J2118" s="136"/>
      <c r="K2118" s="136"/>
      <c r="L2118" s="138"/>
      <c r="M2118" s="139"/>
      <c r="N2118" s="211"/>
      <c r="O2118" s="136"/>
      <c r="P2118" s="136"/>
      <c r="Q2118" s="136"/>
      <c r="R2118" s="136"/>
      <c r="S2118" s="136"/>
      <c r="T2118" s="136"/>
      <c r="U2118" s="136"/>
      <c r="V2118" s="136"/>
      <c r="W2118" s="136"/>
      <c r="X2118" s="136"/>
      <c r="Y2118" s="138"/>
    </row>
    <row r="2119" spans="1:25" s="2" customFormat="1" x14ac:dyDescent="0.25">
      <c r="A2119" s="136"/>
      <c r="B2119" s="136"/>
      <c r="C2119" s="136"/>
      <c r="D2119" s="136"/>
      <c r="E2119" s="136"/>
      <c r="F2119" s="136"/>
      <c r="G2119" s="136"/>
      <c r="H2119" s="136"/>
      <c r="I2119" s="136"/>
      <c r="J2119" s="136"/>
      <c r="K2119" s="136"/>
      <c r="L2119" s="138"/>
      <c r="M2119" s="139"/>
      <c r="N2119" s="211"/>
      <c r="O2119" s="136"/>
      <c r="P2119" s="136"/>
      <c r="Q2119" s="136"/>
      <c r="R2119" s="136"/>
      <c r="S2119" s="136"/>
      <c r="T2119" s="136"/>
      <c r="U2119" s="136"/>
      <c r="V2119" s="136"/>
      <c r="W2119" s="136"/>
      <c r="X2119" s="136"/>
      <c r="Y2119" s="138"/>
    </row>
    <row r="2120" spans="1:25" s="2" customFormat="1" x14ac:dyDescent="0.25">
      <c r="A2120" s="136"/>
      <c r="B2120" s="136"/>
      <c r="C2120" s="136"/>
      <c r="D2120" s="136"/>
      <c r="E2120" s="136"/>
      <c r="F2120" s="136"/>
      <c r="G2120" s="136"/>
      <c r="H2120" s="136"/>
      <c r="I2120" s="136"/>
      <c r="J2120" s="136"/>
      <c r="K2120" s="136"/>
      <c r="L2120" s="138"/>
      <c r="M2120" s="139"/>
      <c r="N2120" s="211"/>
      <c r="O2120" s="136"/>
      <c r="P2120" s="136"/>
      <c r="Q2120" s="136"/>
      <c r="R2120" s="136"/>
      <c r="S2120" s="136"/>
      <c r="T2120" s="136"/>
      <c r="U2120" s="136"/>
      <c r="V2120" s="136"/>
      <c r="W2120" s="136"/>
      <c r="X2120" s="136"/>
      <c r="Y2120" s="138"/>
    </row>
    <row r="2121" spans="1:25" s="2" customFormat="1" x14ac:dyDescent="0.25">
      <c r="A2121" s="136"/>
      <c r="B2121" s="136"/>
      <c r="C2121" s="136"/>
      <c r="D2121" s="136"/>
      <c r="E2121" s="136"/>
      <c r="F2121" s="136"/>
      <c r="G2121" s="136"/>
      <c r="H2121" s="136"/>
      <c r="I2121" s="136"/>
      <c r="J2121" s="136"/>
      <c r="K2121" s="136"/>
      <c r="L2121" s="138"/>
      <c r="M2121" s="139"/>
      <c r="N2121" s="211"/>
      <c r="O2121" s="136"/>
      <c r="P2121" s="136"/>
      <c r="Q2121" s="136"/>
      <c r="R2121" s="136"/>
      <c r="S2121" s="136"/>
      <c r="T2121" s="136"/>
      <c r="U2121" s="136"/>
      <c r="V2121" s="136"/>
      <c r="W2121" s="136"/>
      <c r="X2121" s="136"/>
      <c r="Y2121" s="138"/>
    </row>
    <row r="2122" spans="1:25" s="2" customFormat="1" x14ac:dyDescent="0.25">
      <c r="A2122" s="136"/>
      <c r="B2122" s="136"/>
      <c r="C2122" s="136"/>
      <c r="D2122" s="136"/>
      <c r="E2122" s="136"/>
      <c r="F2122" s="136"/>
      <c r="G2122" s="136"/>
      <c r="H2122" s="136"/>
      <c r="I2122" s="136"/>
      <c r="J2122" s="136"/>
      <c r="K2122" s="136"/>
      <c r="L2122" s="138"/>
      <c r="M2122" s="139"/>
      <c r="N2122" s="211"/>
      <c r="O2122" s="136"/>
      <c r="P2122" s="136"/>
      <c r="Q2122" s="136"/>
      <c r="R2122" s="136"/>
      <c r="S2122" s="136"/>
      <c r="T2122" s="136"/>
      <c r="U2122" s="136"/>
      <c r="V2122" s="136"/>
      <c r="W2122" s="136"/>
      <c r="X2122" s="136"/>
      <c r="Y2122" s="138"/>
    </row>
    <row r="2123" spans="1:25" s="2" customFormat="1" x14ac:dyDescent="0.25">
      <c r="A2123" s="136"/>
      <c r="B2123" s="136"/>
      <c r="C2123" s="136"/>
      <c r="D2123" s="136"/>
      <c r="E2123" s="136"/>
      <c r="F2123" s="136"/>
      <c r="G2123" s="136"/>
      <c r="H2123" s="136"/>
      <c r="I2123" s="136"/>
      <c r="J2123" s="136"/>
      <c r="K2123" s="136"/>
      <c r="L2123" s="138"/>
      <c r="M2123" s="139"/>
      <c r="N2123" s="211"/>
      <c r="O2123" s="136"/>
      <c r="P2123" s="136"/>
      <c r="Q2123" s="136"/>
      <c r="R2123" s="136"/>
      <c r="S2123" s="136"/>
      <c r="T2123" s="136"/>
      <c r="U2123" s="136"/>
      <c r="V2123" s="136"/>
      <c r="W2123" s="136"/>
      <c r="X2123" s="136"/>
      <c r="Y2123" s="138"/>
    </row>
    <row r="2124" spans="1:25" s="2" customFormat="1" x14ac:dyDescent="0.25">
      <c r="A2124" s="136"/>
      <c r="B2124" s="136"/>
      <c r="C2124" s="136"/>
      <c r="D2124" s="136"/>
      <c r="E2124" s="136"/>
      <c r="F2124" s="136"/>
      <c r="G2124" s="136"/>
      <c r="H2124" s="136"/>
      <c r="I2124" s="136"/>
      <c r="J2124" s="136"/>
      <c r="K2124" s="136"/>
      <c r="L2124" s="138"/>
      <c r="M2124" s="139"/>
      <c r="N2124" s="211"/>
      <c r="O2124" s="136"/>
      <c r="P2124" s="136"/>
      <c r="Q2124" s="136"/>
      <c r="R2124" s="136"/>
      <c r="S2124" s="136"/>
      <c r="T2124" s="136"/>
      <c r="U2124" s="136"/>
      <c r="V2124" s="136"/>
      <c r="W2124" s="136"/>
      <c r="X2124" s="136"/>
      <c r="Y2124" s="138"/>
    </row>
    <row r="2125" spans="1:25" s="2" customFormat="1" x14ac:dyDescent="0.25">
      <c r="A2125" s="136"/>
      <c r="B2125" s="136"/>
      <c r="C2125" s="136"/>
      <c r="D2125" s="136"/>
      <c r="E2125" s="136"/>
      <c r="F2125" s="136"/>
      <c r="G2125" s="136"/>
      <c r="H2125" s="136"/>
      <c r="I2125" s="136"/>
      <c r="J2125" s="136"/>
      <c r="K2125" s="136"/>
      <c r="L2125" s="138"/>
      <c r="M2125" s="139"/>
      <c r="N2125" s="211"/>
      <c r="O2125" s="136"/>
      <c r="P2125" s="136"/>
      <c r="Q2125" s="136"/>
      <c r="R2125" s="136"/>
      <c r="S2125" s="136"/>
      <c r="T2125" s="136"/>
      <c r="U2125" s="136"/>
      <c r="V2125" s="136"/>
      <c r="W2125" s="136"/>
      <c r="X2125" s="136"/>
      <c r="Y2125" s="138"/>
    </row>
    <row r="2126" spans="1:25" s="2" customFormat="1" x14ac:dyDescent="0.25">
      <c r="A2126" s="136"/>
      <c r="B2126" s="136"/>
      <c r="C2126" s="136"/>
      <c r="D2126" s="136"/>
      <c r="E2126" s="136"/>
      <c r="F2126" s="136"/>
      <c r="G2126" s="136"/>
      <c r="H2126" s="136"/>
      <c r="I2126" s="136"/>
      <c r="J2126" s="136"/>
      <c r="K2126" s="136"/>
      <c r="L2126" s="138"/>
      <c r="M2126" s="139"/>
      <c r="N2126" s="211"/>
      <c r="O2126" s="136"/>
      <c r="P2126" s="136"/>
      <c r="Q2126" s="136"/>
      <c r="R2126" s="136"/>
      <c r="S2126" s="136"/>
      <c r="T2126" s="136"/>
      <c r="U2126" s="136"/>
      <c r="V2126" s="136"/>
      <c r="W2126" s="136"/>
      <c r="X2126" s="136"/>
      <c r="Y2126" s="138"/>
    </row>
    <row r="2127" spans="1:25" s="2" customFormat="1" x14ac:dyDescent="0.25">
      <c r="A2127" s="136"/>
      <c r="B2127" s="136"/>
      <c r="C2127" s="136"/>
      <c r="D2127" s="136"/>
      <c r="E2127" s="136"/>
      <c r="F2127" s="136"/>
      <c r="G2127" s="136"/>
      <c r="H2127" s="136"/>
      <c r="I2127" s="136"/>
      <c r="J2127" s="136"/>
      <c r="K2127" s="136"/>
      <c r="L2127" s="138"/>
      <c r="M2127" s="139"/>
      <c r="N2127" s="211"/>
      <c r="O2127" s="136"/>
      <c r="P2127" s="136"/>
      <c r="Q2127" s="136"/>
      <c r="R2127" s="136"/>
      <c r="S2127" s="136"/>
      <c r="T2127" s="136"/>
      <c r="U2127" s="136"/>
      <c r="V2127" s="136"/>
      <c r="W2127" s="136"/>
      <c r="X2127" s="136"/>
      <c r="Y2127" s="138"/>
    </row>
    <row r="2128" spans="1:25" s="2" customFormat="1" x14ac:dyDescent="0.25">
      <c r="A2128" s="136"/>
      <c r="B2128" s="136"/>
      <c r="C2128" s="136"/>
      <c r="D2128" s="136"/>
      <c r="E2128" s="136"/>
      <c r="F2128" s="136"/>
      <c r="G2128" s="136"/>
      <c r="H2128" s="136"/>
      <c r="I2128" s="136"/>
      <c r="J2128" s="136"/>
      <c r="K2128" s="136"/>
      <c r="L2128" s="138"/>
      <c r="M2128" s="139"/>
      <c r="N2128" s="211"/>
      <c r="O2128" s="136"/>
      <c r="P2128" s="136"/>
      <c r="Q2128" s="136"/>
      <c r="R2128" s="136"/>
      <c r="S2128" s="136"/>
      <c r="T2128" s="136"/>
      <c r="U2128" s="136"/>
      <c r="V2128" s="136"/>
      <c r="W2128" s="136"/>
      <c r="X2128" s="136"/>
      <c r="Y2128" s="138"/>
    </row>
    <row r="2129" spans="1:25" s="2" customFormat="1" x14ac:dyDescent="0.25">
      <c r="A2129" s="136"/>
      <c r="B2129" s="136"/>
      <c r="C2129" s="136"/>
      <c r="D2129" s="136"/>
      <c r="E2129" s="136"/>
      <c r="F2129" s="136"/>
      <c r="G2129" s="136"/>
      <c r="H2129" s="136"/>
      <c r="I2129" s="136"/>
      <c r="J2129" s="136"/>
      <c r="K2129" s="136"/>
      <c r="L2129" s="138"/>
      <c r="M2129" s="139"/>
      <c r="N2129" s="211"/>
      <c r="O2129" s="136"/>
      <c r="P2129" s="136"/>
      <c r="Q2129" s="136"/>
      <c r="R2129" s="136"/>
      <c r="S2129" s="136"/>
      <c r="T2129" s="136"/>
      <c r="U2129" s="136"/>
      <c r="V2129" s="136"/>
      <c r="W2129" s="136"/>
      <c r="X2129" s="136"/>
      <c r="Y2129" s="138"/>
    </row>
    <row r="2130" spans="1:25" s="2" customFormat="1" x14ac:dyDescent="0.25">
      <c r="A2130" s="136"/>
      <c r="B2130" s="136"/>
      <c r="C2130" s="136"/>
      <c r="D2130" s="136"/>
      <c r="E2130" s="136"/>
      <c r="F2130" s="136"/>
      <c r="G2130" s="136"/>
      <c r="H2130" s="136"/>
      <c r="I2130" s="136"/>
      <c r="J2130" s="136"/>
      <c r="K2130" s="136"/>
      <c r="L2130" s="138"/>
      <c r="M2130" s="139"/>
      <c r="N2130" s="211"/>
      <c r="O2130" s="136"/>
      <c r="P2130" s="136"/>
      <c r="Q2130" s="136"/>
      <c r="R2130" s="136"/>
      <c r="S2130" s="136"/>
      <c r="T2130" s="136"/>
      <c r="U2130" s="136"/>
      <c r="V2130" s="136"/>
      <c r="W2130" s="136"/>
      <c r="X2130" s="136"/>
      <c r="Y2130" s="138"/>
    </row>
    <row r="2131" spans="1:25" s="2" customFormat="1" x14ac:dyDescent="0.25">
      <c r="A2131" s="136"/>
      <c r="B2131" s="136"/>
      <c r="C2131" s="136"/>
      <c r="D2131" s="136"/>
      <c r="E2131" s="136"/>
      <c r="F2131" s="136"/>
      <c r="G2131" s="136"/>
      <c r="H2131" s="136"/>
      <c r="I2131" s="136"/>
      <c r="J2131" s="136"/>
      <c r="K2131" s="136"/>
      <c r="L2131" s="138"/>
      <c r="M2131" s="139"/>
      <c r="N2131" s="211"/>
      <c r="O2131" s="136"/>
      <c r="P2131" s="136"/>
      <c r="Q2131" s="136"/>
      <c r="R2131" s="136"/>
      <c r="S2131" s="136"/>
      <c r="T2131" s="136"/>
      <c r="U2131" s="136"/>
      <c r="V2131" s="136"/>
      <c r="W2131" s="136"/>
      <c r="X2131" s="136"/>
      <c r="Y2131" s="138"/>
    </row>
    <row r="2132" spans="1:25" s="2" customFormat="1" x14ac:dyDescent="0.25">
      <c r="A2132" s="136"/>
      <c r="B2132" s="136"/>
      <c r="C2132" s="136"/>
      <c r="D2132" s="136"/>
      <c r="E2132" s="136"/>
      <c r="F2132" s="136"/>
      <c r="G2132" s="136"/>
      <c r="H2132" s="136"/>
      <c r="I2132" s="136"/>
      <c r="J2132" s="136"/>
      <c r="K2132" s="136"/>
      <c r="L2132" s="138"/>
      <c r="M2132" s="139"/>
      <c r="N2132" s="211"/>
      <c r="O2132" s="136"/>
      <c r="P2132" s="136"/>
      <c r="Q2132" s="136"/>
      <c r="R2132" s="136"/>
      <c r="S2132" s="136"/>
      <c r="T2132" s="136"/>
      <c r="U2132" s="136"/>
      <c r="V2132" s="136"/>
      <c r="W2132" s="136"/>
      <c r="X2132" s="136"/>
      <c r="Y2132" s="138"/>
    </row>
    <row r="2133" spans="1:25" s="2" customFormat="1" x14ac:dyDescent="0.25">
      <c r="A2133" s="136"/>
      <c r="B2133" s="136"/>
      <c r="C2133" s="136"/>
      <c r="D2133" s="136"/>
      <c r="E2133" s="136"/>
      <c r="F2133" s="136"/>
      <c r="G2133" s="136"/>
      <c r="H2133" s="136"/>
      <c r="I2133" s="136"/>
      <c r="J2133" s="136"/>
      <c r="K2133" s="136"/>
      <c r="L2133" s="138"/>
      <c r="M2133" s="139"/>
      <c r="N2133" s="211"/>
      <c r="O2133" s="136"/>
      <c r="P2133" s="136"/>
      <c r="Q2133" s="136"/>
      <c r="R2133" s="136"/>
      <c r="S2133" s="136"/>
      <c r="T2133" s="136"/>
      <c r="U2133" s="136"/>
      <c r="V2133" s="136"/>
      <c r="W2133" s="136"/>
      <c r="X2133" s="136"/>
      <c r="Y2133" s="138"/>
    </row>
    <row r="2134" spans="1:25" s="2" customFormat="1" x14ac:dyDescent="0.25">
      <c r="A2134" s="136"/>
      <c r="B2134" s="136"/>
      <c r="C2134" s="136"/>
      <c r="D2134" s="136"/>
      <c r="E2134" s="136"/>
      <c r="F2134" s="136"/>
      <c r="G2134" s="136"/>
      <c r="H2134" s="136"/>
      <c r="I2134" s="136"/>
      <c r="J2134" s="136"/>
      <c r="K2134" s="136"/>
      <c r="L2134" s="138"/>
      <c r="M2134" s="139"/>
      <c r="N2134" s="211"/>
      <c r="O2134" s="136"/>
      <c r="P2134" s="136"/>
      <c r="Q2134" s="136"/>
      <c r="R2134" s="136"/>
      <c r="S2134" s="136"/>
      <c r="T2134" s="136"/>
      <c r="U2134" s="136"/>
      <c r="V2134" s="136"/>
      <c r="W2134" s="136"/>
      <c r="X2134" s="136"/>
      <c r="Y2134" s="138"/>
    </row>
    <row r="2135" spans="1:25" s="2" customFormat="1" x14ac:dyDescent="0.25">
      <c r="A2135" s="136"/>
      <c r="B2135" s="136"/>
      <c r="C2135" s="136"/>
      <c r="D2135" s="136"/>
      <c r="E2135" s="136"/>
      <c r="F2135" s="136"/>
      <c r="G2135" s="136"/>
      <c r="H2135" s="136"/>
      <c r="I2135" s="136"/>
      <c r="J2135" s="136"/>
      <c r="K2135" s="136"/>
      <c r="L2135" s="138"/>
      <c r="M2135" s="139"/>
      <c r="N2135" s="211"/>
      <c r="O2135" s="136"/>
      <c r="P2135" s="136"/>
      <c r="Q2135" s="136"/>
      <c r="R2135" s="136"/>
      <c r="S2135" s="136"/>
      <c r="T2135" s="136"/>
      <c r="U2135" s="136"/>
      <c r="V2135" s="136"/>
      <c r="W2135" s="136"/>
      <c r="X2135" s="136"/>
      <c r="Y2135" s="138"/>
    </row>
    <row r="2136" spans="1:25" s="2" customFormat="1" x14ac:dyDescent="0.25">
      <c r="A2136" s="136"/>
      <c r="B2136" s="136"/>
      <c r="C2136" s="136"/>
      <c r="D2136" s="136"/>
      <c r="E2136" s="136"/>
      <c r="F2136" s="136"/>
      <c r="G2136" s="136"/>
      <c r="H2136" s="136"/>
      <c r="I2136" s="136"/>
      <c r="J2136" s="136"/>
      <c r="K2136" s="136"/>
      <c r="L2136" s="138"/>
      <c r="M2136" s="139"/>
      <c r="N2136" s="211"/>
      <c r="O2136" s="136"/>
      <c r="P2136" s="136"/>
      <c r="Q2136" s="136"/>
      <c r="R2136" s="136"/>
      <c r="S2136" s="136"/>
      <c r="T2136" s="136"/>
      <c r="U2136" s="136"/>
      <c r="V2136" s="136"/>
      <c r="W2136" s="136"/>
      <c r="X2136" s="136"/>
      <c r="Y2136" s="138"/>
    </row>
    <row r="2137" spans="1:25" s="2" customFormat="1" x14ac:dyDescent="0.25">
      <c r="A2137" s="136"/>
      <c r="B2137" s="136"/>
      <c r="C2137" s="136"/>
      <c r="D2137" s="136"/>
      <c r="E2137" s="136"/>
      <c r="F2137" s="136"/>
      <c r="G2137" s="136"/>
      <c r="H2137" s="136"/>
      <c r="I2137" s="136"/>
      <c r="J2137" s="136"/>
      <c r="K2137" s="136"/>
      <c r="L2137" s="138"/>
      <c r="M2137" s="139"/>
      <c r="N2137" s="211"/>
      <c r="O2137" s="136"/>
      <c r="P2137" s="136"/>
      <c r="Q2137" s="136"/>
      <c r="R2137" s="136"/>
      <c r="S2137" s="136"/>
      <c r="T2137" s="136"/>
      <c r="U2137" s="136"/>
      <c r="V2137" s="136"/>
      <c r="W2137" s="136"/>
      <c r="X2137" s="136"/>
      <c r="Y2137" s="138"/>
    </row>
    <row r="2138" spans="1:25" s="2" customFormat="1" x14ac:dyDescent="0.25">
      <c r="A2138" s="136"/>
      <c r="B2138" s="136"/>
      <c r="C2138" s="136"/>
      <c r="D2138" s="136"/>
      <c r="E2138" s="136"/>
      <c r="F2138" s="136"/>
      <c r="G2138" s="136"/>
      <c r="H2138" s="136"/>
      <c r="I2138" s="136"/>
      <c r="J2138" s="136"/>
      <c r="K2138" s="136"/>
      <c r="L2138" s="138"/>
      <c r="M2138" s="139"/>
      <c r="N2138" s="211"/>
      <c r="O2138" s="136"/>
      <c r="P2138" s="136"/>
      <c r="Q2138" s="136"/>
      <c r="R2138" s="136"/>
      <c r="S2138" s="136"/>
      <c r="T2138" s="136"/>
      <c r="U2138" s="136"/>
      <c r="V2138" s="136"/>
      <c r="W2138" s="136"/>
      <c r="X2138" s="136"/>
      <c r="Y2138" s="138"/>
    </row>
    <row r="2139" spans="1:25" s="2" customFormat="1" x14ac:dyDescent="0.25">
      <c r="A2139" s="136"/>
      <c r="B2139" s="136"/>
      <c r="C2139" s="136"/>
      <c r="D2139" s="136"/>
      <c r="E2139" s="136"/>
      <c r="F2139" s="136"/>
      <c r="G2139" s="136"/>
      <c r="H2139" s="136"/>
      <c r="I2139" s="136"/>
      <c r="J2139" s="136"/>
      <c r="K2139" s="136"/>
      <c r="L2139" s="138"/>
      <c r="M2139" s="139"/>
      <c r="N2139" s="211"/>
      <c r="O2139" s="136"/>
      <c r="P2139" s="136"/>
      <c r="Q2139" s="136"/>
      <c r="R2139" s="136"/>
      <c r="S2139" s="136"/>
      <c r="T2139" s="136"/>
      <c r="U2139" s="136"/>
      <c r="V2139" s="136"/>
      <c r="W2139" s="136"/>
      <c r="X2139" s="136"/>
      <c r="Y2139" s="138"/>
    </row>
    <row r="2140" spans="1:25" s="2" customFormat="1" x14ac:dyDescent="0.25">
      <c r="A2140" s="136"/>
      <c r="B2140" s="136"/>
      <c r="C2140" s="136"/>
      <c r="D2140" s="136"/>
      <c r="E2140" s="136"/>
      <c r="F2140" s="136"/>
      <c r="G2140" s="136"/>
      <c r="H2140" s="136"/>
      <c r="I2140" s="136"/>
      <c r="J2140" s="136"/>
      <c r="K2140" s="136"/>
      <c r="L2140" s="138"/>
      <c r="M2140" s="139"/>
      <c r="N2140" s="211"/>
      <c r="O2140" s="136"/>
      <c r="P2140" s="136"/>
      <c r="Q2140" s="136"/>
      <c r="R2140" s="136"/>
      <c r="S2140" s="136"/>
      <c r="T2140" s="136"/>
      <c r="U2140" s="136"/>
      <c r="V2140" s="136"/>
      <c r="W2140" s="136"/>
      <c r="X2140" s="136"/>
      <c r="Y2140" s="138"/>
    </row>
    <row r="2141" spans="1:25" s="2" customFormat="1" x14ac:dyDescent="0.25">
      <c r="A2141" s="136"/>
      <c r="B2141" s="136"/>
      <c r="C2141" s="136"/>
      <c r="D2141" s="136"/>
      <c r="E2141" s="136"/>
      <c r="F2141" s="136"/>
      <c r="G2141" s="136"/>
      <c r="H2141" s="136"/>
      <c r="I2141" s="136"/>
      <c r="J2141" s="136"/>
      <c r="K2141" s="136"/>
      <c r="L2141" s="138"/>
      <c r="M2141" s="139"/>
      <c r="N2141" s="211"/>
      <c r="O2141" s="136"/>
      <c r="P2141" s="136"/>
      <c r="Q2141" s="136"/>
      <c r="R2141" s="136"/>
      <c r="S2141" s="136"/>
      <c r="T2141" s="136"/>
      <c r="U2141" s="136"/>
      <c r="V2141" s="136"/>
      <c r="W2141" s="136"/>
      <c r="X2141" s="136"/>
      <c r="Y2141" s="138"/>
    </row>
    <row r="2142" spans="1:25" s="2" customFormat="1" x14ac:dyDescent="0.25">
      <c r="A2142" s="136"/>
      <c r="B2142" s="136"/>
      <c r="C2142" s="136"/>
      <c r="D2142" s="136"/>
      <c r="E2142" s="136"/>
      <c r="F2142" s="136"/>
      <c r="G2142" s="136"/>
      <c r="H2142" s="136"/>
      <c r="I2142" s="136"/>
      <c r="J2142" s="136"/>
      <c r="K2142" s="136"/>
      <c r="L2142" s="138"/>
      <c r="M2142" s="139"/>
      <c r="N2142" s="211"/>
      <c r="O2142" s="136"/>
      <c r="P2142" s="136"/>
      <c r="Q2142" s="136"/>
      <c r="R2142" s="136"/>
      <c r="S2142" s="136"/>
      <c r="T2142" s="136"/>
      <c r="U2142" s="136"/>
      <c r="V2142" s="136"/>
      <c r="W2142" s="136"/>
      <c r="X2142" s="136"/>
      <c r="Y2142" s="138"/>
    </row>
    <row r="2143" spans="1:25" s="2" customFormat="1" x14ac:dyDescent="0.25">
      <c r="A2143" s="136"/>
      <c r="B2143" s="136"/>
      <c r="C2143" s="136"/>
      <c r="D2143" s="136"/>
      <c r="E2143" s="136"/>
      <c r="F2143" s="136"/>
      <c r="G2143" s="136"/>
      <c r="H2143" s="136"/>
      <c r="I2143" s="136"/>
      <c r="J2143" s="136"/>
      <c r="K2143" s="136"/>
      <c r="L2143" s="138"/>
      <c r="M2143" s="139"/>
      <c r="N2143" s="211"/>
      <c r="O2143" s="136"/>
      <c r="P2143" s="136"/>
      <c r="Q2143" s="136"/>
      <c r="R2143" s="136"/>
      <c r="S2143" s="136"/>
      <c r="T2143" s="136"/>
      <c r="U2143" s="136"/>
      <c r="V2143" s="136"/>
      <c r="W2143" s="136"/>
      <c r="X2143" s="136"/>
      <c r="Y2143" s="138"/>
    </row>
    <row r="2144" spans="1:25" s="2" customFormat="1" x14ac:dyDescent="0.25">
      <c r="A2144" s="136"/>
      <c r="B2144" s="136"/>
      <c r="C2144" s="136"/>
      <c r="D2144" s="136"/>
      <c r="E2144" s="136"/>
      <c r="F2144" s="136"/>
      <c r="G2144" s="136"/>
      <c r="H2144" s="136"/>
      <c r="I2144" s="136"/>
      <c r="J2144" s="136"/>
      <c r="K2144" s="136"/>
      <c r="L2144" s="138"/>
      <c r="M2144" s="139"/>
      <c r="N2144" s="211"/>
      <c r="O2144" s="136"/>
      <c r="P2144" s="136"/>
      <c r="Q2144" s="136"/>
      <c r="R2144" s="136"/>
      <c r="S2144" s="136"/>
      <c r="T2144" s="136"/>
      <c r="U2144" s="136"/>
      <c r="V2144" s="136"/>
      <c r="W2144" s="136"/>
      <c r="X2144" s="136"/>
      <c r="Y2144" s="138"/>
    </row>
    <row r="2145" spans="1:25" s="2" customFormat="1" x14ac:dyDescent="0.25">
      <c r="A2145" s="136"/>
      <c r="B2145" s="136"/>
      <c r="C2145" s="136"/>
      <c r="D2145" s="136"/>
      <c r="E2145" s="136"/>
      <c r="F2145" s="136"/>
      <c r="G2145" s="136"/>
      <c r="H2145" s="136"/>
      <c r="I2145" s="136"/>
      <c r="J2145" s="136"/>
      <c r="K2145" s="136"/>
      <c r="L2145" s="138"/>
      <c r="M2145" s="139"/>
      <c r="N2145" s="211"/>
      <c r="O2145" s="136"/>
      <c r="P2145" s="136"/>
      <c r="Q2145" s="136"/>
      <c r="R2145" s="136"/>
      <c r="S2145" s="136"/>
      <c r="T2145" s="136"/>
      <c r="U2145" s="136"/>
      <c r="V2145" s="136"/>
      <c r="W2145" s="136"/>
      <c r="X2145" s="136"/>
      <c r="Y2145" s="138"/>
    </row>
    <row r="2146" spans="1:25" s="2" customFormat="1" x14ac:dyDescent="0.25">
      <c r="A2146" s="136"/>
      <c r="B2146" s="136"/>
      <c r="C2146" s="136"/>
      <c r="D2146" s="136"/>
      <c r="E2146" s="136"/>
      <c r="F2146" s="136"/>
      <c r="G2146" s="136"/>
      <c r="H2146" s="136"/>
      <c r="I2146" s="136"/>
      <c r="J2146" s="136"/>
      <c r="K2146" s="136"/>
      <c r="L2146" s="138"/>
      <c r="M2146" s="139"/>
      <c r="N2146" s="211"/>
      <c r="O2146" s="136"/>
      <c r="P2146" s="136"/>
      <c r="Q2146" s="136"/>
      <c r="R2146" s="136"/>
      <c r="S2146" s="136"/>
      <c r="T2146" s="136"/>
      <c r="U2146" s="136"/>
      <c r="V2146" s="136"/>
      <c r="W2146" s="136"/>
      <c r="X2146" s="136"/>
      <c r="Y2146" s="138"/>
    </row>
    <row r="2147" spans="1:25" s="2" customFormat="1" x14ac:dyDescent="0.25">
      <c r="A2147" s="136"/>
      <c r="B2147" s="136"/>
      <c r="C2147" s="136"/>
      <c r="D2147" s="136"/>
      <c r="E2147" s="136"/>
      <c r="F2147" s="136"/>
      <c r="G2147" s="136"/>
      <c r="H2147" s="136"/>
      <c r="I2147" s="136"/>
      <c r="J2147" s="136"/>
      <c r="K2147" s="136"/>
      <c r="L2147" s="138"/>
      <c r="M2147" s="139"/>
      <c r="N2147" s="211"/>
      <c r="O2147" s="136"/>
      <c r="P2147" s="136"/>
      <c r="Q2147" s="136"/>
      <c r="R2147" s="136"/>
      <c r="S2147" s="136"/>
      <c r="T2147" s="136"/>
      <c r="U2147" s="136"/>
      <c r="V2147" s="136"/>
      <c r="W2147" s="136"/>
      <c r="X2147" s="136"/>
      <c r="Y2147" s="138"/>
    </row>
    <row r="2148" spans="1:25" s="2" customFormat="1" x14ac:dyDescent="0.25">
      <c r="A2148" s="136"/>
      <c r="B2148" s="136"/>
      <c r="C2148" s="136"/>
      <c r="D2148" s="136"/>
      <c r="E2148" s="136"/>
      <c r="F2148" s="136"/>
      <c r="G2148" s="136"/>
      <c r="H2148" s="136"/>
      <c r="I2148" s="136"/>
      <c r="J2148" s="136"/>
      <c r="K2148" s="136"/>
      <c r="L2148" s="138"/>
      <c r="M2148" s="139"/>
      <c r="N2148" s="211"/>
      <c r="O2148" s="136"/>
      <c r="P2148" s="136"/>
      <c r="Q2148" s="136"/>
      <c r="R2148" s="136"/>
      <c r="S2148" s="136"/>
      <c r="T2148" s="136"/>
      <c r="U2148" s="136"/>
      <c r="V2148" s="136"/>
      <c r="W2148" s="136"/>
      <c r="X2148" s="136"/>
      <c r="Y2148" s="138"/>
    </row>
    <row r="2149" spans="1:25" s="2" customFormat="1" x14ac:dyDescent="0.25">
      <c r="A2149" s="136"/>
      <c r="B2149" s="136"/>
      <c r="C2149" s="136"/>
      <c r="D2149" s="136"/>
      <c r="E2149" s="136"/>
      <c r="F2149" s="136"/>
      <c r="G2149" s="136"/>
      <c r="H2149" s="136"/>
      <c r="I2149" s="136"/>
      <c r="J2149" s="136"/>
      <c r="K2149" s="136"/>
      <c r="L2149" s="138"/>
      <c r="M2149" s="139"/>
      <c r="N2149" s="211"/>
      <c r="O2149" s="136"/>
      <c r="P2149" s="136"/>
      <c r="Q2149" s="136"/>
      <c r="R2149" s="136"/>
      <c r="S2149" s="136"/>
      <c r="T2149" s="136"/>
      <c r="U2149" s="136"/>
      <c r="V2149" s="136"/>
      <c r="W2149" s="136"/>
      <c r="X2149" s="136"/>
      <c r="Y2149" s="138"/>
    </row>
    <row r="2150" spans="1:25" s="2" customFormat="1" x14ac:dyDescent="0.25">
      <c r="A2150" s="136"/>
      <c r="B2150" s="136"/>
      <c r="C2150" s="136"/>
      <c r="D2150" s="136"/>
      <c r="E2150" s="136"/>
      <c r="F2150" s="136"/>
      <c r="G2150" s="136"/>
      <c r="H2150" s="136"/>
      <c r="I2150" s="136"/>
      <c r="J2150" s="136"/>
      <c r="K2150" s="136"/>
      <c r="L2150" s="138"/>
      <c r="M2150" s="139"/>
      <c r="N2150" s="211"/>
      <c r="O2150" s="136"/>
      <c r="P2150" s="136"/>
      <c r="Q2150" s="136"/>
      <c r="R2150" s="136"/>
      <c r="S2150" s="136"/>
      <c r="T2150" s="136"/>
      <c r="U2150" s="136"/>
      <c r="V2150" s="136"/>
      <c r="W2150" s="136"/>
      <c r="X2150" s="136"/>
      <c r="Y2150" s="138"/>
    </row>
    <row r="2151" spans="1:25" s="2" customFormat="1" x14ac:dyDescent="0.25">
      <c r="A2151" s="136"/>
      <c r="B2151" s="136"/>
      <c r="C2151" s="136"/>
      <c r="D2151" s="136"/>
      <c r="E2151" s="136"/>
      <c r="F2151" s="136"/>
      <c r="G2151" s="136"/>
      <c r="H2151" s="136"/>
      <c r="I2151" s="136"/>
      <c r="J2151" s="136"/>
      <c r="K2151" s="136"/>
      <c r="L2151" s="138"/>
      <c r="M2151" s="139"/>
      <c r="N2151" s="211"/>
      <c r="O2151" s="136"/>
      <c r="P2151" s="136"/>
      <c r="Q2151" s="136"/>
      <c r="R2151" s="136"/>
      <c r="S2151" s="136"/>
      <c r="T2151" s="136"/>
      <c r="U2151" s="136"/>
      <c r="V2151" s="136"/>
      <c r="W2151" s="136"/>
      <c r="X2151" s="136"/>
      <c r="Y2151" s="138"/>
    </row>
    <row r="2152" spans="1:25" s="2" customFormat="1" x14ac:dyDescent="0.25">
      <c r="A2152" s="136"/>
      <c r="B2152" s="136"/>
      <c r="C2152" s="136"/>
      <c r="D2152" s="136"/>
      <c r="E2152" s="136"/>
      <c r="F2152" s="136"/>
      <c r="G2152" s="136"/>
      <c r="H2152" s="136"/>
      <c r="I2152" s="136"/>
      <c r="J2152" s="136"/>
      <c r="K2152" s="136"/>
      <c r="L2152" s="138"/>
      <c r="M2152" s="139"/>
      <c r="N2152" s="211"/>
      <c r="O2152" s="136"/>
      <c r="P2152" s="136"/>
      <c r="Q2152" s="136"/>
      <c r="R2152" s="136"/>
      <c r="S2152" s="136"/>
      <c r="T2152" s="136"/>
      <c r="U2152" s="136"/>
      <c r="V2152" s="136"/>
      <c r="W2152" s="136"/>
      <c r="X2152" s="136"/>
      <c r="Y2152" s="138"/>
    </row>
    <row r="2153" spans="1:25" s="2" customFormat="1" x14ac:dyDescent="0.25">
      <c r="A2153" s="136"/>
      <c r="B2153" s="136"/>
      <c r="C2153" s="136"/>
      <c r="D2153" s="136"/>
      <c r="E2153" s="136"/>
      <c r="F2153" s="136"/>
      <c r="G2153" s="136"/>
      <c r="H2153" s="136"/>
      <c r="I2153" s="136"/>
      <c r="J2153" s="136"/>
      <c r="K2153" s="136"/>
      <c r="L2153" s="138"/>
      <c r="M2153" s="139"/>
      <c r="N2153" s="211"/>
      <c r="O2153" s="136"/>
      <c r="P2153" s="136"/>
      <c r="Q2153" s="136"/>
      <c r="R2153" s="136"/>
      <c r="S2153" s="136"/>
      <c r="T2153" s="136"/>
      <c r="U2153" s="136"/>
      <c r="V2153" s="136"/>
      <c r="W2153" s="136"/>
      <c r="X2153" s="136"/>
      <c r="Y2153" s="138"/>
    </row>
    <row r="2154" spans="1:25" s="2" customFormat="1" x14ac:dyDescent="0.25">
      <c r="A2154" s="136"/>
      <c r="B2154" s="136"/>
      <c r="C2154" s="136"/>
      <c r="D2154" s="136"/>
      <c r="E2154" s="136"/>
      <c r="F2154" s="136"/>
      <c r="G2154" s="136"/>
      <c r="H2154" s="136"/>
      <c r="I2154" s="136"/>
      <c r="J2154" s="136"/>
      <c r="K2154" s="136"/>
      <c r="L2154" s="138"/>
      <c r="M2154" s="139"/>
      <c r="N2154" s="211"/>
      <c r="O2154" s="136"/>
      <c r="P2154" s="136"/>
      <c r="Q2154" s="136"/>
      <c r="R2154" s="136"/>
      <c r="S2154" s="136"/>
      <c r="T2154" s="136"/>
      <c r="U2154" s="136"/>
      <c r="V2154" s="136"/>
      <c r="W2154" s="136"/>
      <c r="X2154" s="136"/>
      <c r="Y2154" s="138"/>
    </row>
    <row r="2155" spans="1:25" s="2" customFormat="1" x14ac:dyDescent="0.25">
      <c r="A2155" s="136"/>
      <c r="B2155" s="136"/>
      <c r="C2155" s="136"/>
      <c r="D2155" s="136"/>
      <c r="E2155" s="136"/>
      <c r="F2155" s="136"/>
      <c r="G2155" s="136"/>
      <c r="H2155" s="136"/>
      <c r="I2155" s="136"/>
      <c r="J2155" s="136"/>
      <c r="K2155" s="136"/>
      <c r="L2155" s="138"/>
      <c r="M2155" s="139"/>
      <c r="N2155" s="211"/>
      <c r="O2155" s="136"/>
      <c r="P2155" s="136"/>
      <c r="Q2155" s="136"/>
      <c r="R2155" s="136"/>
      <c r="S2155" s="136"/>
      <c r="T2155" s="136"/>
      <c r="U2155" s="136"/>
      <c r="V2155" s="136"/>
      <c r="W2155" s="136"/>
      <c r="X2155" s="136"/>
      <c r="Y2155" s="138"/>
    </row>
    <row r="2156" spans="1:25" s="2" customFormat="1" x14ac:dyDescent="0.25">
      <c r="A2156" s="136"/>
      <c r="B2156" s="136"/>
      <c r="C2156" s="136"/>
      <c r="D2156" s="136"/>
      <c r="E2156" s="136"/>
      <c r="F2156" s="136"/>
      <c r="G2156" s="136"/>
      <c r="H2156" s="136"/>
      <c r="I2156" s="136"/>
      <c r="J2156" s="136"/>
      <c r="K2156" s="136"/>
      <c r="L2156" s="138"/>
      <c r="M2156" s="139"/>
      <c r="N2156" s="211"/>
      <c r="O2156" s="136"/>
      <c r="P2156" s="136"/>
      <c r="Q2156" s="136"/>
      <c r="R2156" s="136"/>
      <c r="S2156" s="136"/>
      <c r="T2156" s="136"/>
      <c r="U2156" s="136"/>
      <c r="V2156" s="136"/>
      <c r="W2156" s="136"/>
      <c r="X2156" s="136"/>
      <c r="Y2156" s="138"/>
    </row>
    <row r="2157" spans="1:25" s="2" customFormat="1" x14ac:dyDescent="0.25">
      <c r="A2157" s="136"/>
      <c r="B2157" s="136"/>
      <c r="C2157" s="136"/>
      <c r="D2157" s="136"/>
      <c r="E2157" s="136"/>
      <c r="F2157" s="136"/>
      <c r="G2157" s="136"/>
      <c r="H2157" s="136"/>
      <c r="I2157" s="136"/>
      <c r="J2157" s="136"/>
      <c r="K2157" s="136"/>
      <c r="L2157" s="138"/>
      <c r="M2157" s="139"/>
      <c r="N2157" s="211"/>
      <c r="O2157" s="136"/>
      <c r="P2157" s="136"/>
      <c r="Q2157" s="136"/>
      <c r="R2157" s="136"/>
      <c r="S2157" s="136"/>
      <c r="T2157" s="136"/>
      <c r="U2157" s="136"/>
      <c r="V2157" s="136"/>
      <c r="W2157" s="136"/>
      <c r="X2157" s="136"/>
      <c r="Y2157" s="138"/>
    </row>
    <row r="2158" spans="1:25" s="2" customFormat="1" x14ac:dyDescent="0.25">
      <c r="A2158" s="136"/>
      <c r="B2158" s="136"/>
      <c r="C2158" s="136"/>
      <c r="D2158" s="136"/>
      <c r="E2158" s="136"/>
      <c r="F2158" s="136"/>
      <c r="G2158" s="136"/>
      <c r="H2158" s="136"/>
      <c r="I2158" s="136"/>
      <c r="J2158" s="136"/>
      <c r="K2158" s="136"/>
      <c r="L2158" s="138"/>
      <c r="M2158" s="139"/>
      <c r="N2158" s="211"/>
      <c r="O2158" s="136"/>
      <c r="P2158" s="136"/>
      <c r="Q2158" s="136"/>
      <c r="R2158" s="136"/>
      <c r="S2158" s="136"/>
      <c r="T2158" s="136"/>
      <c r="U2158" s="136"/>
      <c r="V2158" s="136"/>
      <c r="W2158" s="136"/>
      <c r="X2158" s="136"/>
      <c r="Y2158" s="138"/>
    </row>
    <row r="2159" spans="1:25" s="2" customFormat="1" x14ac:dyDescent="0.25">
      <c r="A2159" s="136"/>
      <c r="B2159" s="136"/>
      <c r="C2159" s="136"/>
      <c r="D2159" s="136"/>
      <c r="E2159" s="136"/>
      <c r="F2159" s="136"/>
      <c r="G2159" s="136"/>
      <c r="H2159" s="136"/>
      <c r="I2159" s="136"/>
      <c r="J2159" s="136"/>
      <c r="K2159" s="136"/>
      <c r="L2159" s="138"/>
      <c r="M2159" s="139"/>
      <c r="N2159" s="211"/>
      <c r="O2159" s="136"/>
      <c r="P2159" s="136"/>
      <c r="Q2159" s="136"/>
      <c r="R2159" s="136"/>
      <c r="S2159" s="136"/>
      <c r="T2159" s="136"/>
      <c r="U2159" s="136"/>
      <c r="V2159" s="136"/>
      <c r="W2159" s="136"/>
      <c r="X2159" s="136"/>
      <c r="Y2159" s="138"/>
    </row>
    <row r="2160" spans="1:25" s="2" customFormat="1" x14ac:dyDescent="0.25">
      <c r="A2160" s="136"/>
      <c r="B2160" s="136"/>
      <c r="C2160" s="136"/>
      <c r="D2160" s="136"/>
      <c r="E2160" s="136"/>
      <c r="F2160" s="136"/>
      <c r="G2160" s="136"/>
      <c r="H2160" s="136"/>
      <c r="I2160" s="136"/>
      <c r="J2160" s="136"/>
      <c r="K2160" s="136"/>
      <c r="L2160" s="138"/>
      <c r="M2160" s="139"/>
      <c r="N2160" s="211"/>
      <c r="O2160" s="136"/>
      <c r="P2160" s="136"/>
      <c r="Q2160" s="136"/>
      <c r="R2160" s="136"/>
      <c r="S2160" s="136"/>
      <c r="T2160" s="136"/>
      <c r="U2160" s="136"/>
      <c r="V2160" s="136"/>
      <c r="W2160" s="136"/>
      <c r="X2160" s="136"/>
      <c r="Y2160" s="138"/>
    </row>
    <row r="2161" spans="1:25" s="2" customFormat="1" x14ac:dyDescent="0.25">
      <c r="A2161" s="136"/>
      <c r="B2161" s="136"/>
      <c r="C2161" s="136"/>
      <c r="D2161" s="136"/>
      <c r="E2161" s="136"/>
      <c r="F2161" s="136"/>
      <c r="G2161" s="136"/>
      <c r="H2161" s="136"/>
      <c r="I2161" s="136"/>
      <c r="J2161" s="136"/>
      <c r="K2161" s="136"/>
      <c r="L2161" s="138"/>
      <c r="M2161" s="139"/>
      <c r="N2161" s="211"/>
      <c r="O2161" s="136"/>
      <c r="P2161" s="136"/>
      <c r="Q2161" s="136"/>
      <c r="R2161" s="136"/>
      <c r="S2161" s="136"/>
      <c r="T2161" s="136"/>
      <c r="U2161" s="136"/>
      <c r="V2161" s="136"/>
      <c r="W2161" s="136"/>
      <c r="X2161" s="136"/>
      <c r="Y2161" s="138"/>
    </row>
    <row r="2162" spans="1:25" s="2" customFormat="1" x14ac:dyDescent="0.25">
      <c r="A2162" s="136"/>
      <c r="B2162" s="136"/>
      <c r="C2162" s="136"/>
      <c r="D2162" s="136"/>
      <c r="E2162" s="136"/>
      <c r="F2162" s="136"/>
      <c r="G2162" s="136"/>
      <c r="H2162" s="136"/>
      <c r="I2162" s="136"/>
      <c r="J2162" s="136"/>
      <c r="K2162" s="136"/>
      <c r="L2162" s="138"/>
      <c r="M2162" s="139"/>
      <c r="N2162" s="211"/>
      <c r="O2162" s="136"/>
      <c r="P2162" s="136"/>
      <c r="Q2162" s="136"/>
      <c r="R2162" s="136"/>
      <c r="S2162" s="136"/>
      <c r="T2162" s="136"/>
      <c r="U2162" s="136"/>
      <c r="V2162" s="136"/>
      <c r="W2162" s="136"/>
      <c r="X2162" s="136"/>
      <c r="Y2162" s="138"/>
    </row>
    <row r="2163" spans="1:25" s="2" customFormat="1" x14ac:dyDescent="0.25">
      <c r="A2163" s="136"/>
      <c r="B2163" s="136"/>
      <c r="C2163" s="136"/>
      <c r="D2163" s="136"/>
      <c r="E2163" s="136"/>
      <c r="F2163" s="136"/>
      <c r="G2163" s="136"/>
      <c r="H2163" s="136"/>
      <c r="I2163" s="136"/>
      <c r="J2163" s="136"/>
      <c r="K2163" s="136"/>
      <c r="L2163" s="138"/>
      <c r="M2163" s="139"/>
      <c r="N2163" s="211"/>
      <c r="O2163" s="136"/>
      <c r="P2163" s="136"/>
      <c r="Q2163" s="136"/>
      <c r="R2163" s="136"/>
      <c r="S2163" s="136"/>
      <c r="T2163" s="136"/>
      <c r="U2163" s="136"/>
      <c r="V2163" s="136"/>
      <c r="W2163" s="136"/>
      <c r="X2163" s="136"/>
      <c r="Y2163" s="138"/>
    </row>
    <row r="2164" spans="1:25" s="2" customFormat="1" x14ac:dyDescent="0.25">
      <c r="A2164" s="136"/>
      <c r="B2164" s="136"/>
      <c r="C2164" s="136"/>
      <c r="D2164" s="136"/>
      <c r="E2164" s="136"/>
      <c r="F2164" s="136"/>
      <c r="G2164" s="136"/>
      <c r="H2164" s="136"/>
      <c r="I2164" s="136"/>
      <c r="J2164" s="136"/>
      <c r="K2164" s="136"/>
      <c r="L2164" s="138"/>
      <c r="M2164" s="139"/>
      <c r="N2164" s="211"/>
      <c r="O2164" s="136"/>
      <c r="P2164" s="136"/>
      <c r="Q2164" s="136"/>
      <c r="R2164" s="136"/>
      <c r="S2164" s="136"/>
      <c r="T2164" s="136"/>
      <c r="U2164" s="136"/>
      <c r="V2164" s="136"/>
      <c r="W2164" s="136"/>
      <c r="X2164" s="136"/>
      <c r="Y2164" s="138"/>
    </row>
    <row r="2165" spans="1:25" s="2" customFormat="1" x14ac:dyDescent="0.25">
      <c r="A2165" s="136"/>
      <c r="B2165" s="136"/>
      <c r="C2165" s="136"/>
      <c r="D2165" s="136"/>
      <c r="E2165" s="136"/>
      <c r="F2165" s="136"/>
      <c r="G2165" s="136"/>
      <c r="H2165" s="136"/>
      <c r="I2165" s="136"/>
      <c r="J2165" s="136"/>
      <c r="K2165" s="136"/>
      <c r="L2165" s="138"/>
      <c r="M2165" s="139"/>
      <c r="N2165" s="211"/>
      <c r="O2165" s="136"/>
      <c r="P2165" s="136"/>
      <c r="Q2165" s="136"/>
      <c r="R2165" s="136"/>
      <c r="S2165" s="136"/>
      <c r="T2165" s="136"/>
      <c r="U2165" s="136"/>
      <c r="V2165" s="136"/>
      <c r="W2165" s="136"/>
      <c r="X2165" s="136"/>
      <c r="Y2165" s="138"/>
    </row>
    <row r="2166" spans="1:25" s="2" customFormat="1" x14ac:dyDescent="0.25">
      <c r="A2166" s="136"/>
      <c r="B2166" s="136"/>
      <c r="C2166" s="136"/>
      <c r="D2166" s="136"/>
      <c r="E2166" s="136"/>
      <c r="F2166" s="136"/>
      <c r="G2166" s="136"/>
      <c r="H2166" s="136"/>
      <c r="I2166" s="136"/>
      <c r="J2166" s="136"/>
      <c r="K2166" s="136"/>
      <c r="L2166" s="138"/>
      <c r="M2166" s="139"/>
      <c r="N2166" s="211"/>
      <c r="O2166" s="136"/>
      <c r="P2166" s="136"/>
      <c r="Q2166" s="136"/>
      <c r="R2166" s="136"/>
      <c r="S2166" s="136"/>
      <c r="T2166" s="136"/>
      <c r="U2166" s="136"/>
      <c r="V2166" s="136"/>
      <c r="W2166" s="136"/>
      <c r="X2166" s="136"/>
      <c r="Y2166" s="138"/>
    </row>
    <row r="2167" spans="1:25" s="2" customFormat="1" x14ac:dyDescent="0.25">
      <c r="A2167" s="136"/>
      <c r="B2167" s="136"/>
      <c r="C2167" s="136"/>
      <c r="D2167" s="136"/>
      <c r="E2167" s="136"/>
      <c r="F2167" s="136"/>
      <c r="G2167" s="136"/>
      <c r="H2167" s="136"/>
      <c r="I2167" s="136"/>
      <c r="J2167" s="136"/>
      <c r="K2167" s="136"/>
      <c r="L2167" s="138"/>
      <c r="M2167" s="139"/>
      <c r="N2167" s="211"/>
      <c r="O2167" s="136"/>
      <c r="P2167" s="136"/>
      <c r="Q2167" s="136"/>
      <c r="R2167" s="136"/>
      <c r="S2167" s="136"/>
      <c r="T2167" s="136"/>
      <c r="U2167" s="136"/>
      <c r="V2167" s="136"/>
      <c r="W2167" s="136"/>
      <c r="X2167" s="136"/>
      <c r="Y2167" s="138"/>
    </row>
    <row r="2168" spans="1:25" s="2" customFormat="1" x14ac:dyDescent="0.25">
      <c r="A2168" s="136"/>
      <c r="B2168" s="136"/>
      <c r="C2168" s="136"/>
      <c r="D2168" s="136"/>
      <c r="E2168" s="136"/>
      <c r="F2168" s="136"/>
      <c r="G2168" s="136"/>
      <c r="H2168" s="136"/>
      <c r="I2168" s="136"/>
      <c r="J2168" s="136"/>
      <c r="K2168" s="136"/>
      <c r="L2168" s="138"/>
      <c r="M2168" s="139"/>
      <c r="N2168" s="211"/>
      <c r="O2168" s="136"/>
      <c r="P2168" s="136"/>
      <c r="Q2168" s="136"/>
      <c r="R2168" s="136"/>
      <c r="S2168" s="136"/>
      <c r="T2168" s="136"/>
      <c r="U2168" s="136"/>
      <c r="V2168" s="136"/>
      <c r="W2168" s="136"/>
      <c r="X2168" s="136"/>
      <c r="Y2168" s="138"/>
    </row>
    <row r="2169" spans="1:25" s="2" customFormat="1" x14ac:dyDescent="0.25">
      <c r="A2169" s="136"/>
      <c r="B2169" s="136"/>
      <c r="C2169" s="136"/>
      <c r="D2169" s="136"/>
      <c r="E2169" s="136"/>
      <c r="F2169" s="136"/>
      <c r="G2169" s="136"/>
      <c r="H2169" s="136"/>
      <c r="I2169" s="136"/>
      <c r="J2169" s="136"/>
      <c r="K2169" s="136"/>
      <c r="L2169" s="138"/>
      <c r="M2169" s="139"/>
      <c r="N2169" s="211"/>
      <c r="O2169" s="136"/>
      <c r="P2169" s="136"/>
      <c r="Q2169" s="136"/>
      <c r="R2169" s="136"/>
      <c r="S2169" s="136"/>
      <c r="T2169" s="136"/>
      <c r="U2169" s="136"/>
      <c r="V2169" s="136"/>
      <c r="W2169" s="136"/>
      <c r="X2169" s="136"/>
      <c r="Y2169" s="138"/>
    </row>
    <row r="2170" spans="1:25" s="2" customFormat="1" x14ac:dyDescent="0.25">
      <c r="A2170" s="136"/>
      <c r="B2170" s="136"/>
      <c r="C2170" s="136"/>
      <c r="D2170" s="136"/>
      <c r="E2170" s="136"/>
      <c r="F2170" s="136"/>
      <c r="G2170" s="136"/>
      <c r="H2170" s="136"/>
      <c r="I2170" s="136"/>
      <c r="J2170" s="136"/>
      <c r="K2170" s="136"/>
      <c r="L2170" s="138"/>
      <c r="M2170" s="139"/>
      <c r="N2170" s="211"/>
      <c r="O2170" s="136"/>
      <c r="P2170" s="136"/>
      <c r="Q2170" s="136"/>
      <c r="R2170" s="136"/>
      <c r="S2170" s="136"/>
      <c r="T2170" s="136"/>
      <c r="U2170" s="136"/>
      <c r="V2170" s="136"/>
      <c r="W2170" s="136"/>
      <c r="X2170" s="136"/>
      <c r="Y2170" s="138"/>
    </row>
    <row r="2171" spans="1:25" s="2" customFormat="1" x14ac:dyDescent="0.25">
      <c r="A2171" s="136"/>
      <c r="B2171" s="136"/>
      <c r="C2171" s="136"/>
      <c r="D2171" s="136"/>
      <c r="E2171" s="136"/>
      <c r="F2171" s="136"/>
      <c r="G2171" s="136"/>
      <c r="H2171" s="136"/>
      <c r="I2171" s="136"/>
      <c r="J2171" s="136"/>
      <c r="K2171" s="136"/>
      <c r="L2171" s="138"/>
      <c r="M2171" s="139"/>
      <c r="N2171" s="211"/>
      <c r="O2171" s="136"/>
      <c r="P2171" s="136"/>
      <c r="Q2171" s="136"/>
      <c r="R2171" s="136"/>
      <c r="S2171" s="136"/>
      <c r="T2171" s="136"/>
      <c r="U2171" s="136"/>
      <c r="V2171" s="136"/>
      <c r="W2171" s="136"/>
      <c r="X2171" s="136"/>
      <c r="Y2171" s="138"/>
    </row>
    <row r="2172" spans="1:25" s="2" customFormat="1" x14ac:dyDescent="0.25">
      <c r="A2172" s="136"/>
      <c r="B2172" s="136"/>
      <c r="C2172" s="136"/>
      <c r="D2172" s="136"/>
      <c r="E2172" s="136"/>
      <c r="F2172" s="136"/>
      <c r="G2172" s="136"/>
      <c r="H2172" s="136"/>
      <c r="I2172" s="136"/>
      <c r="J2172" s="136"/>
      <c r="K2172" s="136"/>
      <c r="L2172" s="138"/>
      <c r="M2172" s="139"/>
      <c r="N2172" s="211"/>
      <c r="O2172" s="136"/>
      <c r="P2172" s="136"/>
      <c r="Q2172" s="136"/>
      <c r="R2172" s="136"/>
      <c r="S2172" s="136"/>
      <c r="T2172" s="136"/>
      <c r="U2172" s="136"/>
      <c r="V2172" s="136"/>
      <c r="W2172" s="136"/>
      <c r="X2172" s="136"/>
      <c r="Y2172" s="138"/>
    </row>
    <row r="2173" spans="1:25" s="2" customFormat="1" x14ac:dyDescent="0.25">
      <c r="A2173" s="136"/>
      <c r="B2173" s="136"/>
      <c r="C2173" s="136"/>
      <c r="D2173" s="136"/>
      <c r="E2173" s="136"/>
      <c r="F2173" s="136"/>
      <c r="G2173" s="136"/>
      <c r="H2173" s="136"/>
      <c r="I2173" s="136"/>
      <c r="J2173" s="136"/>
      <c r="K2173" s="136"/>
      <c r="L2173" s="138"/>
      <c r="M2173" s="139"/>
      <c r="N2173" s="211"/>
      <c r="O2173" s="136"/>
      <c r="P2173" s="136"/>
      <c r="Q2173" s="136"/>
      <c r="R2173" s="136"/>
      <c r="S2173" s="136"/>
      <c r="T2173" s="136"/>
      <c r="U2173" s="136"/>
      <c r="V2173" s="136"/>
      <c r="W2173" s="136"/>
      <c r="X2173" s="136"/>
      <c r="Y2173" s="138"/>
    </row>
    <row r="2174" spans="1:25" s="2" customFormat="1" x14ac:dyDescent="0.25">
      <c r="A2174" s="136"/>
      <c r="B2174" s="136"/>
      <c r="C2174" s="136"/>
      <c r="D2174" s="136"/>
      <c r="E2174" s="136"/>
      <c r="F2174" s="136"/>
      <c r="G2174" s="136"/>
      <c r="H2174" s="136"/>
      <c r="I2174" s="136"/>
      <c r="J2174" s="136"/>
      <c r="K2174" s="136"/>
      <c r="L2174" s="138"/>
      <c r="M2174" s="139"/>
      <c r="N2174" s="211"/>
      <c r="O2174" s="136"/>
      <c r="P2174" s="136"/>
      <c r="Q2174" s="136"/>
      <c r="R2174" s="136"/>
      <c r="S2174" s="136"/>
      <c r="T2174" s="136"/>
      <c r="U2174" s="136"/>
      <c r="V2174" s="136"/>
      <c r="W2174" s="136"/>
      <c r="X2174" s="136"/>
      <c r="Y2174" s="138"/>
    </row>
    <row r="2175" spans="1:25" s="2" customFormat="1" x14ac:dyDescent="0.25">
      <c r="A2175" s="136"/>
      <c r="B2175" s="136"/>
      <c r="C2175" s="136"/>
      <c r="D2175" s="136"/>
      <c r="E2175" s="136"/>
      <c r="F2175" s="136"/>
      <c r="G2175" s="136"/>
      <c r="H2175" s="136"/>
      <c r="I2175" s="136"/>
      <c r="J2175" s="136"/>
      <c r="K2175" s="136"/>
      <c r="L2175" s="138"/>
      <c r="M2175" s="139"/>
      <c r="N2175" s="211"/>
      <c r="O2175" s="136"/>
      <c r="P2175" s="136"/>
      <c r="Q2175" s="136"/>
      <c r="R2175" s="136"/>
      <c r="S2175" s="136"/>
      <c r="T2175" s="136"/>
      <c r="U2175" s="136"/>
      <c r="V2175" s="136"/>
      <c r="W2175" s="136"/>
      <c r="X2175" s="136"/>
      <c r="Y2175" s="138"/>
    </row>
    <row r="2176" spans="1:25" s="2" customFormat="1" x14ac:dyDescent="0.25">
      <c r="A2176" s="136"/>
      <c r="B2176" s="136"/>
      <c r="C2176" s="136"/>
      <c r="D2176" s="136"/>
      <c r="E2176" s="136"/>
      <c r="F2176" s="136"/>
      <c r="G2176" s="136"/>
      <c r="H2176" s="136"/>
      <c r="I2176" s="136"/>
      <c r="J2176" s="136"/>
      <c r="K2176" s="136"/>
      <c r="L2176" s="138"/>
      <c r="M2176" s="139"/>
      <c r="N2176" s="211"/>
      <c r="O2176" s="136"/>
      <c r="P2176" s="136"/>
      <c r="Q2176" s="136"/>
      <c r="R2176" s="136"/>
      <c r="S2176" s="136"/>
      <c r="T2176" s="136"/>
      <c r="U2176" s="136"/>
      <c r="V2176" s="136"/>
      <c r="W2176" s="136"/>
      <c r="X2176" s="136"/>
      <c r="Y2176" s="138"/>
    </row>
    <row r="2177" spans="1:25" s="2" customFormat="1" x14ac:dyDescent="0.25">
      <c r="A2177" s="136"/>
      <c r="B2177" s="136"/>
      <c r="C2177" s="136"/>
      <c r="D2177" s="136"/>
      <c r="E2177" s="136"/>
      <c r="F2177" s="136"/>
      <c r="G2177" s="136"/>
      <c r="H2177" s="136"/>
      <c r="I2177" s="136"/>
      <c r="J2177" s="136"/>
      <c r="K2177" s="136"/>
      <c r="L2177" s="138"/>
      <c r="M2177" s="139"/>
      <c r="N2177" s="211"/>
      <c r="O2177" s="136"/>
      <c r="P2177" s="136"/>
      <c r="Q2177" s="136"/>
      <c r="R2177" s="136"/>
      <c r="S2177" s="136"/>
      <c r="T2177" s="136"/>
      <c r="U2177" s="136"/>
      <c r="V2177" s="136"/>
      <c r="W2177" s="136"/>
      <c r="X2177" s="136"/>
      <c r="Y2177" s="138"/>
    </row>
    <row r="2178" spans="1:25" s="2" customFormat="1" x14ac:dyDescent="0.25">
      <c r="A2178" s="136"/>
      <c r="B2178" s="136"/>
      <c r="C2178" s="136"/>
      <c r="D2178" s="136"/>
      <c r="E2178" s="136"/>
      <c r="F2178" s="136"/>
      <c r="G2178" s="136"/>
      <c r="H2178" s="136"/>
      <c r="I2178" s="136"/>
      <c r="J2178" s="136"/>
      <c r="K2178" s="136"/>
      <c r="L2178" s="138"/>
      <c r="M2178" s="139"/>
      <c r="N2178" s="211"/>
      <c r="O2178" s="136"/>
      <c r="P2178" s="136"/>
      <c r="Q2178" s="136"/>
      <c r="R2178" s="136"/>
      <c r="S2178" s="136"/>
      <c r="T2178" s="136"/>
      <c r="U2178" s="136"/>
      <c r="V2178" s="136"/>
      <c r="W2178" s="136"/>
      <c r="X2178" s="136"/>
      <c r="Y2178" s="138"/>
    </row>
    <row r="2179" spans="1:25" s="2" customFormat="1" x14ac:dyDescent="0.25">
      <c r="A2179" s="136"/>
      <c r="B2179" s="136"/>
      <c r="C2179" s="136"/>
      <c r="D2179" s="136"/>
      <c r="E2179" s="136"/>
      <c r="F2179" s="136"/>
      <c r="G2179" s="136"/>
      <c r="H2179" s="136"/>
      <c r="I2179" s="136"/>
      <c r="J2179" s="136"/>
      <c r="K2179" s="136"/>
      <c r="L2179" s="138"/>
      <c r="M2179" s="139"/>
      <c r="N2179" s="211"/>
      <c r="O2179" s="136"/>
      <c r="P2179" s="136"/>
      <c r="Q2179" s="136"/>
      <c r="R2179" s="136"/>
      <c r="S2179" s="136"/>
      <c r="T2179" s="136"/>
      <c r="U2179" s="136"/>
      <c r="V2179" s="136"/>
      <c r="W2179" s="136"/>
      <c r="X2179" s="136"/>
      <c r="Y2179" s="138"/>
    </row>
    <row r="2180" spans="1:25" s="2" customFormat="1" x14ac:dyDescent="0.25">
      <c r="A2180" s="136"/>
      <c r="B2180" s="136"/>
      <c r="C2180" s="136"/>
      <c r="D2180" s="136"/>
      <c r="E2180" s="136"/>
      <c r="F2180" s="136"/>
      <c r="G2180" s="136"/>
      <c r="H2180" s="136"/>
      <c r="I2180" s="136"/>
      <c r="J2180" s="136"/>
      <c r="K2180" s="136"/>
      <c r="L2180" s="138"/>
      <c r="M2180" s="139"/>
      <c r="N2180" s="211"/>
      <c r="O2180" s="136"/>
      <c r="P2180" s="136"/>
      <c r="Q2180" s="136"/>
      <c r="R2180" s="136"/>
      <c r="S2180" s="136"/>
      <c r="T2180" s="136"/>
      <c r="U2180" s="136"/>
      <c r="V2180" s="136"/>
      <c r="W2180" s="136"/>
      <c r="X2180" s="136"/>
      <c r="Y2180" s="138"/>
    </row>
    <row r="2181" spans="1:25" s="2" customFormat="1" x14ac:dyDescent="0.25">
      <c r="A2181" s="136"/>
      <c r="B2181" s="136"/>
      <c r="C2181" s="136"/>
      <c r="D2181" s="136"/>
      <c r="E2181" s="136"/>
      <c r="F2181" s="136"/>
      <c r="G2181" s="136"/>
      <c r="H2181" s="136"/>
      <c r="I2181" s="136"/>
      <c r="J2181" s="136"/>
      <c r="K2181" s="136"/>
      <c r="L2181" s="138"/>
      <c r="M2181" s="139"/>
      <c r="N2181" s="211"/>
      <c r="O2181" s="136"/>
      <c r="P2181" s="136"/>
      <c r="Q2181" s="136"/>
      <c r="R2181" s="136"/>
      <c r="S2181" s="136"/>
      <c r="T2181" s="136"/>
      <c r="U2181" s="136"/>
      <c r="V2181" s="136"/>
      <c r="W2181" s="136"/>
      <c r="X2181" s="136"/>
      <c r="Y2181" s="138"/>
    </row>
    <row r="2182" spans="1:25" s="2" customFormat="1" x14ac:dyDescent="0.25">
      <c r="A2182" s="136"/>
      <c r="B2182" s="136"/>
      <c r="C2182" s="136"/>
      <c r="D2182" s="136"/>
      <c r="E2182" s="136"/>
      <c r="F2182" s="136"/>
      <c r="G2182" s="136"/>
      <c r="H2182" s="136"/>
      <c r="I2182" s="136"/>
      <c r="J2182" s="136"/>
      <c r="K2182" s="136"/>
      <c r="L2182" s="138"/>
      <c r="M2182" s="139"/>
      <c r="N2182" s="211"/>
      <c r="O2182" s="136"/>
      <c r="P2182" s="136"/>
      <c r="Q2182" s="136"/>
      <c r="R2182" s="136"/>
      <c r="S2182" s="136"/>
      <c r="T2182" s="136"/>
      <c r="U2182" s="136"/>
      <c r="V2182" s="136"/>
      <c r="W2182" s="136"/>
      <c r="X2182" s="136"/>
      <c r="Y2182" s="138"/>
    </row>
    <row r="2183" spans="1:25" s="2" customFormat="1" x14ac:dyDescent="0.25">
      <c r="A2183" s="136"/>
      <c r="B2183" s="136"/>
      <c r="C2183" s="136"/>
      <c r="D2183" s="136"/>
      <c r="E2183" s="136"/>
      <c r="F2183" s="136"/>
      <c r="G2183" s="136"/>
      <c r="H2183" s="136"/>
      <c r="I2183" s="136"/>
      <c r="J2183" s="136"/>
      <c r="K2183" s="136"/>
      <c r="L2183" s="138"/>
      <c r="M2183" s="139"/>
      <c r="N2183" s="211"/>
      <c r="O2183" s="136"/>
      <c r="P2183" s="136"/>
      <c r="Q2183" s="136"/>
      <c r="R2183" s="136"/>
      <c r="S2183" s="136"/>
      <c r="T2183" s="136"/>
      <c r="U2183" s="136"/>
      <c r="V2183" s="136"/>
      <c r="W2183" s="136"/>
      <c r="X2183" s="136"/>
      <c r="Y2183" s="138"/>
    </row>
    <row r="2184" spans="1:25" s="2" customFormat="1" x14ac:dyDescent="0.25">
      <c r="A2184" s="136"/>
      <c r="B2184" s="136"/>
      <c r="C2184" s="136"/>
      <c r="D2184" s="136"/>
      <c r="E2184" s="136"/>
      <c r="F2184" s="136"/>
      <c r="G2184" s="136"/>
      <c r="H2184" s="136"/>
      <c r="I2184" s="136"/>
      <c r="J2184" s="136"/>
      <c r="K2184" s="136"/>
      <c r="L2184" s="138"/>
      <c r="M2184" s="139"/>
      <c r="N2184" s="211"/>
      <c r="O2184" s="136"/>
      <c r="P2184" s="136"/>
      <c r="Q2184" s="136"/>
      <c r="R2184" s="136"/>
      <c r="S2184" s="136"/>
      <c r="T2184" s="136"/>
      <c r="U2184" s="136"/>
      <c r="V2184" s="136"/>
      <c r="W2184" s="136"/>
      <c r="X2184" s="136"/>
      <c r="Y2184" s="138"/>
    </row>
    <row r="2185" spans="1:25" s="2" customFormat="1" x14ac:dyDescent="0.25">
      <c r="A2185" s="136"/>
      <c r="B2185" s="136"/>
      <c r="C2185" s="136"/>
      <c r="D2185" s="136"/>
      <c r="E2185" s="136"/>
      <c r="F2185" s="136"/>
      <c r="G2185" s="136"/>
      <c r="H2185" s="136"/>
      <c r="I2185" s="136"/>
      <c r="J2185" s="136"/>
      <c r="K2185" s="136"/>
      <c r="L2185" s="138"/>
      <c r="M2185" s="139"/>
      <c r="N2185" s="211"/>
      <c r="O2185" s="136"/>
      <c r="P2185" s="136"/>
      <c r="Q2185" s="136"/>
      <c r="R2185" s="136"/>
      <c r="S2185" s="136"/>
      <c r="T2185" s="136"/>
      <c r="U2185" s="136"/>
      <c r="V2185" s="136"/>
      <c r="W2185" s="136"/>
      <c r="X2185" s="136"/>
      <c r="Y2185" s="138"/>
    </row>
    <row r="2186" spans="1:25" s="2" customFormat="1" x14ac:dyDescent="0.25">
      <c r="A2186" s="136"/>
      <c r="B2186" s="136"/>
      <c r="C2186" s="136"/>
      <c r="D2186" s="136"/>
      <c r="E2186" s="136"/>
      <c r="F2186" s="136"/>
      <c r="G2186" s="136"/>
      <c r="H2186" s="136"/>
      <c r="I2186" s="136"/>
      <c r="J2186" s="136"/>
      <c r="K2186" s="136"/>
      <c r="L2186" s="138"/>
      <c r="M2186" s="139"/>
      <c r="N2186" s="211"/>
      <c r="O2186" s="136"/>
      <c r="P2186" s="136"/>
      <c r="Q2186" s="136"/>
      <c r="R2186" s="136"/>
      <c r="S2186" s="136"/>
      <c r="T2186" s="136"/>
      <c r="U2186" s="136"/>
      <c r="V2186" s="136"/>
      <c r="W2186" s="136"/>
      <c r="X2186" s="136"/>
      <c r="Y2186" s="138"/>
    </row>
    <row r="2187" spans="1:25" s="2" customFormat="1" x14ac:dyDescent="0.25">
      <c r="A2187" s="136"/>
      <c r="B2187" s="136"/>
      <c r="C2187" s="136"/>
      <c r="D2187" s="136"/>
      <c r="E2187" s="136"/>
      <c r="F2187" s="136"/>
      <c r="G2187" s="136"/>
      <c r="H2187" s="136"/>
      <c r="I2187" s="136"/>
      <c r="J2187" s="136"/>
      <c r="K2187" s="136"/>
      <c r="L2187" s="138"/>
      <c r="M2187" s="139"/>
      <c r="N2187" s="211"/>
      <c r="O2187" s="136"/>
      <c r="P2187" s="136"/>
      <c r="Q2187" s="136"/>
      <c r="R2187" s="136"/>
      <c r="S2187" s="136"/>
      <c r="T2187" s="136"/>
      <c r="U2187" s="136"/>
      <c r="V2187" s="136"/>
      <c r="W2187" s="136"/>
      <c r="X2187" s="136"/>
      <c r="Y2187" s="138"/>
    </row>
    <row r="2188" spans="1:25" s="2" customFormat="1" x14ac:dyDescent="0.25">
      <c r="A2188" s="136"/>
      <c r="B2188" s="136"/>
      <c r="C2188" s="136"/>
      <c r="D2188" s="136"/>
      <c r="E2188" s="136"/>
      <c r="F2188" s="136"/>
      <c r="G2188" s="136"/>
      <c r="H2188" s="136"/>
      <c r="I2188" s="136"/>
      <c r="J2188" s="136"/>
      <c r="K2188" s="136"/>
      <c r="L2188" s="138"/>
      <c r="M2188" s="139"/>
      <c r="N2188" s="211"/>
      <c r="O2188" s="136"/>
      <c r="P2188" s="136"/>
      <c r="Q2188" s="136"/>
      <c r="R2188" s="136"/>
      <c r="S2188" s="136"/>
      <c r="T2188" s="136"/>
      <c r="U2188" s="136"/>
      <c r="V2188" s="136"/>
      <c r="W2188" s="136"/>
      <c r="X2188" s="136"/>
      <c r="Y2188" s="138"/>
    </row>
    <row r="2189" spans="1:25" s="2" customFormat="1" x14ac:dyDescent="0.25">
      <c r="A2189" s="136"/>
      <c r="B2189" s="136"/>
      <c r="C2189" s="136"/>
      <c r="D2189" s="136"/>
      <c r="E2189" s="136"/>
      <c r="F2189" s="136"/>
      <c r="G2189" s="136"/>
      <c r="H2189" s="136"/>
      <c r="I2189" s="136"/>
      <c r="J2189" s="136"/>
      <c r="K2189" s="136"/>
      <c r="L2189" s="138"/>
      <c r="M2189" s="139"/>
      <c r="N2189" s="211"/>
      <c r="O2189" s="136"/>
      <c r="P2189" s="136"/>
      <c r="Q2189" s="136"/>
      <c r="R2189" s="136"/>
      <c r="S2189" s="136"/>
      <c r="T2189" s="136"/>
      <c r="U2189" s="136"/>
      <c r="V2189" s="136"/>
      <c r="W2189" s="136"/>
      <c r="X2189" s="136"/>
      <c r="Y2189" s="138"/>
    </row>
    <row r="2190" spans="1:25" s="2" customFormat="1" x14ac:dyDescent="0.25">
      <c r="A2190" s="136"/>
      <c r="B2190" s="136"/>
      <c r="C2190" s="136"/>
      <c r="D2190" s="136"/>
      <c r="E2190" s="136"/>
      <c r="F2190" s="136"/>
      <c r="G2190" s="136"/>
      <c r="H2190" s="136"/>
      <c r="I2190" s="136"/>
      <c r="J2190" s="136"/>
      <c r="K2190" s="136"/>
      <c r="L2190" s="138"/>
      <c r="M2190" s="139"/>
      <c r="N2190" s="211"/>
      <c r="O2190" s="136"/>
      <c r="P2190" s="136"/>
      <c r="Q2190" s="136"/>
      <c r="R2190" s="136"/>
      <c r="S2190" s="136"/>
      <c r="T2190" s="136"/>
      <c r="U2190" s="136"/>
      <c r="V2190" s="136"/>
      <c r="W2190" s="136"/>
      <c r="X2190" s="136"/>
      <c r="Y2190" s="138"/>
    </row>
    <row r="2191" spans="1:25" s="2" customFormat="1" x14ac:dyDescent="0.25">
      <c r="A2191" s="136"/>
      <c r="B2191" s="136"/>
      <c r="C2191" s="136"/>
      <c r="D2191" s="136"/>
      <c r="E2191" s="136"/>
      <c r="F2191" s="136"/>
      <c r="G2191" s="136"/>
      <c r="H2191" s="136"/>
      <c r="I2191" s="136"/>
      <c r="J2191" s="136"/>
      <c r="K2191" s="136"/>
      <c r="L2191" s="138"/>
      <c r="M2191" s="139"/>
      <c r="N2191" s="211"/>
      <c r="O2191" s="136"/>
      <c r="P2191" s="136"/>
      <c r="Q2191" s="136"/>
      <c r="R2191" s="136"/>
      <c r="S2191" s="136"/>
      <c r="T2191" s="136"/>
      <c r="U2191" s="136"/>
      <c r="V2191" s="136"/>
      <c r="W2191" s="136"/>
      <c r="X2191" s="136"/>
      <c r="Y2191" s="138"/>
    </row>
    <row r="2192" spans="1:25" s="2" customFormat="1" x14ac:dyDescent="0.25">
      <c r="A2192" s="136"/>
      <c r="B2192" s="136"/>
      <c r="C2192" s="136"/>
      <c r="D2192" s="136"/>
      <c r="E2192" s="136"/>
      <c r="F2192" s="136"/>
      <c r="G2192" s="136"/>
      <c r="H2192" s="136"/>
      <c r="I2192" s="136"/>
      <c r="J2192" s="136"/>
      <c r="K2192" s="136"/>
      <c r="L2192" s="138"/>
      <c r="M2192" s="139"/>
      <c r="N2192" s="211"/>
      <c r="O2192" s="136"/>
      <c r="P2192" s="136"/>
      <c r="Q2192" s="136"/>
      <c r="R2192" s="136"/>
      <c r="S2192" s="136"/>
      <c r="T2192" s="136"/>
      <c r="U2192" s="136"/>
      <c r="V2192" s="136"/>
      <c r="W2192" s="136"/>
      <c r="X2192" s="136"/>
      <c r="Y2192" s="138"/>
    </row>
    <row r="2193" spans="1:25" s="2" customFormat="1" x14ac:dyDescent="0.25">
      <c r="A2193" s="136"/>
      <c r="B2193" s="136"/>
      <c r="C2193" s="136"/>
      <c r="D2193" s="136"/>
      <c r="E2193" s="136"/>
      <c r="F2193" s="136"/>
      <c r="G2193" s="136"/>
      <c r="H2193" s="136"/>
      <c r="I2193" s="136"/>
      <c r="J2193" s="136"/>
      <c r="K2193" s="136"/>
      <c r="L2193" s="138"/>
      <c r="M2193" s="139"/>
      <c r="N2193" s="211"/>
      <c r="O2193" s="136"/>
      <c r="P2193" s="136"/>
      <c r="Q2193" s="136"/>
      <c r="R2193" s="136"/>
      <c r="S2193" s="136"/>
      <c r="T2193" s="136"/>
      <c r="U2193" s="136"/>
      <c r="V2193" s="136"/>
      <c r="W2193" s="136"/>
      <c r="X2193" s="136"/>
      <c r="Y2193" s="138"/>
    </row>
    <row r="2194" spans="1:25" s="2" customFormat="1" x14ac:dyDescent="0.25">
      <c r="A2194" s="136"/>
      <c r="B2194" s="136"/>
      <c r="C2194" s="136"/>
      <c r="D2194" s="136"/>
      <c r="E2194" s="136"/>
      <c r="F2194" s="136"/>
      <c r="G2194" s="136"/>
      <c r="H2194" s="136"/>
      <c r="I2194" s="136"/>
      <c r="J2194" s="136"/>
      <c r="K2194" s="136"/>
      <c r="L2194" s="138"/>
      <c r="M2194" s="139"/>
      <c r="N2194" s="211"/>
      <c r="O2194" s="136"/>
      <c r="P2194" s="136"/>
      <c r="Q2194" s="136"/>
      <c r="R2194" s="136"/>
      <c r="S2194" s="136"/>
      <c r="T2194" s="136"/>
      <c r="U2194" s="136"/>
      <c r="V2194" s="136"/>
      <c r="W2194" s="136"/>
      <c r="X2194" s="136"/>
      <c r="Y2194" s="138"/>
    </row>
    <row r="2195" spans="1:25" s="2" customFormat="1" x14ac:dyDescent="0.25">
      <c r="A2195" s="136"/>
      <c r="B2195" s="136"/>
      <c r="C2195" s="136"/>
      <c r="D2195" s="136"/>
      <c r="E2195" s="136"/>
      <c r="F2195" s="136"/>
      <c r="G2195" s="136"/>
      <c r="H2195" s="136"/>
      <c r="I2195" s="136"/>
      <c r="J2195" s="136"/>
      <c r="K2195" s="136"/>
      <c r="L2195" s="138"/>
      <c r="M2195" s="139"/>
      <c r="N2195" s="211"/>
      <c r="O2195" s="136"/>
      <c r="P2195" s="136"/>
      <c r="Q2195" s="136"/>
      <c r="R2195" s="136"/>
      <c r="S2195" s="136"/>
      <c r="T2195" s="136"/>
      <c r="U2195" s="136"/>
      <c r="V2195" s="136"/>
      <c r="W2195" s="136"/>
      <c r="X2195" s="136"/>
      <c r="Y2195" s="138"/>
    </row>
    <row r="2196" spans="1:25" s="2" customFormat="1" x14ac:dyDescent="0.25">
      <c r="A2196" s="136"/>
      <c r="B2196" s="136"/>
      <c r="C2196" s="136"/>
      <c r="D2196" s="136"/>
      <c r="E2196" s="136"/>
      <c r="F2196" s="136"/>
      <c r="G2196" s="136"/>
      <c r="H2196" s="136"/>
      <c r="I2196" s="136"/>
      <c r="J2196" s="136"/>
      <c r="K2196" s="136"/>
      <c r="L2196" s="138"/>
      <c r="M2196" s="139"/>
      <c r="N2196" s="211"/>
      <c r="O2196" s="136"/>
      <c r="P2196" s="136"/>
      <c r="Q2196" s="136"/>
      <c r="R2196" s="136"/>
      <c r="S2196" s="136"/>
      <c r="T2196" s="136"/>
      <c r="U2196" s="136"/>
      <c r="V2196" s="136"/>
      <c r="W2196" s="136"/>
      <c r="X2196" s="136"/>
      <c r="Y2196" s="138"/>
    </row>
    <row r="2197" spans="1:25" s="2" customFormat="1" x14ac:dyDescent="0.25">
      <c r="A2197" s="136"/>
      <c r="B2197" s="136"/>
      <c r="C2197" s="136"/>
      <c r="D2197" s="136"/>
      <c r="E2197" s="136"/>
      <c r="F2197" s="136"/>
      <c r="G2197" s="136"/>
      <c r="H2197" s="136"/>
      <c r="I2197" s="136"/>
      <c r="J2197" s="136"/>
      <c r="K2197" s="136"/>
      <c r="L2197" s="138"/>
      <c r="M2197" s="139"/>
      <c r="N2197" s="211"/>
      <c r="O2197" s="136"/>
      <c r="P2197" s="136"/>
      <c r="Q2197" s="136"/>
      <c r="R2197" s="136"/>
      <c r="S2197" s="136"/>
      <c r="T2197" s="136"/>
      <c r="U2197" s="136"/>
      <c r="V2197" s="136"/>
      <c r="W2197" s="136"/>
      <c r="X2197" s="136"/>
      <c r="Y2197" s="138"/>
    </row>
    <row r="2198" spans="1:25" s="2" customFormat="1" x14ac:dyDescent="0.25">
      <c r="A2198" s="136"/>
      <c r="B2198" s="136"/>
      <c r="C2198" s="136"/>
      <c r="D2198" s="136"/>
      <c r="E2198" s="136"/>
      <c r="F2198" s="136"/>
      <c r="G2198" s="136"/>
      <c r="H2198" s="136"/>
      <c r="I2198" s="136"/>
      <c r="J2198" s="136"/>
      <c r="K2198" s="136"/>
      <c r="L2198" s="138"/>
      <c r="M2198" s="139"/>
      <c r="N2198" s="211"/>
      <c r="O2198" s="136"/>
      <c r="P2198" s="136"/>
      <c r="Q2198" s="136"/>
      <c r="R2198" s="136"/>
      <c r="S2198" s="136"/>
      <c r="T2198" s="136"/>
      <c r="U2198" s="136"/>
      <c r="V2198" s="136"/>
      <c r="W2198" s="136"/>
      <c r="X2198" s="136"/>
      <c r="Y2198" s="138"/>
    </row>
    <row r="2199" spans="1:25" s="2" customFormat="1" x14ac:dyDescent="0.25">
      <c r="A2199" s="136"/>
      <c r="B2199" s="136"/>
      <c r="C2199" s="136"/>
      <c r="D2199" s="136"/>
      <c r="E2199" s="136"/>
      <c r="F2199" s="136"/>
      <c r="G2199" s="136"/>
      <c r="H2199" s="136"/>
      <c r="I2199" s="136"/>
      <c r="J2199" s="136"/>
      <c r="K2199" s="136"/>
      <c r="L2199" s="138"/>
      <c r="M2199" s="139"/>
      <c r="N2199" s="211"/>
      <c r="O2199" s="136"/>
      <c r="P2199" s="136"/>
      <c r="Q2199" s="136"/>
      <c r="R2199" s="136"/>
      <c r="S2199" s="136"/>
      <c r="T2199" s="136"/>
      <c r="U2199" s="136"/>
      <c r="V2199" s="136"/>
      <c r="W2199" s="136"/>
      <c r="X2199" s="136"/>
      <c r="Y2199" s="138"/>
    </row>
    <row r="2200" spans="1:25" s="2" customFormat="1" x14ac:dyDescent="0.25">
      <c r="A2200" s="136"/>
      <c r="B2200" s="136"/>
      <c r="C2200" s="136"/>
      <c r="D2200" s="136"/>
      <c r="E2200" s="136"/>
      <c r="F2200" s="136"/>
      <c r="G2200" s="136"/>
      <c r="H2200" s="136"/>
      <c r="I2200" s="136"/>
      <c r="J2200" s="136"/>
      <c r="K2200" s="136"/>
      <c r="L2200" s="138"/>
      <c r="M2200" s="139"/>
      <c r="N2200" s="211"/>
      <c r="O2200" s="136"/>
      <c r="P2200" s="136"/>
      <c r="Q2200" s="136"/>
      <c r="R2200" s="136"/>
      <c r="S2200" s="136"/>
      <c r="T2200" s="136"/>
      <c r="U2200" s="136"/>
      <c r="V2200" s="136"/>
      <c r="W2200" s="136"/>
      <c r="X2200" s="136"/>
      <c r="Y2200" s="138"/>
    </row>
    <row r="2201" spans="1:25" s="2" customFormat="1" x14ac:dyDescent="0.25">
      <c r="A2201" s="136"/>
      <c r="B2201" s="136"/>
      <c r="C2201" s="136"/>
      <c r="D2201" s="136"/>
      <c r="E2201" s="136"/>
      <c r="F2201" s="136"/>
      <c r="G2201" s="136"/>
      <c r="H2201" s="136"/>
      <c r="I2201" s="136"/>
      <c r="J2201" s="136"/>
      <c r="K2201" s="136"/>
      <c r="L2201" s="138"/>
      <c r="M2201" s="139"/>
      <c r="N2201" s="211"/>
      <c r="O2201" s="136"/>
      <c r="P2201" s="136"/>
      <c r="Q2201" s="136"/>
      <c r="R2201" s="136"/>
      <c r="S2201" s="136"/>
      <c r="T2201" s="136"/>
      <c r="U2201" s="136"/>
      <c r="V2201" s="136"/>
      <c r="W2201" s="136"/>
      <c r="X2201" s="136"/>
      <c r="Y2201" s="138"/>
    </row>
    <row r="2202" spans="1:25" s="2" customFormat="1" x14ac:dyDescent="0.25">
      <c r="A2202" s="136"/>
      <c r="B2202" s="136"/>
      <c r="C2202" s="136"/>
      <c r="D2202" s="136"/>
      <c r="E2202" s="136"/>
      <c r="F2202" s="136"/>
      <c r="G2202" s="136"/>
      <c r="H2202" s="136"/>
      <c r="I2202" s="136"/>
      <c r="J2202" s="136"/>
      <c r="K2202" s="136"/>
      <c r="L2202" s="138"/>
      <c r="M2202" s="139"/>
      <c r="N2202" s="211"/>
      <c r="O2202" s="136"/>
      <c r="P2202" s="136"/>
      <c r="Q2202" s="136"/>
      <c r="R2202" s="136"/>
      <c r="S2202" s="136"/>
      <c r="T2202" s="136"/>
      <c r="U2202" s="136"/>
      <c r="V2202" s="136"/>
      <c r="W2202" s="136"/>
      <c r="X2202" s="136"/>
      <c r="Y2202" s="138"/>
    </row>
    <row r="2203" spans="1:25" s="2" customFormat="1" x14ac:dyDescent="0.25">
      <c r="A2203" s="136"/>
      <c r="B2203" s="136"/>
      <c r="C2203" s="136"/>
      <c r="D2203" s="136"/>
      <c r="E2203" s="136"/>
      <c r="F2203" s="136"/>
      <c r="G2203" s="136"/>
      <c r="H2203" s="136"/>
      <c r="I2203" s="136"/>
      <c r="J2203" s="136"/>
      <c r="K2203" s="136"/>
      <c r="L2203" s="138"/>
      <c r="M2203" s="139"/>
      <c r="N2203" s="211"/>
      <c r="O2203" s="136"/>
      <c r="P2203" s="136"/>
      <c r="Q2203" s="136"/>
      <c r="R2203" s="136"/>
      <c r="S2203" s="136"/>
      <c r="T2203" s="136"/>
      <c r="U2203" s="136"/>
      <c r="V2203" s="136"/>
      <c r="W2203" s="136"/>
      <c r="X2203" s="136"/>
      <c r="Y2203" s="138"/>
    </row>
    <row r="2204" spans="1:25" s="2" customFormat="1" x14ac:dyDescent="0.25">
      <c r="A2204" s="136"/>
      <c r="B2204" s="136"/>
      <c r="C2204" s="136"/>
      <c r="D2204" s="136"/>
      <c r="E2204" s="136"/>
      <c r="F2204" s="136"/>
      <c r="G2204" s="136"/>
      <c r="H2204" s="136"/>
      <c r="I2204" s="136"/>
      <c r="J2204" s="136"/>
      <c r="K2204" s="136"/>
      <c r="L2204" s="138"/>
      <c r="M2204" s="139"/>
      <c r="N2204" s="211"/>
      <c r="O2204" s="136"/>
      <c r="P2204" s="136"/>
      <c r="Q2204" s="136"/>
      <c r="R2204" s="136"/>
      <c r="S2204" s="136"/>
      <c r="T2204" s="136"/>
      <c r="U2204" s="136"/>
      <c r="V2204" s="136"/>
      <c r="W2204" s="136"/>
      <c r="X2204" s="136"/>
      <c r="Y2204" s="138"/>
    </row>
    <row r="2205" spans="1:25" s="2" customFormat="1" x14ac:dyDescent="0.25">
      <c r="A2205" s="136"/>
      <c r="B2205" s="136"/>
      <c r="C2205" s="136"/>
      <c r="D2205" s="136"/>
      <c r="E2205" s="136"/>
      <c r="F2205" s="136"/>
      <c r="G2205" s="136"/>
      <c r="H2205" s="136"/>
      <c r="I2205" s="136"/>
      <c r="J2205" s="136"/>
      <c r="K2205" s="136"/>
      <c r="L2205" s="138"/>
      <c r="M2205" s="139"/>
      <c r="N2205" s="211"/>
      <c r="O2205" s="136"/>
      <c r="P2205" s="136"/>
      <c r="Q2205" s="136"/>
      <c r="R2205" s="136"/>
      <c r="S2205" s="136"/>
      <c r="T2205" s="136"/>
      <c r="U2205" s="136"/>
      <c r="V2205" s="136"/>
      <c r="W2205" s="136"/>
      <c r="X2205" s="136"/>
      <c r="Y2205" s="138"/>
    </row>
    <row r="2206" spans="1:25" s="2" customFormat="1" x14ac:dyDescent="0.25">
      <c r="A2206" s="136"/>
      <c r="B2206" s="136"/>
      <c r="C2206" s="136"/>
      <c r="D2206" s="136"/>
      <c r="E2206" s="136"/>
      <c r="F2206" s="136"/>
      <c r="G2206" s="136"/>
      <c r="H2206" s="136"/>
      <c r="I2206" s="136"/>
      <c r="J2206" s="136"/>
      <c r="K2206" s="136"/>
      <c r="L2206" s="138"/>
      <c r="M2206" s="139"/>
      <c r="N2206" s="211"/>
      <c r="O2206" s="136"/>
      <c r="P2206" s="136"/>
      <c r="Q2206" s="136"/>
      <c r="R2206" s="136"/>
      <c r="S2206" s="136"/>
      <c r="T2206" s="136"/>
      <c r="U2206" s="136"/>
      <c r="V2206" s="136"/>
      <c r="W2206" s="136"/>
      <c r="X2206" s="136"/>
      <c r="Y2206" s="138"/>
    </row>
    <row r="2207" spans="1:25" s="2" customFormat="1" x14ac:dyDescent="0.25">
      <c r="A2207" s="136"/>
      <c r="B2207" s="136"/>
      <c r="C2207" s="136"/>
      <c r="D2207" s="136"/>
      <c r="E2207" s="136"/>
      <c r="F2207" s="136"/>
      <c r="G2207" s="136"/>
      <c r="H2207" s="136"/>
      <c r="I2207" s="136"/>
      <c r="J2207" s="136"/>
      <c r="K2207" s="136"/>
      <c r="L2207" s="138"/>
      <c r="M2207" s="139"/>
      <c r="N2207" s="211"/>
      <c r="O2207" s="136"/>
      <c r="P2207" s="136"/>
      <c r="Q2207" s="136"/>
      <c r="R2207" s="136"/>
      <c r="S2207" s="136"/>
      <c r="T2207" s="136"/>
      <c r="U2207" s="136"/>
      <c r="V2207" s="136"/>
      <c r="W2207" s="136"/>
      <c r="X2207" s="136"/>
      <c r="Y2207" s="138"/>
    </row>
    <row r="2208" spans="1:25" s="2" customFormat="1" x14ac:dyDescent="0.25">
      <c r="A2208" s="136"/>
      <c r="B2208" s="136"/>
      <c r="C2208" s="136"/>
      <c r="D2208" s="136"/>
      <c r="E2208" s="136"/>
      <c r="F2208" s="136"/>
      <c r="G2208" s="136"/>
      <c r="H2208" s="136"/>
      <c r="I2208" s="136"/>
      <c r="J2208" s="136"/>
      <c r="K2208" s="136"/>
      <c r="L2208" s="138"/>
      <c r="M2208" s="139"/>
      <c r="N2208" s="211"/>
      <c r="O2208" s="136"/>
      <c r="P2208" s="136"/>
      <c r="Q2208" s="136"/>
      <c r="R2208" s="136"/>
      <c r="S2208" s="136"/>
      <c r="T2208" s="136"/>
      <c r="U2208" s="136"/>
      <c r="V2208" s="136"/>
      <c r="W2208" s="136"/>
      <c r="X2208" s="136"/>
      <c r="Y2208" s="138"/>
    </row>
    <row r="2209" spans="1:25" s="2" customFormat="1" x14ac:dyDescent="0.25">
      <c r="A2209" s="136"/>
      <c r="B2209" s="136"/>
      <c r="C2209" s="136"/>
      <c r="D2209" s="136"/>
      <c r="E2209" s="136"/>
      <c r="F2209" s="136"/>
      <c r="G2209" s="136"/>
      <c r="H2209" s="136"/>
      <c r="I2209" s="136"/>
      <c r="J2209" s="136"/>
      <c r="K2209" s="136"/>
      <c r="L2209" s="138"/>
      <c r="M2209" s="139"/>
      <c r="N2209" s="211"/>
      <c r="O2209" s="136"/>
      <c r="P2209" s="136"/>
      <c r="Q2209" s="136"/>
      <c r="R2209" s="136"/>
      <c r="S2209" s="136"/>
      <c r="T2209" s="136"/>
      <c r="U2209" s="136"/>
      <c r="V2209" s="136"/>
      <c r="W2209" s="136"/>
      <c r="X2209" s="136"/>
      <c r="Y2209" s="138"/>
    </row>
    <row r="2210" spans="1:25" s="2" customFormat="1" x14ac:dyDescent="0.25">
      <c r="A2210" s="136"/>
      <c r="B2210" s="136"/>
      <c r="C2210" s="136"/>
      <c r="D2210" s="136"/>
      <c r="E2210" s="136"/>
      <c r="F2210" s="136"/>
      <c r="G2210" s="136"/>
      <c r="H2210" s="136"/>
      <c r="I2210" s="136"/>
      <c r="J2210" s="136"/>
      <c r="K2210" s="136"/>
      <c r="L2210" s="138"/>
      <c r="M2210" s="139"/>
      <c r="N2210" s="211"/>
      <c r="O2210" s="136"/>
      <c r="P2210" s="136"/>
      <c r="Q2210" s="136"/>
      <c r="R2210" s="136"/>
      <c r="S2210" s="136"/>
      <c r="T2210" s="136"/>
      <c r="U2210" s="136"/>
      <c r="V2210" s="136"/>
      <c r="W2210" s="136"/>
      <c r="X2210" s="136"/>
      <c r="Y2210" s="138"/>
    </row>
    <row r="2211" spans="1:25" s="2" customFormat="1" x14ac:dyDescent="0.25">
      <c r="A2211" s="136"/>
      <c r="B2211" s="136"/>
      <c r="C2211" s="136"/>
      <c r="D2211" s="136"/>
      <c r="E2211" s="136"/>
      <c r="F2211" s="136"/>
      <c r="G2211" s="136"/>
      <c r="H2211" s="136"/>
      <c r="I2211" s="136"/>
      <c r="J2211" s="136"/>
      <c r="K2211" s="136"/>
      <c r="L2211" s="138"/>
      <c r="M2211" s="139"/>
      <c r="N2211" s="211"/>
      <c r="O2211" s="136"/>
      <c r="P2211" s="136"/>
      <c r="Q2211" s="136"/>
      <c r="R2211" s="136"/>
      <c r="S2211" s="136"/>
      <c r="T2211" s="136"/>
      <c r="U2211" s="136"/>
      <c r="V2211" s="136"/>
      <c r="W2211" s="136"/>
      <c r="X2211" s="136"/>
      <c r="Y2211" s="138"/>
    </row>
    <row r="2212" spans="1:25" s="2" customFormat="1" x14ac:dyDescent="0.25">
      <c r="A2212" s="136"/>
      <c r="B2212" s="136"/>
      <c r="C2212" s="136"/>
      <c r="D2212" s="136"/>
      <c r="E2212" s="136"/>
      <c r="F2212" s="136"/>
      <c r="G2212" s="136"/>
      <c r="H2212" s="136"/>
      <c r="I2212" s="136"/>
      <c r="J2212" s="136"/>
      <c r="K2212" s="136"/>
      <c r="L2212" s="138"/>
      <c r="M2212" s="139"/>
      <c r="N2212" s="211"/>
      <c r="O2212" s="136"/>
      <c r="P2212" s="136"/>
      <c r="Q2212" s="136"/>
      <c r="R2212" s="136"/>
      <c r="S2212" s="136"/>
      <c r="T2212" s="136"/>
      <c r="U2212" s="136"/>
      <c r="V2212" s="136"/>
      <c r="W2212" s="136"/>
      <c r="X2212" s="136"/>
      <c r="Y2212" s="138"/>
    </row>
    <row r="2213" spans="1:25" s="2" customFormat="1" x14ac:dyDescent="0.25">
      <c r="A2213" s="136"/>
      <c r="B2213" s="136"/>
      <c r="C2213" s="136"/>
      <c r="D2213" s="136"/>
      <c r="E2213" s="136"/>
      <c r="F2213" s="136"/>
      <c r="G2213" s="136"/>
      <c r="H2213" s="136"/>
      <c r="I2213" s="136"/>
      <c r="J2213" s="136"/>
      <c r="K2213" s="136"/>
      <c r="L2213" s="138"/>
      <c r="M2213" s="139"/>
      <c r="N2213" s="211"/>
      <c r="O2213" s="136"/>
      <c r="P2213" s="136"/>
      <c r="Q2213" s="136"/>
      <c r="R2213" s="136"/>
      <c r="S2213" s="136"/>
      <c r="T2213" s="136"/>
      <c r="U2213" s="136"/>
      <c r="V2213" s="136"/>
      <c r="W2213" s="136"/>
      <c r="X2213" s="136"/>
      <c r="Y2213" s="138"/>
    </row>
    <row r="2214" spans="1:25" s="2" customFormat="1" x14ac:dyDescent="0.25">
      <c r="A2214" s="136"/>
      <c r="B2214" s="136"/>
      <c r="C2214" s="136"/>
      <c r="D2214" s="136"/>
      <c r="E2214" s="136"/>
      <c r="F2214" s="136"/>
      <c r="G2214" s="136"/>
      <c r="H2214" s="136"/>
      <c r="I2214" s="136"/>
      <c r="J2214" s="136"/>
      <c r="K2214" s="136"/>
      <c r="L2214" s="138"/>
      <c r="M2214" s="139"/>
      <c r="N2214" s="211"/>
      <c r="O2214" s="136"/>
      <c r="P2214" s="136"/>
      <c r="Q2214" s="136"/>
      <c r="R2214" s="136"/>
      <c r="S2214" s="136"/>
      <c r="T2214" s="136"/>
      <c r="U2214" s="136"/>
      <c r="V2214" s="136"/>
      <c r="W2214" s="136"/>
      <c r="X2214" s="136"/>
      <c r="Y2214" s="138"/>
    </row>
    <row r="2215" spans="1:25" s="2" customFormat="1" x14ac:dyDescent="0.25">
      <c r="A2215" s="136"/>
      <c r="B2215" s="136"/>
      <c r="C2215" s="136"/>
      <c r="D2215" s="136"/>
      <c r="E2215" s="136"/>
      <c r="F2215" s="136"/>
      <c r="G2215" s="136"/>
      <c r="H2215" s="136"/>
      <c r="I2215" s="136"/>
      <c r="J2215" s="136"/>
      <c r="K2215" s="136"/>
      <c r="L2215" s="138"/>
      <c r="M2215" s="139"/>
      <c r="N2215" s="211"/>
      <c r="O2215" s="136"/>
      <c r="P2215" s="136"/>
      <c r="Q2215" s="136"/>
      <c r="R2215" s="136"/>
      <c r="S2215" s="136"/>
      <c r="T2215" s="136"/>
      <c r="U2215" s="136"/>
      <c r="V2215" s="136"/>
      <c r="W2215" s="136"/>
      <c r="X2215" s="136"/>
      <c r="Y2215" s="138"/>
    </row>
    <row r="2216" spans="1:25" s="2" customFormat="1" x14ac:dyDescent="0.25">
      <c r="A2216" s="136"/>
      <c r="B2216" s="136"/>
      <c r="C2216" s="136"/>
      <c r="D2216" s="136"/>
      <c r="E2216" s="136"/>
      <c r="F2216" s="136"/>
      <c r="G2216" s="136"/>
      <c r="H2216" s="136"/>
      <c r="I2216" s="136"/>
      <c r="J2216" s="136"/>
      <c r="K2216" s="136"/>
      <c r="L2216" s="138"/>
      <c r="M2216" s="139"/>
      <c r="N2216" s="211"/>
      <c r="O2216" s="136"/>
      <c r="P2216" s="136"/>
      <c r="Q2216" s="136"/>
      <c r="R2216" s="136"/>
      <c r="S2216" s="136"/>
      <c r="T2216" s="136"/>
      <c r="U2216" s="136"/>
      <c r="V2216" s="136"/>
      <c r="W2216" s="136"/>
      <c r="X2216" s="136"/>
      <c r="Y2216" s="138"/>
    </row>
    <row r="2217" spans="1:25" s="2" customFormat="1" x14ac:dyDescent="0.25">
      <c r="A2217" s="136"/>
      <c r="B2217" s="136"/>
      <c r="C2217" s="136"/>
      <c r="D2217" s="136"/>
      <c r="E2217" s="136"/>
      <c r="F2217" s="136"/>
      <c r="G2217" s="136"/>
      <c r="H2217" s="136"/>
      <c r="I2217" s="136"/>
      <c r="J2217" s="136"/>
      <c r="K2217" s="136"/>
      <c r="L2217" s="138"/>
      <c r="M2217" s="139"/>
      <c r="N2217" s="211"/>
      <c r="O2217" s="136"/>
      <c r="P2217" s="136"/>
      <c r="Q2217" s="136"/>
      <c r="R2217" s="136"/>
      <c r="S2217" s="136"/>
      <c r="T2217" s="136"/>
      <c r="U2217" s="136"/>
      <c r="V2217" s="136"/>
      <c r="W2217" s="136"/>
      <c r="X2217" s="136"/>
      <c r="Y2217" s="138"/>
    </row>
    <row r="2218" spans="1:25" s="2" customFormat="1" x14ac:dyDescent="0.25">
      <c r="A2218" s="136"/>
      <c r="B2218" s="136"/>
      <c r="C2218" s="136"/>
      <c r="D2218" s="136"/>
      <c r="E2218" s="136"/>
      <c r="F2218" s="136"/>
      <c r="G2218" s="136"/>
      <c r="H2218" s="136"/>
      <c r="I2218" s="136"/>
      <c r="J2218" s="136"/>
      <c r="K2218" s="136"/>
      <c r="L2218" s="138"/>
      <c r="M2218" s="139"/>
      <c r="N2218" s="211"/>
      <c r="O2218" s="136"/>
      <c r="P2218" s="136"/>
      <c r="Q2218" s="136"/>
      <c r="R2218" s="136"/>
      <c r="S2218" s="136"/>
      <c r="T2218" s="136"/>
      <c r="U2218" s="136"/>
      <c r="V2218" s="136"/>
      <c r="W2218" s="136"/>
      <c r="X2218" s="136"/>
      <c r="Y2218" s="138"/>
    </row>
    <row r="2219" spans="1:25" s="2" customFormat="1" x14ac:dyDescent="0.25">
      <c r="A2219" s="136"/>
      <c r="B2219" s="136"/>
      <c r="C2219" s="136"/>
      <c r="D2219" s="136"/>
      <c r="E2219" s="136"/>
      <c r="F2219" s="136"/>
      <c r="G2219" s="136"/>
      <c r="H2219" s="136"/>
      <c r="I2219" s="136"/>
      <c r="J2219" s="136"/>
      <c r="K2219" s="136"/>
      <c r="L2219" s="138"/>
      <c r="M2219" s="139"/>
      <c r="N2219" s="211"/>
      <c r="O2219" s="136"/>
      <c r="P2219" s="136"/>
      <c r="Q2219" s="136"/>
      <c r="R2219" s="136"/>
      <c r="S2219" s="136"/>
      <c r="T2219" s="136"/>
      <c r="U2219" s="136"/>
      <c r="V2219" s="136"/>
      <c r="W2219" s="136"/>
      <c r="X2219" s="136"/>
      <c r="Y2219" s="138"/>
    </row>
    <row r="2220" spans="1:25" s="2" customFormat="1" x14ac:dyDescent="0.25">
      <c r="A2220" s="136"/>
      <c r="B2220" s="136"/>
      <c r="C2220" s="136"/>
      <c r="D2220" s="136"/>
      <c r="E2220" s="136"/>
      <c r="F2220" s="136"/>
      <c r="G2220" s="136"/>
      <c r="H2220" s="136"/>
      <c r="I2220" s="136"/>
      <c r="J2220" s="136"/>
      <c r="K2220" s="136"/>
      <c r="L2220" s="138"/>
      <c r="M2220" s="139"/>
      <c r="N2220" s="211"/>
      <c r="O2220" s="136"/>
      <c r="P2220" s="136"/>
      <c r="Q2220" s="136"/>
      <c r="R2220" s="136"/>
      <c r="S2220" s="136"/>
      <c r="T2220" s="136"/>
      <c r="U2220" s="136"/>
      <c r="V2220" s="136"/>
      <c r="W2220" s="136"/>
      <c r="X2220" s="136"/>
      <c r="Y2220" s="138"/>
    </row>
    <row r="2221" spans="1:25" s="2" customFormat="1" x14ac:dyDescent="0.25">
      <c r="A2221" s="136"/>
      <c r="B2221" s="136"/>
      <c r="C2221" s="136"/>
      <c r="D2221" s="136"/>
      <c r="E2221" s="136"/>
      <c r="F2221" s="136"/>
      <c r="G2221" s="136"/>
      <c r="H2221" s="136"/>
      <c r="I2221" s="136"/>
      <c r="J2221" s="136"/>
      <c r="K2221" s="136"/>
      <c r="L2221" s="138"/>
      <c r="M2221" s="139"/>
      <c r="N2221" s="211"/>
      <c r="O2221" s="136"/>
      <c r="P2221" s="136"/>
      <c r="Q2221" s="136"/>
      <c r="R2221" s="136"/>
      <c r="S2221" s="136"/>
      <c r="T2221" s="136"/>
      <c r="U2221" s="136"/>
      <c r="V2221" s="136"/>
      <c r="W2221" s="136"/>
      <c r="X2221" s="136"/>
      <c r="Y2221" s="138"/>
    </row>
    <row r="2222" spans="1:25" s="2" customFormat="1" x14ac:dyDescent="0.25">
      <c r="A2222" s="136"/>
      <c r="B2222" s="136"/>
      <c r="C2222" s="136"/>
      <c r="D2222" s="136"/>
      <c r="E2222" s="136"/>
      <c r="F2222" s="136"/>
      <c r="G2222" s="136"/>
      <c r="H2222" s="136"/>
      <c r="I2222" s="136"/>
      <c r="J2222" s="136"/>
      <c r="K2222" s="136"/>
      <c r="L2222" s="138"/>
      <c r="M2222" s="139"/>
      <c r="N2222" s="211"/>
      <c r="O2222" s="136"/>
      <c r="P2222" s="136"/>
      <c r="Q2222" s="136"/>
      <c r="R2222" s="136"/>
      <c r="S2222" s="136"/>
      <c r="T2222" s="136"/>
      <c r="U2222" s="136"/>
      <c r="V2222" s="136"/>
      <c r="W2222" s="136"/>
      <c r="X2222" s="136"/>
      <c r="Y2222" s="138"/>
    </row>
    <row r="2223" spans="1:25" s="2" customFormat="1" x14ac:dyDescent="0.25">
      <c r="A2223" s="136"/>
      <c r="B2223" s="136"/>
      <c r="C2223" s="136"/>
      <c r="D2223" s="136"/>
      <c r="E2223" s="136"/>
      <c r="F2223" s="136"/>
      <c r="G2223" s="136"/>
      <c r="H2223" s="136"/>
      <c r="I2223" s="136"/>
      <c r="J2223" s="136"/>
      <c r="K2223" s="136"/>
      <c r="L2223" s="138"/>
      <c r="M2223" s="139"/>
      <c r="N2223" s="211"/>
      <c r="O2223" s="136"/>
      <c r="P2223" s="136"/>
      <c r="Q2223" s="136"/>
      <c r="R2223" s="136"/>
      <c r="S2223" s="136"/>
      <c r="T2223" s="136"/>
      <c r="U2223" s="136"/>
      <c r="V2223" s="136"/>
      <c r="W2223" s="136"/>
      <c r="X2223" s="136"/>
      <c r="Y2223" s="138"/>
    </row>
    <row r="2224" spans="1:25" s="2" customFormat="1" x14ac:dyDescent="0.25">
      <c r="A2224" s="136"/>
      <c r="B2224" s="136"/>
      <c r="C2224" s="136"/>
      <c r="D2224" s="136"/>
      <c r="E2224" s="136"/>
      <c r="F2224" s="136"/>
      <c r="G2224" s="136"/>
      <c r="H2224" s="136"/>
      <c r="I2224" s="136"/>
      <c r="J2224" s="136"/>
      <c r="K2224" s="136"/>
      <c r="L2224" s="138"/>
      <c r="M2224" s="139"/>
      <c r="N2224" s="211"/>
      <c r="O2224" s="136"/>
      <c r="P2224" s="136"/>
      <c r="Q2224" s="136"/>
      <c r="R2224" s="136"/>
      <c r="S2224" s="136"/>
      <c r="T2224" s="136"/>
      <c r="U2224" s="136"/>
      <c r="V2224" s="136"/>
      <c r="W2224" s="136"/>
      <c r="X2224" s="136"/>
      <c r="Y2224" s="138"/>
    </row>
    <row r="2225" spans="1:25" s="2" customFormat="1" x14ac:dyDescent="0.25">
      <c r="A2225" s="136"/>
      <c r="B2225" s="136"/>
      <c r="C2225" s="136"/>
      <c r="D2225" s="136"/>
      <c r="E2225" s="136"/>
      <c r="F2225" s="136"/>
      <c r="G2225" s="136"/>
      <c r="H2225" s="136"/>
      <c r="I2225" s="136"/>
      <c r="J2225" s="136"/>
      <c r="K2225" s="136"/>
      <c r="L2225" s="138"/>
      <c r="M2225" s="139"/>
      <c r="N2225" s="211"/>
      <c r="O2225" s="136"/>
      <c r="P2225" s="136"/>
      <c r="Q2225" s="136"/>
      <c r="R2225" s="136"/>
      <c r="S2225" s="136"/>
      <c r="T2225" s="136"/>
      <c r="U2225" s="136"/>
      <c r="V2225" s="136"/>
      <c r="W2225" s="136"/>
      <c r="X2225" s="136"/>
      <c r="Y2225" s="138"/>
    </row>
    <row r="2226" spans="1:25" s="2" customFormat="1" x14ac:dyDescent="0.25">
      <c r="A2226" s="136"/>
      <c r="B2226" s="136"/>
      <c r="C2226" s="136"/>
      <c r="D2226" s="136"/>
      <c r="E2226" s="136"/>
      <c r="F2226" s="136"/>
      <c r="G2226" s="136"/>
      <c r="H2226" s="136"/>
      <c r="I2226" s="136"/>
      <c r="J2226" s="136"/>
      <c r="K2226" s="136"/>
      <c r="L2226" s="138"/>
      <c r="M2226" s="139"/>
      <c r="N2226" s="211"/>
      <c r="O2226" s="136"/>
      <c r="P2226" s="136"/>
      <c r="Q2226" s="136"/>
      <c r="R2226" s="136"/>
      <c r="S2226" s="136"/>
      <c r="T2226" s="136"/>
      <c r="U2226" s="136"/>
      <c r="V2226" s="136"/>
      <c r="W2226" s="136"/>
      <c r="X2226" s="136"/>
      <c r="Y2226" s="138"/>
    </row>
    <row r="2227" spans="1:25" s="2" customFormat="1" x14ac:dyDescent="0.25">
      <c r="A2227" s="136"/>
      <c r="B2227" s="136"/>
      <c r="C2227" s="136"/>
      <c r="D2227" s="136"/>
      <c r="E2227" s="136"/>
      <c r="F2227" s="136"/>
      <c r="G2227" s="136"/>
      <c r="H2227" s="136"/>
      <c r="I2227" s="136"/>
      <c r="J2227" s="136"/>
      <c r="K2227" s="136"/>
      <c r="L2227" s="138"/>
      <c r="M2227" s="139"/>
      <c r="N2227" s="211"/>
      <c r="O2227" s="136"/>
      <c r="P2227" s="136"/>
      <c r="Q2227" s="136"/>
      <c r="R2227" s="136"/>
      <c r="S2227" s="136"/>
      <c r="T2227" s="136"/>
      <c r="U2227" s="136"/>
      <c r="V2227" s="136"/>
      <c r="W2227" s="136"/>
      <c r="X2227" s="136"/>
      <c r="Y2227" s="138"/>
    </row>
    <row r="2228" spans="1:25" s="2" customFormat="1" x14ac:dyDescent="0.25">
      <c r="A2228" s="136"/>
      <c r="B2228" s="136"/>
      <c r="C2228" s="136"/>
      <c r="D2228" s="136"/>
      <c r="E2228" s="136"/>
      <c r="F2228" s="136"/>
      <c r="G2228" s="136"/>
      <c r="H2228" s="136"/>
      <c r="I2228" s="136"/>
      <c r="J2228" s="136"/>
      <c r="K2228" s="136"/>
      <c r="L2228" s="138"/>
      <c r="M2228" s="139"/>
      <c r="N2228" s="211"/>
      <c r="O2228" s="136"/>
      <c r="P2228" s="136"/>
      <c r="Q2228" s="136"/>
      <c r="R2228" s="136"/>
      <c r="S2228" s="136"/>
      <c r="T2228" s="136"/>
      <c r="U2228" s="136"/>
      <c r="V2228" s="136"/>
      <c r="W2228" s="136"/>
      <c r="X2228" s="136"/>
      <c r="Y2228" s="138"/>
    </row>
    <row r="2229" spans="1:25" s="2" customFormat="1" x14ac:dyDescent="0.25">
      <c r="A2229" s="136"/>
      <c r="B2229" s="136"/>
      <c r="C2229" s="136"/>
      <c r="D2229" s="136"/>
      <c r="E2229" s="136"/>
      <c r="F2229" s="136"/>
      <c r="G2229" s="136"/>
      <c r="H2229" s="136"/>
      <c r="I2229" s="136"/>
      <c r="J2229" s="136"/>
      <c r="K2229" s="136"/>
      <c r="L2229" s="138"/>
      <c r="M2229" s="139"/>
      <c r="N2229" s="211"/>
      <c r="O2229" s="136"/>
      <c r="P2229" s="136"/>
      <c r="Q2229" s="136"/>
      <c r="R2229" s="136"/>
      <c r="S2229" s="136"/>
      <c r="T2229" s="136"/>
      <c r="U2229" s="136"/>
      <c r="V2229" s="136"/>
      <c r="W2229" s="136"/>
      <c r="X2229" s="136"/>
      <c r="Y2229" s="138"/>
    </row>
    <row r="2230" spans="1:25" s="2" customFormat="1" x14ac:dyDescent="0.25">
      <c r="A2230" s="136"/>
      <c r="B2230" s="136"/>
      <c r="C2230" s="136"/>
      <c r="D2230" s="136"/>
      <c r="E2230" s="136"/>
      <c r="F2230" s="136"/>
      <c r="G2230" s="136"/>
      <c r="H2230" s="136"/>
      <c r="I2230" s="136"/>
      <c r="J2230" s="136"/>
      <c r="K2230" s="136"/>
      <c r="L2230" s="138"/>
      <c r="M2230" s="139"/>
      <c r="N2230" s="211"/>
      <c r="O2230" s="136"/>
      <c r="P2230" s="136"/>
      <c r="Q2230" s="136"/>
      <c r="R2230" s="136"/>
      <c r="S2230" s="136"/>
      <c r="T2230" s="136"/>
      <c r="U2230" s="136"/>
      <c r="V2230" s="136"/>
      <c r="W2230" s="136"/>
      <c r="X2230" s="136"/>
      <c r="Y2230" s="138"/>
    </row>
    <row r="2231" spans="1:25" s="2" customFormat="1" x14ac:dyDescent="0.25">
      <c r="A2231" s="136"/>
      <c r="B2231" s="136"/>
      <c r="C2231" s="136"/>
      <c r="D2231" s="136"/>
      <c r="E2231" s="136"/>
      <c r="F2231" s="136"/>
      <c r="G2231" s="136"/>
      <c r="H2231" s="136"/>
      <c r="I2231" s="136"/>
      <c r="J2231" s="136"/>
      <c r="K2231" s="136"/>
      <c r="L2231" s="138"/>
      <c r="M2231" s="139"/>
      <c r="N2231" s="211"/>
      <c r="O2231" s="136"/>
      <c r="P2231" s="136"/>
      <c r="Q2231" s="136"/>
      <c r="R2231" s="136"/>
      <c r="S2231" s="136"/>
      <c r="T2231" s="136"/>
      <c r="U2231" s="136"/>
      <c r="V2231" s="136"/>
      <c r="W2231" s="136"/>
      <c r="X2231" s="136"/>
      <c r="Y2231" s="138"/>
    </row>
    <row r="2232" spans="1:25" s="2" customFormat="1" x14ac:dyDescent="0.25">
      <c r="A2232" s="136"/>
      <c r="B2232" s="136"/>
      <c r="C2232" s="136"/>
      <c r="D2232" s="136"/>
      <c r="E2232" s="136"/>
      <c r="F2232" s="136"/>
      <c r="G2232" s="136"/>
      <c r="H2232" s="136"/>
      <c r="I2232" s="136"/>
      <c r="J2232" s="136"/>
      <c r="K2232" s="136"/>
      <c r="L2232" s="138"/>
      <c r="M2232" s="139"/>
      <c r="N2232" s="211"/>
      <c r="O2232" s="136"/>
      <c r="P2232" s="136"/>
      <c r="Q2232" s="136"/>
      <c r="R2232" s="136"/>
      <c r="S2232" s="136"/>
      <c r="T2232" s="136"/>
      <c r="U2232" s="136"/>
      <c r="V2232" s="136"/>
      <c r="W2232" s="136"/>
      <c r="X2232" s="136"/>
      <c r="Y2232" s="138"/>
    </row>
    <row r="2233" spans="1:25" s="2" customFormat="1" x14ac:dyDescent="0.25">
      <c r="A2233" s="136"/>
      <c r="B2233" s="136"/>
      <c r="C2233" s="136"/>
      <c r="D2233" s="136"/>
      <c r="E2233" s="136"/>
      <c r="F2233" s="136"/>
      <c r="G2233" s="136"/>
      <c r="H2233" s="136"/>
      <c r="I2233" s="136"/>
      <c r="J2233" s="136"/>
      <c r="K2233" s="136"/>
      <c r="L2233" s="138"/>
      <c r="M2233" s="139"/>
      <c r="N2233" s="211"/>
      <c r="O2233" s="136"/>
      <c r="P2233" s="136"/>
      <c r="Q2233" s="136"/>
      <c r="R2233" s="136"/>
      <c r="S2233" s="136"/>
      <c r="T2233" s="136"/>
      <c r="U2233" s="136"/>
      <c r="V2233" s="136"/>
      <c r="W2233" s="136"/>
      <c r="X2233" s="136"/>
      <c r="Y2233" s="138"/>
    </row>
    <row r="2234" spans="1:25" s="2" customFormat="1" x14ac:dyDescent="0.25">
      <c r="A2234" s="136"/>
      <c r="B2234" s="136"/>
      <c r="C2234" s="136"/>
      <c r="D2234" s="136"/>
      <c r="E2234" s="136"/>
      <c r="F2234" s="136"/>
      <c r="G2234" s="136"/>
      <c r="H2234" s="136"/>
      <c r="I2234" s="136"/>
      <c r="J2234" s="136"/>
      <c r="K2234" s="136"/>
      <c r="L2234" s="138"/>
      <c r="M2234" s="139"/>
      <c r="N2234" s="211"/>
      <c r="O2234" s="136"/>
      <c r="P2234" s="136"/>
      <c r="Q2234" s="136"/>
      <c r="R2234" s="136"/>
      <c r="S2234" s="136"/>
      <c r="T2234" s="136"/>
      <c r="U2234" s="136"/>
      <c r="V2234" s="136"/>
      <c r="W2234" s="136"/>
      <c r="X2234" s="136"/>
      <c r="Y2234" s="138"/>
    </row>
    <row r="2235" spans="1:25" s="2" customFormat="1" x14ac:dyDescent="0.25">
      <c r="A2235" s="136"/>
      <c r="B2235" s="136"/>
      <c r="C2235" s="136"/>
      <c r="D2235" s="136"/>
      <c r="E2235" s="136"/>
      <c r="F2235" s="136"/>
      <c r="G2235" s="136"/>
      <c r="H2235" s="136"/>
      <c r="I2235" s="136"/>
      <c r="J2235" s="136"/>
      <c r="K2235" s="136"/>
      <c r="L2235" s="138"/>
      <c r="M2235" s="139"/>
      <c r="N2235" s="211"/>
      <c r="O2235" s="136"/>
      <c r="P2235" s="136"/>
      <c r="Q2235" s="136"/>
      <c r="R2235" s="136"/>
      <c r="S2235" s="136"/>
      <c r="T2235" s="136"/>
      <c r="U2235" s="136"/>
      <c r="V2235" s="136"/>
      <c r="W2235" s="136"/>
      <c r="X2235" s="136"/>
      <c r="Y2235" s="138"/>
    </row>
    <row r="2236" spans="1:25" s="2" customFormat="1" x14ac:dyDescent="0.25">
      <c r="A2236" s="136"/>
      <c r="B2236" s="136"/>
      <c r="C2236" s="136"/>
      <c r="D2236" s="136"/>
      <c r="E2236" s="136"/>
      <c r="F2236" s="136"/>
      <c r="G2236" s="136"/>
      <c r="H2236" s="136"/>
      <c r="I2236" s="136"/>
      <c r="J2236" s="136"/>
      <c r="K2236" s="136"/>
      <c r="L2236" s="138"/>
      <c r="M2236" s="139"/>
      <c r="N2236" s="211"/>
      <c r="O2236" s="136"/>
      <c r="P2236" s="136"/>
      <c r="Q2236" s="136"/>
      <c r="R2236" s="136"/>
      <c r="S2236" s="136"/>
      <c r="T2236" s="136"/>
      <c r="U2236" s="136"/>
      <c r="V2236" s="136"/>
      <c r="W2236" s="136"/>
      <c r="X2236" s="136"/>
      <c r="Y2236" s="138"/>
    </row>
    <row r="2237" spans="1:25" s="2" customFormat="1" x14ac:dyDescent="0.25">
      <c r="A2237" s="136"/>
      <c r="B2237" s="136"/>
      <c r="C2237" s="136"/>
      <c r="D2237" s="136"/>
      <c r="E2237" s="136"/>
      <c r="F2237" s="136"/>
      <c r="G2237" s="136"/>
      <c r="H2237" s="136"/>
      <c r="I2237" s="136"/>
      <c r="J2237" s="136"/>
      <c r="K2237" s="136"/>
      <c r="L2237" s="138"/>
      <c r="M2237" s="139"/>
      <c r="N2237" s="211"/>
      <c r="O2237" s="136"/>
      <c r="P2237" s="136"/>
      <c r="Q2237" s="136"/>
      <c r="R2237" s="136"/>
      <c r="S2237" s="136"/>
      <c r="T2237" s="136"/>
      <c r="U2237" s="136"/>
      <c r="V2237" s="136"/>
      <c r="W2237" s="136"/>
      <c r="X2237" s="136"/>
      <c r="Y2237" s="138"/>
    </row>
    <row r="2238" spans="1:25" s="2" customFormat="1" x14ac:dyDescent="0.25">
      <c r="A2238" s="136"/>
      <c r="B2238" s="136"/>
      <c r="C2238" s="136"/>
      <c r="D2238" s="136"/>
      <c r="E2238" s="136"/>
      <c r="F2238" s="136"/>
      <c r="G2238" s="136"/>
      <c r="H2238" s="136"/>
      <c r="I2238" s="136"/>
      <c r="J2238" s="136"/>
      <c r="K2238" s="136"/>
      <c r="L2238" s="138"/>
      <c r="M2238" s="139"/>
      <c r="N2238" s="211"/>
      <c r="O2238" s="136"/>
      <c r="P2238" s="136"/>
      <c r="Q2238" s="136"/>
      <c r="R2238" s="136"/>
      <c r="S2238" s="136"/>
      <c r="T2238" s="136"/>
      <c r="U2238" s="136"/>
      <c r="V2238" s="136"/>
      <c r="W2238" s="136"/>
      <c r="X2238" s="136"/>
      <c r="Y2238" s="138"/>
    </row>
    <row r="2239" spans="1:25" s="2" customFormat="1" x14ac:dyDescent="0.25">
      <c r="A2239" s="136"/>
      <c r="B2239" s="136"/>
      <c r="C2239" s="136"/>
      <c r="D2239" s="136"/>
      <c r="E2239" s="136"/>
      <c r="F2239" s="136"/>
      <c r="G2239" s="136"/>
      <c r="H2239" s="136"/>
      <c r="I2239" s="136"/>
      <c r="J2239" s="136"/>
      <c r="K2239" s="136"/>
      <c r="L2239" s="138"/>
      <c r="M2239" s="139"/>
      <c r="N2239" s="211"/>
      <c r="O2239" s="136"/>
      <c r="P2239" s="136"/>
      <c r="Q2239" s="136"/>
      <c r="R2239" s="136"/>
      <c r="S2239" s="136"/>
      <c r="T2239" s="136"/>
      <c r="U2239" s="136"/>
      <c r="V2239" s="136"/>
      <c r="W2239" s="136"/>
      <c r="X2239" s="136"/>
      <c r="Y2239" s="138"/>
    </row>
    <row r="2240" spans="1:25" s="2" customFormat="1" x14ac:dyDescent="0.25">
      <c r="A2240" s="136"/>
      <c r="B2240" s="136"/>
      <c r="C2240" s="136"/>
      <c r="D2240" s="136"/>
      <c r="E2240" s="136"/>
      <c r="F2240" s="136"/>
      <c r="G2240" s="136"/>
      <c r="H2240" s="136"/>
      <c r="I2240" s="136"/>
      <c r="J2240" s="136"/>
      <c r="K2240" s="136"/>
      <c r="L2240" s="138"/>
      <c r="M2240" s="139"/>
      <c r="N2240" s="211"/>
      <c r="O2240" s="136"/>
      <c r="P2240" s="136"/>
      <c r="Q2240" s="136"/>
      <c r="R2240" s="136"/>
      <c r="S2240" s="136"/>
      <c r="T2240" s="136"/>
      <c r="U2240" s="136"/>
      <c r="V2240" s="136"/>
      <c r="W2240" s="136"/>
      <c r="X2240" s="136"/>
      <c r="Y2240" s="138"/>
    </row>
    <row r="2241" spans="1:25" s="2" customFormat="1" x14ac:dyDescent="0.25">
      <c r="A2241" s="136"/>
      <c r="B2241" s="136"/>
      <c r="C2241" s="136"/>
      <c r="D2241" s="136"/>
      <c r="E2241" s="136"/>
      <c r="F2241" s="136"/>
      <c r="G2241" s="136"/>
      <c r="H2241" s="136"/>
      <c r="I2241" s="136"/>
      <c r="J2241" s="136"/>
      <c r="K2241" s="136"/>
      <c r="L2241" s="138"/>
      <c r="M2241" s="139"/>
      <c r="N2241" s="211"/>
      <c r="O2241" s="136"/>
      <c r="P2241" s="136"/>
      <c r="Q2241" s="136"/>
      <c r="R2241" s="136"/>
      <c r="S2241" s="136"/>
      <c r="T2241" s="136"/>
      <c r="U2241" s="136"/>
      <c r="V2241" s="136"/>
      <c r="W2241" s="136"/>
      <c r="X2241" s="136"/>
      <c r="Y2241" s="138"/>
    </row>
    <row r="2242" spans="1:25" s="2" customFormat="1" x14ac:dyDescent="0.25">
      <c r="A2242" s="136"/>
      <c r="B2242" s="136"/>
      <c r="C2242" s="136"/>
      <c r="D2242" s="136"/>
      <c r="E2242" s="136"/>
      <c r="F2242" s="136"/>
      <c r="G2242" s="136"/>
      <c r="H2242" s="136"/>
      <c r="I2242" s="136"/>
      <c r="J2242" s="136"/>
      <c r="K2242" s="136"/>
      <c r="L2242" s="138"/>
      <c r="M2242" s="139"/>
      <c r="N2242" s="211"/>
      <c r="O2242" s="136"/>
      <c r="P2242" s="136"/>
      <c r="Q2242" s="136"/>
      <c r="R2242" s="136"/>
      <c r="S2242" s="136"/>
      <c r="T2242" s="136"/>
      <c r="U2242" s="136"/>
      <c r="V2242" s="136"/>
      <c r="W2242" s="136"/>
      <c r="X2242" s="136"/>
      <c r="Y2242" s="138"/>
    </row>
    <row r="2243" spans="1:25" s="2" customFormat="1" x14ac:dyDescent="0.25">
      <c r="A2243" s="136"/>
      <c r="B2243" s="136"/>
      <c r="C2243" s="136"/>
      <c r="D2243" s="136"/>
      <c r="E2243" s="136"/>
      <c r="F2243" s="136"/>
      <c r="G2243" s="136"/>
      <c r="H2243" s="136"/>
      <c r="I2243" s="136"/>
      <c r="J2243" s="136"/>
      <c r="K2243" s="136"/>
      <c r="L2243" s="138"/>
      <c r="M2243" s="139"/>
      <c r="N2243" s="211"/>
      <c r="O2243" s="136"/>
      <c r="P2243" s="136"/>
      <c r="Q2243" s="136"/>
      <c r="R2243" s="136"/>
      <c r="S2243" s="136"/>
      <c r="T2243" s="136"/>
      <c r="U2243" s="136"/>
      <c r="V2243" s="136"/>
      <c r="W2243" s="136"/>
      <c r="X2243" s="136"/>
      <c r="Y2243" s="138"/>
    </row>
    <row r="2244" spans="1:25" s="2" customFormat="1" x14ac:dyDescent="0.25">
      <c r="A2244" s="136"/>
      <c r="B2244" s="136"/>
      <c r="C2244" s="136"/>
      <c r="D2244" s="136"/>
      <c r="E2244" s="136"/>
      <c r="F2244" s="136"/>
      <c r="G2244" s="136"/>
      <c r="H2244" s="136"/>
      <c r="I2244" s="136"/>
      <c r="J2244" s="136"/>
      <c r="K2244" s="136"/>
      <c r="L2244" s="138"/>
      <c r="M2244" s="139"/>
      <c r="N2244" s="211"/>
      <c r="O2244" s="136"/>
      <c r="P2244" s="136"/>
      <c r="Q2244" s="136"/>
      <c r="R2244" s="136"/>
      <c r="S2244" s="136"/>
      <c r="T2244" s="136"/>
      <c r="U2244" s="136"/>
      <c r="V2244" s="136"/>
      <c r="W2244" s="136"/>
      <c r="X2244" s="136"/>
      <c r="Y2244" s="138"/>
    </row>
    <row r="2245" spans="1:25" s="2" customFormat="1" x14ac:dyDescent="0.25">
      <c r="A2245" s="136"/>
      <c r="B2245" s="136"/>
      <c r="C2245" s="136"/>
      <c r="D2245" s="136"/>
      <c r="E2245" s="136"/>
      <c r="F2245" s="136"/>
      <c r="G2245" s="136"/>
      <c r="H2245" s="136"/>
      <c r="I2245" s="136"/>
      <c r="J2245" s="136"/>
      <c r="K2245" s="136"/>
      <c r="L2245" s="138"/>
      <c r="M2245" s="139"/>
      <c r="N2245" s="211"/>
      <c r="O2245" s="136"/>
      <c r="P2245" s="136"/>
      <c r="Q2245" s="136"/>
      <c r="R2245" s="136"/>
      <c r="S2245" s="136"/>
      <c r="T2245" s="136"/>
      <c r="U2245" s="136"/>
      <c r="V2245" s="136"/>
      <c r="W2245" s="136"/>
      <c r="X2245" s="136"/>
      <c r="Y2245" s="138"/>
    </row>
    <row r="2246" spans="1:25" s="2" customFormat="1" x14ac:dyDescent="0.25">
      <c r="A2246" s="136"/>
      <c r="B2246" s="136"/>
      <c r="C2246" s="136"/>
      <c r="D2246" s="136"/>
      <c r="E2246" s="136"/>
      <c r="F2246" s="136"/>
      <c r="G2246" s="136"/>
      <c r="H2246" s="136"/>
      <c r="I2246" s="136"/>
      <c r="J2246" s="136"/>
      <c r="K2246" s="136"/>
      <c r="L2246" s="138"/>
      <c r="M2246" s="139"/>
      <c r="N2246" s="211"/>
      <c r="O2246" s="136"/>
      <c r="P2246" s="136"/>
      <c r="Q2246" s="136"/>
      <c r="R2246" s="136"/>
      <c r="S2246" s="136"/>
      <c r="T2246" s="136"/>
      <c r="U2246" s="136"/>
      <c r="V2246" s="136"/>
      <c r="W2246" s="136"/>
      <c r="X2246" s="136"/>
      <c r="Y2246" s="138"/>
    </row>
    <row r="2247" spans="1:25" s="2" customFormat="1" x14ac:dyDescent="0.25">
      <c r="A2247" s="136"/>
      <c r="B2247" s="136"/>
      <c r="C2247" s="136"/>
      <c r="D2247" s="136"/>
      <c r="E2247" s="136"/>
      <c r="F2247" s="136"/>
      <c r="G2247" s="136"/>
      <c r="H2247" s="136"/>
      <c r="I2247" s="136"/>
      <c r="J2247" s="136"/>
      <c r="K2247" s="136"/>
      <c r="L2247" s="138"/>
      <c r="M2247" s="139"/>
      <c r="N2247" s="211"/>
      <c r="O2247" s="136"/>
      <c r="P2247" s="136"/>
      <c r="Q2247" s="136"/>
      <c r="R2247" s="136"/>
      <c r="S2247" s="136"/>
      <c r="T2247" s="136"/>
      <c r="U2247" s="136"/>
      <c r="V2247" s="136"/>
      <c r="W2247" s="136"/>
      <c r="X2247" s="136"/>
      <c r="Y2247" s="138"/>
    </row>
    <row r="2248" spans="1:25" s="2" customFormat="1" x14ac:dyDescent="0.25">
      <c r="A2248" s="136"/>
      <c r="B2248" s="136"/>
      <c r="C2248" s="136"/>
      <c r="D2248" s="136"/>
      <c r="E2248" s="136"/>
      <c r="F2248" s="136"/>
      <c r="G2248" s="136"/>
      <c r="H2248" s="136"/>
      <c r="I2248" s="136"/>
      <c r="J2248" s="136"/>
      <c r="K2248" s="136"/>
      <c r="L2248" s="138"/>
      <c r="M2248" s="139"/>
      <c r="N2248" s="211"/>
      <c r="O2248" s="136"/>
      <c r="P2248" s="136"/>
      <c r="Q2248" s="136"/>
      <c r="R2248" s="136"/>
      <c r="S2248" s="136"/>
      <c r="T2248" s="136"/>
      <c r="U2248" s="136"/>
      <c r="V2248" s="136"/>
      <c r="W2248" s="136"/>
      <c r="X2248" s="136"/>
      <c r="Y2248" s="138"/>
    </row>
    <row r="2249" spans="1:25" s="2" customFormat="1" x14ac:dyDescent="0.25">
      <c r="A2249" s="136"/>
      <c r="B2249" s="136"/>
      <c r="C2249" s="136"/>
      <c r="D2249" s="136"/>
      <c r="E2249" s="136"/>
      <c r="F2249" s="136"/>
      <c r="G2249" s="136"/>
      <c r="H2249" s="136"/>
      <c r="I2249" s="136"/>
      <c r="J2249" s="136"/>
      <c r="K2249" s="136"/>
      <c r="L2249" s="138"/>
      <c r="M2249" s="139"/>
      <c r="N2249" s="211"/>
      <c r="O2249" s="136"/>
      <c r="P2249" s="136"/>
      <c r="Q2249" s="136"/>
      <c r="R2249" s="136"/>
      <c r="S2249" s="136"/>
      <c r="T2249" s="136"/>
      <c r="U2249" s="136"/>
      <c r="V2249" s="136"/>
      <c r="W2249" s="136"/>
      <c r="X2249" s="136"/>
      <c r="Y2249" s="138"/>
    </row>
    <row r="2250" spans="1:25" s="2" customFormat="1" x14ac:dyDescent="0.25">
      <c r="A2250" s="136"/>
      <c r="B2250" s="136"/>
      <c r="C2250" s="136"/>
      <c r="D2250" s="136"/>
      <c r="E2250" s="136"/>
      <c r="F2250" s="136"/>
      <c r="G2250" s="136"/>
      <c r="H2250" s="136"/>
      <c r="I2250" s="136"/>
      <c r="J2250" s="136"/>
      <c r="K2250" s="136"/>
      <c r="L2250" s="138"/>
      <c r="M2250" s="139"/>
      <c r="N2250" s="211"/>
      <c r="O2250" s="136"/>
      <c r="P2250" s="136"/>
      <c r="Q2250" s="136"/>
      <c r="R2250" s="136"/>
      <c r="S2250" s="136"/>
      <c r="T2250" s="136"/>
      <c r="U2250" s="136"/>
      <c r="V2250" s="136"/>
      <c r="W2250" s="136"/>
      <c r="X2250" s="136"/>
      <c r="Y2250" s="138"/>
    </row>
    <row r="2251" spans="1:25" s="2" customFormat="1" x14ac:dyDescent="0.25">
      <c r="A2251" s="136"/>
      <c r="B2251" s="136"/>
      <c r="C2251" s="136"/>
      <c r="D2251" s="136"/>
      <c r="E2251" s="136"/>
      <c r="F2251" s="136"/>
      <c r="G2251" s="136"/>
      <c r="H2251" s="136"/>
      <c r="I2251" s="136"/>
      <c r="J2251" s="136"/>
      <c r="K2251" s="136"/>
      <c r="L2251" s="138"/>
      <c r="M2251" s="139"/>
      <c r="N2251" s="211"/>
      <c r="O2251" s="136"/>
      <c r="P2251" s="136"/>
      <c r="Q2251" s="136"/>
      <c r="R2251" s="136"/>
      <c r="S2251" s="136"/>
      <c r="T2251" s="136"/>
      <c r="U2251" s="136"/>
      <c r="V2251" s="136"/>
      <c r="W2251" s="136"/>
      <c r="X2251" s="136"/>
      <c r="Y2251" s="138"/>
    </row>
    <row r="2252" spans="1:25" s="2" customFormat="1" x14ac:dyDescent="0.25">
      <c r="A2252" s="136"/>
      <c r="B2252" s="136"/>
      <c r="C2252" s="136"/>
      <c r="D2252" s="136"/>
      <c r="E2252" s="136"/>
      <c r="F2252" s="136"/>
      <c r="G2252" s="136"/>
      <c r="H2252" s="136"/>
      <c r="I2252" s="136"/>
      <c r="J2252" s="136"/>
      <c r="K2252" s="136"/>
      <c r="L2252" s="138"/>
      <c r="M2252" s="139"/>
      <c r="N2252" s="211"/>
      <c r="O2252" s="136"/>
      <c r="P2252" s="136"/>
      <c r="Q2252" s="136"/>
      <c r="R2252" s="136"/>
      <c r="S2252" s="136"/>
      <c r="T2252" s="136"/>
      <c r="U2252" s="136"/>
      <c r="V2252" s="136"/>
      <c r="W2252" s="136"/>
      <c r="X2252" s="136"/>
      <c r="Y2252" s="138"/>
    </row>
    <row r="2253" spans="1:25" s="2" customFormat="1" x14ac:dyDescent="0.25">
      <c r="A2253" s="136"/>
      <c r="B2253" s="136"/>
      <c r="C2253" s="136"/>
      <c r="D2253" s="136"/>
      <c r="E2253" s="136"/>
      <c r="F2253" s="136"/>
      <c r="G2253" s="136"/>
      <c r="H2253" s="136"/>
      <c r="I2253" s="136"/>
      <c r="J2253" s="136"/>
      <c r="K2253" s="136"/>
      <c r="L2253" s="138"/>
      <c r="M2253" s="139"/>
      <c r="N2253" s="211"/>
      <c r="O2253" s="136"/>
      <c r="P2253" s="136"/>
      <c r="Q2253" s="136"/>
      <c r="R2253" s="136"/>
      <c r="S2253" s="136"/>
      <c r="T2253" s="136"/>
      <c r="U2253" s="136"/>
      <c r="V2253" s="136"/>
      <c r="W2253" s="136"/>
      <c r="X2253" s="136"/>
      <c r="Y2253" s="138"/>
    </row>
    <row r="2254" spans="1:25" s="2" customFormat="1" x14ac:dyDescent="0.25">
      <c r="A2254" s="136"/>
      <c r="B2254" s="136"/>
      <c r="C2254" s="136"/>
      <c r="D2254" s="136"/>
      <c r="E2254" s="136"/>
      <c r="F2254" s="136"/>
      <c r="G2254" s="136"/>
      <c r="H2254" s="136"/>
      <c r="I2254" s="136"/>
      <c r="J2254" s="136"/>
      <c r="K2254" s="136"/>
      <c r="L2254" s="138"/>
      <c r="M2254" s="139"/>
      <c r="N2254" s="211"/>
      <c r="O2254" s="136"/>
      <c r="P2254" s="136"/>
      <c r="Q2254" s="136"/>
      <c r="R2254" s="136"/>
      <c r="S2254" s="136"/>
      <c r="T2254" s="136"/>
      <c r="U2254" s="136"/>
      <c r="V2254" s="136"/>
      <c r="W2254" s="136"/>
      <c r="X2254" s="136"/>
      <c r="Y2254" s="138"/>
    </row>
    <row r="2255" spans="1:25" s="2" customFormat="1" x14ac:dyDescent="0.25">
      <c r="A2255" s="136"/>
      <c r="B2255" s="136"/>
      <c r="C2255" s="136"/>
      <c r="D2255" s="136"/>
      <c r="E2255" s="136"/>
      <c r="F2255" s="136"/>
      <c r="G2255" s="136"/>
      <c r="H2255" s="136"/>
      <c r="I2255" s="136"/>
      <c r="J2255" s="136"/>
      <c r="K2255" s="136"/>
      <c r="L2255" s="138"/>
      <c r="M2255" s="139"/>
      <c r="N2255" s="211"/>
      <c r="O2255" s="136"/>
      <c r="P2255" s="136"/>
      <c r="Q2255" s="136"/>
      <c r="R2255" s="136"/>
      <c r="S2255" s="136"/>
      <c r="T2255" s="136"/>
      <c r="U2255" s="136"/>
      <c r="V2255" s="136"/>
      <c r="W2255" s="136"/>
      <c r="X2255" s="136"/>
      <c r="Y2255" s="138"/>
    </row>
    <row r="2256" spans="1:25" s="2" customFormat="1" x14ac:dyDescent="0.25">
      <c r="A2256" s="136"/>
      <c r="B2256" s="136"/>
      <c r="C2256" s="136"/>
      <c r="D2256" s="136"/>
      <c r="E2256" s="136"/>
      <c r="F2256" s="136"/>
      <c r="G2256" s="136"/>
      <c r="H2256" s="136"/>
      <c r="I2256" s="136"/>
      <c r="J2256" s="136"/>
      <c r="K2256" s="136"/>
      <c r="L2256" s="138"/>
      <c r="M2256" s="139"/>
      <c r="N2256" s="211"/>
      <c r="O2256" s="136"/>
      <c r="P2256" s="136"/>
      <c r="Q2256" s="136"/>
      <c r="R2256" s="136"/>
      <c r="S2256" s="136"/>
      <c r="T2256" s="136"/>
      <c r="U2256" s="136"/>
      <c r="V2256" s="136"/>
      <c r="W2256" s="136"/>
      <c r="X2256" s="136"/>
      <c r="Y2256" s="138"/>
    </row>
    <row r="2257" spans="1:25" s="2" customFormat="1" x14ac:dyDescent="0.25">
      <c r="A2257" s="136"/>
      <c r="B2257" s="136"/>
      <c r="C2257" s="136"/>
      <c r="D2257" s="136"/>
      <c r="E2257" s="136"/>
      <c r="F2257" s="136"/>
      <c r="G2257" s="136"/>
      <c r="H2257" s="136"/>
      <c r="I2257" s="136"/>
      <c r="J2257" s="136"/>
      <c r="K2257" s="136"/>
      <c r="L2257" s="138"/>
      <c r="M2257" s="139"/>
      <c r="N2257" s="211"/>
      <c r="O2257" s="136"/>
      <c r="P2257" s="136"/>
      <c r="Q2257" s="136"/>
      <c r="R2257" s="136"/>
      <c r="S2257" s="136"/>
      <c r="T2257" s="136"/>
      <c r="U2257" s="136"/>
      <c r="V2257" s="136"/>
      <c r="W2257" s="136"/>
      <c r="X2257" s="136"/>
      <c r="Y2257" s="138"/>
    </row>
    <row r="2258" spans="1:25" s="2" customFormat="1" x14ac:dyDescent="0.25">
      <c r="A2258" s="136"/>
      <c r="B2258" s="136"/>
      <c r="C2258" s="136"/>
      <c r="D2258" s="136"/>
      <c r="E2258" s="136"/>
      <c r="F2258" s="136"/>
      <c r="G2258" s="136"/>
      <c r="H2258" s="136"/>
      <c r="I2258" s="136"/>
      <c r="J2258" s="136"/>
      <c r="K2258" s="136"/>
      <c r="L2258" s="138"/>
      <c r="M2258" s="139"/>
      <c r="N2258" s="211"/>
      <c r="O2258" s="136"/>
      <c r="P2258" s="136"/>
      <c r="Q2258" s="136"/>
      <c r="R2258" s="136"/>
      <c r="S2258" s="136"/>
      <c r="T2258" s="136"/>
      <c r="U2258" s="136"/>
      <c r="V2258" s="136"/>
      <c r="W2258" s="136"/>
      <c r="X2258" s="136"/>
      <c r="Y2258" s="138"/>
    </row>
    <row r="2259" spans="1:25" s="2" customFormat="1" x14ac:dyDescent="0.25">
      <c r="A2259" s="136"/>
      <c r="B2259" s="136"/>
      <c r="C2259" s="136"/>
      <c r="D2259" s="136"/>
      <c r="E2259" s="136"/>
      <c r="F2259" s="136"/>
      <c r="G2259" s="136"/>
      <c r="H2259" s="136"/>
      <c r="I2259" s="136"/>
      <c r="J2259" s="136"/>
      <c r="K2259" s="136"/>
      <c r="L2259" s="138"/>
      <c r="M2259" s="139"/>
      <c r="N2259" s="211"/>
      <c r="O2259" s="136"/>
      <c r="P2259" s="136"/>
      <c r="Q2259" s="136"/>
      <c r="R2259" s="136"/>
      <c r="S2259" s="136"/>
      <c r="T2259" s="136"/>
      <c r="U2259" s="136"/>
      <c r="V2259" s="136"/>
      <c r="W2259" s="136"/>
      <c r="X2259" s="136"/>
      <c r="Y2259" s="138"/>
    </row>
    <row r="2260" spans="1:25" s="2" customFormat="1" x14ac:dyDescent="0.25">
      <c r="A2260" s="136"/>
      <c r="B2260" s="136"/>
      <c r="C2260" s="136"/>
      <c r="D2260" s="136"/>
      <c r="E2260" s="136"/>
      <c r="F2260" s="136"/>
      <c r="G2260" s="136"/>
      <c r="H2260" s="136"/>
      <c r="I2260" s="136"/>
      <c r="J2260" s="136"/>
      <c r="K2260" s="136"/>
      <c r="L2260" s="138"/>
      <c r="M2260" s="139"/>
      <c r="N2260" s="211"/>
      <c r="O2260" s="136"/>
      <c r="P2260" s="136"/>
      <c r="Q2260" s="136"/>
      <c r="R2260" s="136"/>
      <c r="S2260" s="136"/>
      <c r="T2260" s="136"/>
      <c r="U2260" s="136"/>
      <c r="V2260" s="136"/>
      <c r="W2260" s="136"/>
      <c r="X2260" s="136"/>
      <c r="Y2260" s="138"/>
    </row>
    <row r="2261" spans="1:25" s="2" customFormat="1" x14ac:dyDescent="0.25">
      <c r="A2261" s="136"/>
      <c r="B2261" s="136"/>
      <c r="C2261" s="136"/>
      <c r="D2261" s="136"/>
      <c r="E2261" s="136"/>
      <c r="F2261" s="136"/>
      <c r="G2261" s="136"/>
      <c r="H2261" s="136"/>
      <c r="I2261" s="136"/>
      <c r="J2261" s="136"/>
      <c r="K2261" s="136"/>
      <c r="L2261" s="138"/>
      <c r="M2261" s="139"/>
      <c r="N2261" s="211"/>
      <c r="O2261" s="136"/>
      <c r="P2261" s="136"/>
      <c r="Q2261" s="136"/>
      <c r="R2261" s="136"/>
      <c r="S2261" s="136"/>
      <c r="T2261" s="136"/>
      <c r="U2261" s="136"/>
      <c r="V2261" s="136"/>
      <c r="W2261" s="136"/>
      <c r="X2261" s="136"/>
      <c r="Y2261" s="138"/>
    </row>
    <row r="2262" spans="1:25" s="2" customFormat="1" x14ac:dyDescent="0.25">
      <c r="A2262" s="136"/>
      <c r="B2262" s="136"/>
      <c r="C2262" s="136"/>
      <c r="D2262" s="136"/>
      <c r="E2262" s="136"/>
      <c r="F2262" s="136"/>
      <c r="G2262" s="136"/>
      <c r="H2262" s="136"/>
      <c r="I2262" s="136"/>
      <c r="J2262" s="136"/>
      <c r="K2262" s="136"/>
      <c r="L2262" s="138"/>
      <c r="M2262" s="139"/>
      <c r="N2262" s="211"/>
      <c r="O2262" s="136"/>
      <c r="P2262" s="136"/>
      <c r="Q2262" s="136"/>
      <c r="R2262" s="136"/>
      <c r="S2262" s="136"/>
      <c r="T2262" s="136"/>
      <c r="U2262" s="136"/>
      <c r="V2262" s="136"/>
      <c r="W2262" s="136"/>
      <c r="X2262" s="136"/>
      <c r="Y2262" s="138"/>
    </row>
    <row r="2263" spans="1:25" s="2" customFormat="1" x14ac:dyDescent="0.25">
      <c r="A2263" s="136"/>
      <c r="B2263" s="136"/>
      <c r="C2263" s="136"/>
      <c r="D2263" s="136"/>
      <c r="E2263" s="136"/>
      <c r="F2263" s="136"/>
      <c r="G2263" s="136"/>
      <c r="H2263" s="136"/>
      <c r="I2263" s="136"/>
      <c r="J2263" s="136"/>
      <c r="K2263" s="136"/>
      <c r="L2263" s="138"/>
      <c r="M2263" s="139"/>
      <c r="N2263" s="211"/>
      <c r="O2263" s="136"/>
      <c r="P2263" s="136"/>
      <c r="Q2263" s="136"/>
      <c r="R2263" s="136"/>
      <c r="S2263" s="136"/>
      <c r="T2263" s="136"/>
      <c r="U2263" s="136"/>
      <c r="V2263" s="136"/>
      <c r="W2263" s="136"/>
      <c r="X2263" s="136"/>
      <c r="Y2263" s="138"/>
    </row>
    <row r="2264" spans="1:25" s="2" customFormat="1" x14ac:dyDescent="0.25">
      <c r="A2264" s="136"/>
      <c r="B2264" s="136"/>
      <c r="C2264" s="136"/>
      <c r="D2264" s="136"/>
      <c r="E2264" s="136"/>
      <c r="F2264" s="136"/>
      <c r="G2264" s="136"/>
      <c r="H2264" s="136"/>
      <c r="I2264" s="136"/>
      <c r="J2264" s="136"/>
      <c r="K2264" s="136"/>
      <c r="L2264" s="138"/>
      <c r="M2264" s="139"/>
      <c r="N2264" s="211"/>
      <c r="O2264" s="136"/>
      <c r="P2264" s="136"/>
      <c r="Q2264" s="136"/>
      <c r="R2264" s="136"/>
      <c r="S2264" s="136"/>
      <c r="T2264" s="136"/>
      <c r="U2264" s="136"/>
      <c r="V2264" s="136"/>
      <c r="W2264" s="136"/>
      <c r="X2264" s="136"/>
      <c r="Y2264" s="138"/>
    </row>
    <row r="2265" spans="1:25" s="2" customFormat="1" x14ac:dyDescent="0.25">
      <c r="A2265" s="136"/>
      <c r="B2265" s="136"/>
      <c r="C2265" s="136"/>
      <c r="D2265" s="136"/>
      <c r="E2265" s="136"/>
      <c r="F2265" s="136"/>
      <c r="G2265" s="136"/>
      <c r="H2265" s="136"/>
      <c r="I2265" s="136"/>
      <c r="J2265" s="136"/>
      <c r="K2265" s="136"/>
      <c r="L2265" s="138"/>
      <c r="M2265" s="139"/>
      <c r="N2265" s="211"/>
      <c r="O2265" s="136"/>
      <c r="P2265" s="136"/>
      <c r="Q2265" s="136"/>
      <c r="R2265" s="136"/>
      <c r="S2265" s="136"/>
      <c r="T2265" s="136"/>
      <c r="U2265" s="136"/>
      <c r="V2265" s="136"/>
      <c r="W2265" s="136"/>
      <c r="X2265" s="136"/>
      <c r="Y2265" s="138"/>
    </row>
    <row r="2266" spans="1:25" s="2" customFormat="1" x14ac:dyDescent="0.25">
      <c r="A2266" s="136"/>
      <c r="B2266" s="136"/>
      <c r="C2266" s="136"/>
      <c r="D2266" s="136"/>
      <c r="E2266" s="136"/>
      <c r="F2266" s="136"/>
      <c r="G2266" s="136"/>
      <c r="H2266" s="136"/>
      <c r="I2266" s="136"/>
      <c r="J2266" s="136"/>
      <c r="K2266" s="136"/>
      <c r="L2266" s="138"/>
      <c r="M2266" s="139"/>
      <c r="N2266" s="211"/>
      <c r="O2266" s="136"/>
      <c r="P2266" s="136"/>
      <c r="Q2266" s="136"/>
      <c r="R2266" s="136"/>
      <c r="S2266" s="136"/>
      <c r="T2266" s="136"/>
      <c r="U2266" s="136"/>
      <c r="V2266" s="136"/>
      <c r="W2266" s="136"/>
      <c r="X2266" s="136"/>
      <c r="Y2266" s="138"/>
    </row>
    <row r="2267" spans="1:25" s="2" customFormat="1" x14ac:dyDescent="0.25">
      <c r="A2267" s="136"/>
      <c r="B2267" s="136"/>
      <c r="C2267" s="136"/>
      <c r="D2267" s="136"/>
      <c r="E2267" s="136"/>
      <c r="F2267" s="136"/>
      <c r="G2267" s="136"/>
      <c r="H2267" s="136"/>
      <c r="I2267" s="136"/>
      <c r="J2267" s="136"/>
      <c r="K2267" s="136"/>
      <c r="L2267" s="138"/>
      <c r="M2267" s="139"/>
      <c r="N2267" s="211"/>
      <c r="O2267" s="136"/>
      <c r="P2267" s="136"/>
      <c r="Q2267" s="136"/>
      <c r="R2267" s="136"/>
      <c r="S2267" s="136"/>
      <c r="T2267" s="136"/>
      <c r="U2267" s="136"/>
      <c r="V2267" s="136"/>
      <c r="W2267" s="136"/>
      <c r="X2267" s="136"/>
      <c r="Y2267" s="138"/>
    </row>
    <row r="2268" spans="1:25" s="2" customFormat="1" x14ac:dyDescent="0.25">
      <c r="A2268" s="136"/>
      <c r="B2268" s="136"/>
      <c r="C2268" s="136"/>
      <c r="D2268" s="136"/>
      <c r="E2268" s="136"/>
      <c r="F2268" s="136"/>
      <c r="G2268" s="136"/>
      <c r="H2268" s="136"/>
      <c r="I2268" s="136"/>
      <c r="J2268" s="136"/>
      <c r="K2268" s="136"/>
      <c r="L2268" s="138"/>
      <c r="M2268" s="139"/>
      <c r="N2268" s="211"/>
      <c r="O2268" s="136"/>
      <c r="P2268" s="136"/>
      <c r="Q2268" s="136"/>
      <c r="R2268" s="136"/>
      <c r="S2268" s="136"/>
      <c r="T2268" s="136"/>
      <c r="U2268" s="136"/>
      <c r="V2268" s="136"/>
      <c r="W2268" s="136"/>
      <c r="X2268" s="136"/>
      <c r="Y2268" s="138"/>
    </row>
    <row r="2269" spans="1:25" s="2" customFormat="1" x14ac:dyDescent="0.25">
      <c r="A2269" s="136"/>
      <c r="B2269" s="136"/>
      <c r="C2269" s="136"/>
      <c r="D2269" s="136"/>
      <c r="E2269" s="136"/>
      <c r="F2269" s="136"/>
      <c r="G2269" s="136"/>
      <c r="H2269" s="136"/>
      <c r="I2269" s="136"/>
      <c r="J2269" s="136"/>
      <c r="K2269" s="136"/>
      <c r="L2269" s="138"/>
      <c r="M2269" s="139"/>
      <c r="N2269" s="211"/>
      <c r="O2269" s="136"/>
      <c r="P2269" s="136"/>
      <c r="Q2269" s="136"/>
      <c r="R2269" s="136"/>
      <c r="S2269" s="136"/>
      <c r="T2269" s="136"/>
      <c r="U2269" s="136"/>
      <c r="V2269" s="136"/>
      <c r="W2269" s="136"/>
      <c r="X2269" s="136"/>
      <c r="Y2269" s="138"/>
    </row>
    <row r="2270" spans="1:25" s="2" customFormat="1" x14ac:dyDescent="0.25">
      <c r="A2270" s="136"/>
      <c r="B2270" s="136"/>
      <c r="C2270" s="136"/>
      <c r="D2270" s="136"/>
      <c r="E2270" s="136"/>
      <c r="F2270" s="136"/>
      <c r="G2270" s="136"/>
      <c r="H2270" s="136"/>
      <c r="I2270" s="136"/>
      <c r="J2270" s="136"/>
      <c r="K2270" s="136"/>
      <c r="L2270" s="138"/>
      <c r="M2270" s="139"/>
      <c r="N2270" s="211"/>
      <c r="O2270" s="136"/>
      <c r="P2270" s="136"/>
      <c r="Q2270" s="136"/>
      <c r="R2270" s="136"/>
      <c r="S2270" s="136"/>
      <c r="T2270" s="136"/>
      <c r="U2270" s="136"/>
      <c r="V2270" s="136"/>
      <c r="W2270" s="136"/>
      <c r="X2270" s="136"/>
      <c r="Y2270" s="138"/>
    </row>
    <row r="2271" spans="1:25" s="2" customFormat="1" x14ac:dyDescent="0.25">
      <c r="A2271" s="136"/>
      <c r="B2271" s="136"/>
      <c r="C2271" s="136"/>
      <c r="D2271" s="136"/>
      <c r="E2271" s="136"/>
      <c r="F2271" s="136"/>
      <c r="G2271" s="136"/>
      <c r="H2271" s="136"/>
      <c r="I2271" s="136"/>
      <c r="J2271" s="136"/>
      <c r="K2271" s="136"/>
      <c r="L2271" s="138"/>
      <c r="M2271" s="139"/>
      <c r="N2271" s="211"/>
      <c r="O2271" s="136"/>
      <c r="P2271" s="136"/>
      <c r="Q2271" s="136"/>
      <c r="R2271" s="136"/>
      <c r="S2271" s="136"/>
      <c r="T2271" s="136"/>
      <c r="U2271" s="136"/>
      <c r="V2271" s="136"/>
      <c r="W2271" s="136"/>
      <c r="X2271" s="136"/>
      <c r="Y2271" s="138"/>
    </row>
    <row r="2272" spans="1:25" s="2" customFormat="1" x14ac:dyDescent="0.25">
      <c r="A2272" s="136"/>
      <c r="B2272" s="136"/>
      <c r="C2272" s="136"/>
      <c r="D2272" s="136"/>
      <c r="E2272" s="136"/>
      <c r="F2272" s="136"/>
      <c r="G2272" s="136"/>
      <c r="H2272" s="136"/>
      <c r="I2272" s="136"/>
      <c r="J2272" s="136"/>
      <c r="K2272" s="136"/>
      <c r="L2272" s="138"/>
      <c r="M2272" s="139"/>
      <c r="N2272" s="211"/>
      <c r="O2272" s="136"/>
      <c r="P2272" s="136"/>
      <c r="Q2272" s="136"/>
      <c r="R2272" s="136"/>
      <c r="S2272" s="136"/>
      <c r="T2272" s="136"/>
      <c r="U2272" s="136"/>
      <c r="V2272" s="136"/>
      <c r="W2272" s="136"/>
      <c r="X2272" s="136"/>
      <c r="Y2272" s="138"/>
    </row>
    <row r="2273" spans="1:25" s="2" customFormat="1" x14ac:dyDescent="0.25">
      <c r="A2273" s="136"/>
      <c r="B2273" s="136"/>
      <c r="C2273" s="136"/>
      <c r="D2273" s="136"/>
      <c r="E2273" s="136"/>
      <c r="F2273" s="136"/>
      <c r="G2273" s="136"/>
      <c r="H2273" s="136"/>
      <c r="I2273" s="136"/>
      <c r="J2273" s="136"/>
      <c r="K2273" s="136"/>
      <c r="L2273" s="138"/>
      <c r="M2273" s="139"/>
      <c r="N2273" s="211"/>
      <c r="O2273" s="136"/>
      <c r="P2273" s="136"/>
      <c r="Q2273" s="136"/>
      <c r="R2273" s="136"/>
      <c r="S2273" s="136"/>
      <c r="T2273" s="136"/>
      <c r="U2273" s="136"/>
      <c r="V2273" s="136"/>
      <c r="W2273" s="136"/>
      <c r="X2273" s="136"/>
      <c r="Y2273" s="138"/>
    </row>
    <row r="2274" spans="1:25" s="2" customFormat="1" x14ac:dyDescent="0.25">
      <c r="A2274" s="136"/>
      <c r="B2274" s="136"/>
      <c r="C2274" s="136"/>
      <c r="D2274" s="136"/>
      <c r="E2274" s="136"/>
      <c r="F2274" s="136"/>
      <c r="G2274" s="136"/>
      <c r="H2274" s="136"/>
      <c r="I2274" s="136"/>
      <c r="J2274" s="136"/>
      <c r="K2274" s="136"/>
      <c r="L2274" s="138"/>
      <c r="M2274" s="139"/>
      <c r="N2274" s="211"/>
      <c r="O2274" s="136"/>
      <c r="P2274" s="136"/>
      <c r="Q2274" s="136"/>
      <c r="R2274" s="136"/>
      <c r="S2274" s="136"/>
      <c r="T2274" s="136"/>
      <c r="U2274" s="136"/>
      <c r="V2274" s="136"/>
      <c r="W2274" s="136"/>
      <c r="X2274" s="136"/>
      <c r="Y2274" s="138"/>
    </row>
    <row r="2275" spans="1:25" s="2" customFormat="1" x14ac:dyDescent="0.25">
      <c r="A2275" s="136"/>
      <c r="B2275" s="136"/>
      <c r="C2275" s="136"/>
      <c r="D2275" s="136"/>
      <c r="E2275" s="136"/>
      <c r="F2275" s="136"/>
      <c r="G2275" s="136"/>
      <c r="H2275" s="136"/>
      <c r="I2275" s="136"/>
      <c r="J2275" s="136"/>
      <c r="K2275" s="136"/>
      <c r="L2275" s="138"/>
      <c r="M2275" s="139"/>
      <c r="N2275" s="211"/>
      <c r="O2275" s="136"/>
      <c r="P2275" s="136"/>
      <c r="Q2275" s="136"/>
      <c r="R2275" s="136"/>
      <c r="S2275" s="136"/>
      <c r="T2275" s="136"/>
      <c r="U2275" s="136"/>
      <c r="V2275" s="136"/>
      <c r="W2275" s="136"/>
      <c r="X2275" s="136"/>
      <c r="Y2275" s="138"/>
    </row>
    <row r="2276" spans="1:25" s="2" customFormat="1" x14ac:dyDescent="0.25">
      <c r="A2276" s="136"/>
      <c r="B2276" s="136"/>
      <c r="C2276" s="136"/>
      <c r="D2276" s="136"/>
      <c r="E2276" s="136"/>
      <c r="F2276" s="136"/>
      <c r="G2276" s="136"/>
      <c r="H2276" s="136"/>
      <c r="I2276" s="136"/>
      <c r="J2276" s="136"/>
      <c r="K2276" s="136"/>
      <c r="L2276" s="138"/>
      <c r="M2276" s="139"/>
      <c r="N2276" s="211"/>
      <c r="O2276" s="136"/>
      <c r="P2276" s="136"/>
      <c r="Q2276" s="136"/>
      <c r="R2276" s="136"/>
      <c r="S2276" s="136"/>
      <c r="T2276" s="136"/>
      <c r="U2276" s="136"/>
      <c r="V2276" s="136"/>
      <c r="W2276" s="136"/>
      <c r="X2276" s="136"/>
      <c r="Y2276" s="138"/>
    </row>
    <row r="2277" spans="1:25" s="2" customFormat="1" x14ac:dyDescent="0.25">
      <c r="A2277" s="136"/>
      <c r="B2277" s="136"/>
      <c r="C2277" s="136"/>
      <c r="D2277" s="136"/>
      <c r="E2277" s="136"/>
      <c r="F2277" s="136"/>
      <c r="G2277" s="136"/>
      <c r="H2277" s="136"/>
      <c r="I2277" s="136"/>
      <c r="J2277" s="136"/>
      <c r="K2277" s="136"/>
      <c r="L2277" s="138"/>
      <c r="M2277" s="139"/>
      <c r="N2277" s="211"/>
      <c r="O2277" s="136"/>
      <c r="P2277" s="136"/>
      <c r="Q2277" s="136"/>
      <c r="R2277" s="136"/>
      <c r="S2277" s="136"/>
      <c r="T2277" s="136"/>
      <c r="U2277" s="136"/>
      <c r="V2277" s="136"/>
      <c r="W2277" s="136"/>
      <c r="X2277" s="136"/>
      <c r="Y2277" s="138"/>
    </row>
    <row r="2278" spans="1:25" s="2" customFormat="1" x14ac:dyDescent="0.25">
      <c r="A2278" s="136"/>
      <c r="B2278" s="136"/>
      <c r="C2278" s="136"/>
      <c r="D2278" s="136"/>
      <c r="E2278" s="136"/>
      <c r="F2278" s="136"/>
      <c r="G2278" s="136"/>
      <c r="H2278" s="136"/>
      <c r="I2278" s="136"/>
      <c r="J2278" s="136"/>
      <c r="K2278" s="136"/>
      <c r="L2278" s="138"/>
      <c r="M2278" s="139"/>
      <c r="N2278" s="211"/>
      <c r="O2278" s="136"/>
      <c r="P2278" s="136"/>
      <c r="Q2278" s="136"/>
      <c r="R2278" s="136"/>
      <c r="S2278" s="136"/>
      <c r="T2278" s="136"/>
      <c r="U2278" s="136"/>
      <c r="V2278" s="136"/>
      <c r="W2278" s="136"/>
      <c r="X2278" s="136"/>
      <c r="Y2278" s="138"/>
    </row>
    <row r="2279" spans="1:25" s="2" customFormat="1" x14ac:dyDescent="0.25">
      <c r="A2279" s="136"/>
      <c r="B2279" s="136"/>
      <c r="C2279" s="136"/>
      <c r="D2279" s="136"/>
      <c r="E2279" s="136"/>
      <c r="F2279" s="136"/>
      <c r="G2279" s="136"/>
      <c r="H2279" s="136"/>
      <c r="I2279" s="136"/>
      <c r="J2279" s="136"/>
      <c r="K2279" s="136"/>
      <c r="L2279" s="138"/>
      <c r="M2279" s="139"/>
      <c r="N2279" s="211"/>
      <c r="O2279" s="136"/>
      <c r="P2279" s="136"/>
      <c r="Q2279" s="136"/>
      <c r="R2279" s="136"/>
      <c r="S2279" s="136"/>
      <c r="T2279" s="136"/>
      <c r="U2279" s="136"/>
      <c r="V2279" s="136"/>
      <c r="W2279" s="136"/>
      <c r="X2279" s="136"/>
      <c r="Y2279" s="138"/>
    </row>
    <row r="2280" spans="1:25" s="2" customFormat="1" x14ac:dyDescent="0.25">
      <c r="A2280" s="136"/>
      <c r="B2280" s="136"/>
      <c r="C2280" s="136"/>
      <c r="D2280" s="136"/>
      <c r="E2280" s="136"/>
      <c r="F2280" s="136"/>
      <c r="G2280" s="136"/>
      <c r="H2280" s="136"/>
      <c r="I2280" s="136"/>
      <c r="J2280" s="136"/>
      <c r="K2280" s="136"/>
      <c r="L2280" s="138"/>
      <c r="M2280" s="139"/>
      <c r="N2280" s="211"/>
      <c r="O2280" s="136"/>
      <c r="P2280" s="136"/>
      <c r="Q2280" s="136"/>
      <c r="R2280" s="136"/>
      <c r="S2280" s="136"/>
      <c r="T2280" s="136"/>
      <c r="U2280" s="136"/>
      <c r="V2280" s="136"/>
      <c r="W2280" s="136"/>
      <c r="X2280" s="136"/>
      <c r="Y2280" s="138"/>
    </row>
    <row r="2281" spans="1:25" s="2" customFormat="1" x14ac:dyDescent="0.25">
      <c r="A2281" s="136"/>
      <c r="B2281" s="136"/>
      <c r="C2281" s="136"/>
      <c r="D2281" s="136"/>
      <c r="E2281" s="136"/>
      <c r="F2281" s="136"/>
      <c r="G2281" s="136"/>
      <c r="H2281" s="136"/>
      <c r="I2281" s="136"/>
      <c r="J2281" s="136"/>
      <c r="K2281" s="136"/>
      <c r="L2281" s="138"/>
      <c r="M2281" s="139"/>
      <c r="N2281" s="211"/>
      <c r="O2281" s="136"/>
      <c r="P2281" s="136"/>
      <c r="Q2281" s="136"/>
      <c r="R2281" s="136"/>
      <c r="S2281" s="136"/>
      <c r="T2281" s="136"/>
      <c r="U2281" s="136"/>
      <c r="V2281" s="136"/>
      <c r="W2281" s="136"/>
      <c r="X2281" s="136"/>
      <c r="Y2281" s="138"/>
    </row>
    <row r="2282" spans="1:25" s="2" customFormat="1" x14ac:dyDescent="0.25">
      <c r="A2282" s="136"/>
      <c r="B2282" s="136"/>
      <c r="C2282" s="136"/>
      <c r="D2282" s="136"/>
      <c r="E2282" s="136"/>
      <c r="F2282" s="136"/>
      <c r="G2282" s="136"/>
      <c r="H2282" s="136"/>
      <c r="I2282" s="136"/>
      <c r="J2282" s="136"/>
      <c r="K2282" s="136"/>
      <c r="L2282" s="138"/>
      <c r="M2282" s="139"/>
      <c r="N2282" s="211"/>
      <c r="O2282" s="136"/>
      <c r="P2282" s="136"/>
      <c r="Q2282" s="136"/>
      <c r="R2282" s="136"/>
      <c r="S2282" s="136"/>
      <c r="T2282" s="136"/>
      <c r="U2282" s="136"/>
      <c r="V2282" s="136"/>
      <c r="W2282" s="136"/>
      <c r="X2282" s="136"/>
      <c r="Y2282" s="138"/>
    </row>
    <row r="2283" spans="1:25" s="2" customFormat="1" x14ac:dyDescent="0.25">
      <c r="A2283" s="136"/>
      <c r="B2283" s="136"/>
      <c r="C2283" s="136"/>
      <c r="D2283" s="136"/>
      <c r="E2283" s="136"/>
      <c r="F2283" s="136"/>
      <c r="G2283" s="136"/>
      <c r="H2283" s="136"/>
      <c r="I2283" s="136"/>
      <c r="J2283" s="136"/>
      <c r="K2283" s="136"/>
      <c r="L2283" s="138"/>
      <c r="M2283" s="139"/>
      <c r="N2283" s="211"/>
      <c r="O2283" s="136"/>
      <c r="P2283" s="136"/>
      <c r="Q2283" s="136"/>
      <c r="R2283" s="136"/>
      <c r="S2283" s="136"/>
      <c r="T2283" s="136"/>
      <c r="U2283" s="136"/>
      <c r="V2283" s="136"/>
      <c r="W2283" s="136"/>
      <c r="X2283" s="136"/>
      <c r="Y2283" s="138"/>
    </row>
    <row r="2284" spans="1:25" s="2" customFormat="1" x14ac:dyDescent="0.25">
      <c r="A2284" s="136"/>
      <c r="B2284" s="136"/>
      <c r="C2284" s="136"/>
      <c r="D2284" s="136"/>
      <c r="E2284" s="136"/>
      <c r="F2284" s="136"/>
      <c r="G2284" s="136"/>
      <c r="H2284" s="136"/>
      <c r="I2284" s="136"/>
      <c r="J2284" s="136"/>
      <c r="K2284" s="136"/>
      <c r="L2284" s="138"/>
      <c r="M2284" s="139"/>
      <c r="N2284" s="211"/>
      <c r="O2284" s="136"/>
      <c r="P2284" s="136"/>
      <c r="Q2284" s="136"/>
      <c r="R2284" s="136"/>
      <c r="S2284" s="136"/>
      <c r="T2284" s="136"/>
      <c r="U2284" s="136"/>
      <c r="V2284" s="136"/>
      <c r="W2284" s="136"/>
      <c r="X2284" s="136"/>
      <c r="Y2284" s="138"/>
    </row>
    <row r="2285" spans="1:25" s="2" customFormat="1" x14ac:dyDescent="0.25">
      <c r="A2285" s="136"/>
      <c r="B2285" s="136"/>
      <c r="C2285" s="136"/>
      <c r="D2285" s="136"/>
      <c r="E2285" s="136"/>
      <c r="F2285" s="136"/>
      <c r="G2285" s="136"/>
      <c r="H2285" s="136"/>
      <c r="I2285" s="136"/>
      <c r="J2285" s="136"/>
      <c r="K2285" s="136"/>
      <c r="L2285" s="138"/>
      <c r="M2285" s="139"/>
      <c r="N2285" s="211"/>
      <c r="O2285" s="136"/>
      <c r="P2285" s="136"/>
      <c r="Q2285" s="136"/>
      <c r="R2285" s="136"/>
      <c r="S2285" s="136"/>
      <c r="T2285" s="136"/>
      <c r="U2285" s="136"/>
      <c r="V2285" s="136"/>
      <c r="W2285" s="136"/>
      <c r="X2285" s="136"/>
      <c r="Y2285" s="138"/>
    </row>
    <row r="2286" spans="1:25" s="2" customFormat="1" x14ac:dyDescent="0.25">
      <c r="A2286" s="136"/>
      <c r="B2286" s="136"/>
      <c r="C2286" s="136"/>
      <c r="D2286" s="136"/>
      <c r="E2286" s="136"/>
      <c r="F2286" s="136"/>
      <c r="G2286" s="136"/>
      <c r="H2286" s="136"/>
      <c r="I2286" s="136"/>
      <c r="J2286" s="136"/>
      <c r="K2286" s="136"/>
      <c r="L2286" s="138"/>
      <c r="M2286" s="139"/>
      <c r="N2286" s="211"/>
      <c r="O2286" s="136"/>
      <c r="P2286" s="136"/>
      <c r="Q2286" s="136"/>
      <c r="R2286" s="136"/>
      <c r="S2286" s="136"/>
      <c r="T2286" s="136"/>
      <c r="U2286" s="136"/>
      <c r="V2286" s="136"/>
      <c r="W2286" s="136"/>
      <c r="X2286" s="136"/>
      <c r="Y2286" s="138"/>
    </row>
    <row r="2287" spans="1:25" s="2" customFormat="1" x14ac:dyDescent="0.25">
      <c r="A2287" s="136"/>
      <c r="B2287" s="136"/>
      <c r="C2287" s="136"/>
      <c r="D2287" s="136"/>
      <c r="E2287" s="136"/>
      <c r="F2287" s="136"/>
      <c r="G2287" s="136"/>
      <c r="H2287" s="136"/>
      <c r="I2287" s="136"/>
      <c r="J2287" s="136"/>
      <c r="K2287" s="136"/>
      <c r="L2287" s="138"/>
      <c r="M2287" s="139"/>
      <c r="N2287" s="211"/>
      <c r="O2287" s="136"/>
      <c r="P2287" s="136"/>
      <c r="Q2287" s="136"/>
      <c r="R2287" s="136"/>
      <c r="S2287" s="136"/>
      <c r="T2287" s="136"/>
      <c r="U2287" s="136"/>
      <c r="V2287" s="136"/>
      <c r="W2287" s="136"/>
      <c r="X2287" s="136"/>
      <c r="Y2287" s="138"/>
    </row>
    <row r="2288" spans="1:25" s="2" customFormat="1" x14ac:dyDescent="0.25">
      <c r="A2288" s="136"/>
      <c r="B2288" s="136"/>
      <c r="C2288" s="136"/>
      <c r="D2288" s="136"/>
      <c r="E2288" s="136"/>
      <c r="F2288" s="136"/>
      <c r="G2288" s="136"/>
      <c r="H2288" s="136"/>
      <c r="I2288" s="136"/>
      <c r="J2288" s="136"/>
      <c r="K2288" s="136"/>
      <c r="L2288" s="138"/>
      <c r="M2288" s="139"/>
      <c r="N2288" s="211"/>
      <c r="O2288" s="136"/>
      <c r="P2288" s="136"/>
      <c r="Q2288" s="136"/>
      <c r="R2288" s="136"/>
      <c r="S2288" s="136"/>
      <c r="T2288" s="136"/>
      <c r="U2288" s="136"/>
      <c r="V2288" s="136"/>
      <c r="W2288" s="136"/>
      <c r="X2288" s="136"/>
      <c r="Y2288" s="138"/>
    </row>
    <row r="2289" spans="1:25" s="2" customFormat="1" x14ac:dyDescent="0.25">
      <c r="A2289" s="136"/>
      <c r="B2289" s="136"/>
      <c r="C2289" s="136"/>
      <c r="D2289" s="136"/>
      <c r="E2289" s="136"/>
      <c r="F2289" s="136"/>
      <c r="G2289" s="136"/>
      <c r="H2289" s="136"/>
      <c r="I2289" s="136"/>
      <c r="J2289" s="136"/>
      <c r="K2289" s="136"/>
      <c r="L2289" s="138"/>
      <c r="M2289" s="139"/>
      <c r="N2289" s="211"/>
      <c r="O2289" s="136"/>
      <c r="P2289" s="136"/>
      <c r="Q2289" s="136"/>
      <c r="R2289" s="136"/>
      <c r="S2289" s="136"/>
      <c r="T2289" s="136"/>
      <c r="U2289" s="136"/>
      <c r="V2289" s="136"/>
      <c r="W2289" s="136"/>
      <c r="X2289" s="136"/>
      <c r="Y2289" s="138"/>
    </row>
    <row r="2290" spans="1:25" s="2" customFormat="1" x14ac:dyDescent="0.25">
      <c r="A2290" s="136"/>
      <c r="B2290" s="136"/>
      <c r="C2290" s="136"/>
      <c r="D2290" s="136"/>
      <c r="E2290" s="136"/>
      <c r="F2290" s="136"/>
      <c r="G2290" s="136"/>
      <c r="H2290" s="136"/>
      <c r="I2290" s="136"/>
      <c r="J2290" s="136"/>
      <c r="K2290" s="136"/>
      <c r="L2290" s="138"/>
      <c r="M2290" s="139"/>
      <c r="N2290" s="211"/>
      <c r="O2290" s="136"/>
      <c r="P2290" s="136"/>
      <c r="Q2290" s="136"/>
      <c r="R2290" s="136"/>
      <c r="S2290" s="136"/>
      <c r="T2290" s="136"/>
      <c r="U2290" s="136"/>
      <c r="V2290" s="136"/>
      <c r="W2290" s="136"/>
      <c r="X2290" s="136"/>
      <c r="Y2290" s="138"/>
    </row>
    <row r="2291" spans="1:25" s="2" customFormat="1" x14ac:dyDescent="0.25">
      <c r="A2291" s="136"/>
      <c r="B2291" s="136"/>
      <c r="C2291" s="136"/>
      <c r="D2291" s="136"/>
      <c r="E2291" s="136"/>
      <c r="F2291" s="136"/>
      <c r="G2291" s="136"/>
      <c r="H2291" s="136"/>
      <c r="I2291" s="136"/>
      <c r="J2291" s="136"/>
      <c r="K2291" s="136"/>
      <c r="L2291" s="138"/>
      <c r="M2291" s="139"/>
      <c r="N2291" s="211"/>
      <c r="O2291" s="136"/>
      <c r="P2291" s="136"/>
      <c r="Q2291" s="136"/>
      <c r="R2291" s="136"/>
      <c r="S2291" s="136"/>
      <c r="T2291" s="136"/>
      <c r="U2291" s="136"/>
      <c r="V2291" s="136"/>
      <c r="W2291" s="136"/>
      <c r="X2291" s="136"/>
      <c r="Y2291" s="138"/>
    </row>
    <row r="2292" spans="1:25" s="2" customFormat="1" x14ac:dyDescent="0.25">
      <c r="A2292" s="136"/>
      <c r="B2292" s="136"/>
      <c r="C2292" s="136"/>
      <c r="D2292" s="136"/>
      <c r="E2292" s="136"/>
      <c r="F2292" s="136"/>
      <c r="G2292" s="136"/>
      <c r="H2292" s="136"/>
      <c r="I2292" s="136"/>
      <c r="J2292" s="136"/>
      <c r="K2292" s="136"/>
      <c r="L2292" s="138"/>
      <c r="M2292" s="139"/>
      <c r="N2292" s="211"/>
      <c r="O2292" s="136"/>
      <c r="P2292" s="136"/>
      <c r="Q2292" s="136"/>
      <c r="R2292" s="136"/>
      <c r="S2292" s="136"/>
      <c r="T2292" s="136"/>
      <c r="U2292" s="136"/>
      <c r="V2292" s="136"/>
      <c r="W2292" s="136"/>
      <c r="X2292" s="136"/>
      <c r="Y2292" s="138"/>
    </row>
    <row r="2293" spans="1:25" s="2" customFormat="1" x14ac:dyDescent="0.25">
      <c r="A2293" s="136"/>
      <c r="B2293" s="136"/>
      <c r="C2293" s="136"/>
      <c r="D2293" s="136"/>
      <c r="E2293" s="136"/>
      <c r="F2293" s="136"/>
      <c r="G2293" s="136"/>
      <c r="H2293" s="136"/>
      <c r="I2293" s="136"/>
      <c r="J2293" s="136"/>
      <c r="K2293" s="136"/>
      <c r="L2293" s="138"/>
      <c r="M2293" s="139"/>
      <c r="N2293" s="211"/>
      <c r="O2293" s="136"/>
      <c r="P2293" s="136"/>
      <c r="Q2293" s="136"/>
      <c r="R2293" s="136"/>
      <c r="S2293" s="136"/>
      <c r="T2293" s="136"/>
      <c r="U2293" s="136"/>
      <c r="V2293" s="136"/>
      <c r="W2293" s="136"/>
      <c r="X2293" s="136"/>
      <c r="Y2293" s="138"/>
    </row>
    <row r="2294" spans="1:25" s="2" customFormat="1" x14ac:dyDescent="0.25">
      <c r="A2294" s="136"/>
      <c r="B2294" s="136"/>
      <c r="C2294" s="136"/>
      <c r="D2294" s="136"/>
      <c r="E2294" s="136"/>
      <c r="F2294" s="136"/>
      <c r="G2294" s="136"/>
      <c r="H2294" s="136"/>
      <c r="I2294" s="136"/>
      <c r="J2294" s="136"/>
      <c r="K2294" s="136"/>
      <c r="L2294" s="138"/>
      <c r="M2294" s="139"/>
      <c r="N2294" s="211"/>
      <c r="O2294" s="136"/>
      <c r="P2294" s="136"/>
      <c r="Q2294" s="136"/>
      <c r="R2294" s="136"/>
      <c r="S2294" s="136"/>
      <c r="T2294" s="136"/>
      <c r="U2294" s="136"/>
      <c r="V2294" s="136"/>
      <c r="W2294" s="136"/>
      <c r="X2294" s="136"/>
      <c r="Y2294" s="138"/>
    </row>
    <row r="2295" spans="1:25" s="2" customFormat="1" x14ac:dyDescent="0.25">
      <c r="A2295" s="136"/>
      <c r="B2295" s="136"/>
      <c r="C2295" s="136"/>
      <c r="D2295" s="136"/>
      <c r="E2295" s="136"/>
      <c r="F2295" s="136"/>
      <c r="G2295" s="136"/>
      <c r="H2295" s="136"/>
      <c r="I2295" s="136"/>
      <c r="J2295" s="136"/>
      <c r="K2295" s="136"/>
      <c r="L2295" s="138"/>
      <c r="M2295" s="139"/>
      <c r="N2295" s="211"/>
      <c r="O2295" s="136"/>
      <c r="P2295" s="136"/>
      <c r="Q2295" s="136"/>
      <c r="R2295" s="136"/>
      <c r="S2295" s="136"/>
      <c r="T2295" s="136"/>
      <c r="U2295" s="136"/>
      <c r="V2295" s="136"/>
      <c r="W2295" s="136"/>
      <c r="X2295" s="136"/>
      <c r="Y2295" s="138"/>
    </row>
    <row r="2296" spans="1:25" s="2" customFormat="1" x14ac:dyDescent="0.25">
      <c r="A2296" s="136"/>
      <c r="B2296" s="136"/>
      <c r="C2296" s="136"/>
      <c r="D2296" s="136"/>
      <c r="E2296" s="136"/>
      <c r="F2296" s="136"/>
      <c r="G2296" s="136"/>
      <c r="H2296" s="136"/>
      <c r="I2296" s="136"/>
      <c r="J2296" s="136"/>
      <c r="K2296" s="136"/>
      <c r="L2296" s="138"/>
      <c r="M2296" s="139"/>
      <c r="N2296" s="211"/>
      <c r="O2296" s="136"/>
      <c r="P2296" s="136"/>
      <c r="Q2296" s="136"/>
      <c r="R2296" s="136"/>
      <c r="S2296" s="136"/>
      <c r="T2296" s="136"/>
      <c r="U2296" s="136"/>
      <c r="V2296" s="136"/>
      <c r="W2296" s="136"/>
      <c r="X2296" s="136"/>
      <c r="Y2296" s="138"/>
    </row>
    <row r="2297" spans="1:25" s="2" customFormat="1" x14ac:dyDescent="0.25">
      <c r="A2297" s="136"/>
      <c r="B2297" s="136"/>
      <c r="C2297" s="136"/>
      <c r="D2297" s="136"/>
      <c r="E2297" s="136"/>
      <c r="F2297" s="136"/>
      <c r="G2297" s="136"/>
      <c r="H2297" s="136"/>
      <c r="I2297" s="136"/>
      <c r="J2297" s="136"/>
      <c r="K2297" s="136"/>
      <c r="L2297" s="138"/>
      <c r="M2297" s="139"/>
      <c r="N2297" s="211"/>
      <c r="O2297" s="136"/>
      <c r="P2297" s="136"/>
      <c r="Q2297" s="136"/>
      <c r="R2297" s="136"/>
      <c r="S2297" s="136"/>
      <c r="T2297" s="136"/>
      <c r="U2297" s="136"/>
      <c r="V2297" s="136"/>
      <c r="W2297" s="136"/>
      <c r="X2297" s="136"/>
      <c r="Y2297" s="138"/>
    </row>
    <row r="2298" spans="1:25" s="2" customFormat="1" x14ac:dyDescent="0.25">
      <c r="A2298" s="136"/>
      <c r="B2298" s="136"/>
      <c r="C2298" s="136"/>
      <c r="D2298" s="136"/>
      <c r="E2298" s="136"/>
      <c r="F2298" s="136"/>
      <c r="G2298" s="136"/>
      <c r="H2298" s="136"/>
      <c r="I2298" s="136"/>
      <c r="J2298" s="136"/>
      <c r="K2298" s="136"/>
      <c r="L2298" s="138"/>
      <c r="M2298" s="139"/>
      <c r="N2298" s="211"/>
      <c r="O2298" s="136"/>
      <c r="P2298" s="136"/>
      <c r="Q2298" s="136"/>
      <c r="R2298" s="136"/>
      <c r="S2298" s="136"/>
      <c r="T2298" s="136"/>
      <c r="U2298" s="136"/>
      <c r="V2298" s="136"/>
      <c r="W2298" s="136"/>
      <c r="X2298" s="136"/>
      <c r="Y2298" s="138"/>
    </row>
    <row r="2299" spans="1:25" s="2" customFormat="1" x14ac:dyDescent="0.25">
      <c r="A2299" s="136"/>
      <c r="B2299" s="136"/>
      <c r="C2299" s="136"/>
      <c r="D2299" s="136"/>
      <c r="E2299" s="136"/>
      <c r="F2299" s="136"/>
      <c r="G2299" s="136"/>
      <c r="H2299" s="136"/>
      <c r="I2299" s="136"/>
      <c r="J2299" s="136"/>
      <c r="K2299" s="136"/>
      <c r="L2299" s="138"/>
      <c r="M2299" s="139"/>
      <c r="N2299" s="211"/>
      <c r="O2299" s="136"/>
      <c r="P2299" s="136"/>
      <c r="Q2299" s="136"/>
      <c r="R2299" s="136"/>
      <c r="S2299" s="136"/>
      <c r="T2299" s="136"/>
      <c r="U2299" s="136"/>
      <c r="V2299" s="136"/>
      <c r="W2299" s="136"/>
      <c r="X2299" s="136"/>
      <c r="Y2299" s="138"/>
    </row>
    <row r="2300" spans="1:25" s="2" customFormat="1" x14ac:dyDescent="0.25">
      <c r="A2300" s="136"/>
      <c r="B2300" s="136"/>
      <c r="C2300" s="136"/>
      <c r="D2300" s="136"/>
      <c r="E2300" s="136"/>
      <c r="F2300" s="136"/>
      <c r="G2300" s="136"/>
      <c r="H2300" s="136"/>
      <c r="I2300" s="136"/>
      <c r="J2300" s="136"/>
      <c r="K2300" s="136"/>
      <c r="L2300" s="138"/>
      <c r="M2300" s="139"/>
      <c r="N2300" s="211"/>
      <c r="O2300" s="136"/>
      <c r="P2300" s="136"/>
      <c r="Q2300" s="136"/>
      <c r="R2300" s="136"/>
      <c r="S2300" s="136"/>
      <c r="T2300" s="136"/>
      <c r="U2300" s="136"/>
      <c r="V2300" s="136"/>
      <c r="W2300" s="136"/>
      <c r="X2300" s="136"/>
      <c r="Y2300" s="138"/>
    </row>
    <row r="2301" spans="1:25" s="2" customFormat="1" x14ac:dyDescent="0.25">
      <c r="A2301" s="136"/>
      <c r="B2301" s="136"/>
      <c r="C2301" s="136"/>
      <c r="D2301" s="136"/>
      <c r="E2301" s="136"/>
      <c r="F2301" s="136"/>
      <c r="G2301" s="136"/>
      <c r="H2301" s="136"/>
      <c r="I2301" s="136"/>
      <c r="J2301" s="136"/>
      <c r="K2301" s="136"/>
      <c r="L2301" s="138"/>
      <c r="M2301" s="139"/>
      <c r="N2301" s="211"/>
      <c r="O2301" s="136"/>
      <c r="P2301" s="136"/>
      <c r="Q2301" s="136"/>
      <c r="R2301" s="136"/>
      <c r="S2301" s="136"/>
      <c r="T2301" s="136"/>
      <c r="U2301" s="136"/>
      <c r="V2301" s="136"/>
      <c r="W2301" s="136"/>
      <c r="X2301" s="136"/>
      <c r="Y2301" s="138"/>
    </row>
    <row r="2302" spans="1:25" s="2" customFormat="1" x14ac:dyDescent="0.25">
      <c r="A2302" s="136"/>
      <c r="B2302" s="136"/>
      <c r="C2302" s="136"/>
      <c r="D2302" s="136"/>
      <c r="E2302" s="136"/>
      <c r="F2302" s="136"/>
      <c r="G2302" s="136"/>
      <c r="H2302" s="136"/>
      <c r="I2302" s="136"/>
      <c r="J2302" s="136"/>
      <c r="K2302" s="136"/>
      <c r="L2302" s="138"/>
      <c r="M2302" s="139"/>
      <c r="N2302" s="211"/>
      <c r="O2302" s="136"/>
      <c r="P2302" s="136"/>
      <c r="Q2302" s="136"/>
      <c r="R2302" s="136"/>
      <c r="S2302" s="136"/>
      <c r="T2302" s="136"/>
      <c r="U2302" s="136"/>
      <c r="V2302" s="136"/>
      <c r="W2302" s="136"/>
      <c r="X2302" s="136"/>
      <c r="Y2302" s="138"/>
    </row>
    <row r="2303" spans="1:25" s="2" customFormat="1" x14ac:dyDescent="0.25">
      <c r="A2303" s="136"/>
      <c r="B2303" s="136"/>
      <c r="C2303" s="136"/>
      <c r="D2303" s="136"/>
      <c r="E2303" s="136"/>
      <c r="F2303" s="136"/>
      <c r="G2303" s="136"/>
      <c r="H2303" s="136"/>
      <c r="I2303" s="136"/>
      <c r="J2303" s="136"/>
      <c r="K2303" s="136"/>
      <c r="L2303" s="138"/>
      <c r="M2303" s="139"/>
      <c r="N2303" s="211"/>
      <c r="O2303" s="136"/>
      <c r="P2303" s="136"/>
      <c r="Q2303" s="136"/>
      <c r="R2303" s="136"/>
      <c r="S2303" s="136"/>
      <c r="T2303" s="136"/>
      <c r="U2303" s="136"/>
      <c r="V2303" s="136"/>
      <c r="W2303" s="136"/>
      <c r="X2303" s="136"/>
      <c r="Y2303" s="138"/>
    </row>
    <row r="2304" spans="1:25" s="2" customFormat="1" x14ac:dyDescent="0.25">
      <c r="A2304" s="136"/>
      <c r="B2304" s="136"/>
      <c r="C2304" s="136"/>
      <c r="D2304" s="136"/>
      <c r="E2304" s="136"/>
      <c r="F2304" s="136"/>
      <c r="G2304" s="136"/>
      <c r="H2304" s="136"/>
      <c r="I2304" s="136"/>
      <c r="J2304" s="136"/>
      <c r="K2304" s="136"/>
      <c r="L2304" s="138"/>
      <c r="M2304" s="139"/>
      <c r="N2304" s="211"/>
      <c r="O2304" s="136"/>
      <c r="P2304" s="136"/>
      <c r="Q2304" s="136"/>
      <c r="R2304" s="136"/>
      <c r="S2304" s="136"/>
      <c r="T2304" s="136"/>
      <c r="U2304" s="136"/>
      <c r="V2304" s="136"/>
      <c r="W2304" s="136"/>
      <c r="X2304" s="136"/>
      <c r="Y2304" s="138"/>
    </row>
    <row r="2305" spans="1:25" s="2" customFormat="1" x14ac:dyDescent="0.25">
      <c r="A2305" s="136"/>
      <c r="B2305" s="136"/>
      <c r="C2305" s="136"/>
      <c r="D2305" s="136"/>
      <c r="E2305" s="136"/>
      <c r="F2305" s="136"/>
      <c r="G2305" s="136"/>
      <c r="H2305" s="136"/>
      <c r="I2305" s="136"/>
      <c r="J2305" s="136"/>
      <c r="K2305" s="136"/>
      <c r="L2305" s="138"/>
      <c r="M2305" s="139"/>
      <c r="N2305" s="211"/>
      <c r="O2305" s="136"/>
      <c r="P2305" s="136"/>
      <c r="Q2305" s="136"/>
      <c r="R2305" s="136"/>
      <c r="S2305" s="136"/>
      <c r="T2305" s="136"/>
      <c r="U2305" s="136"/>
      <c r="V2305" s="136"/>
      <c r="W2305" s="136"/>
      <c r="X2305" s="136"/>
      <c r="Y2305" s="138"/>
    </row>
    <row r="2306" spans="1:25" s="2" customFormat="1" x14ac:dyDescent="0.25">
      <c r="A2306" s="136"/>
      <c r="B2306" s="136"/>
      <c r="C2306" s="136"/>
      <c r="D2306" s="136"/>
      <c r="E2306" s="136"/>
      <c r="F2306" s="136"/>
      <c r="G2306" s="136"/>
      <c r="H2306" s="136"/>
      <c r="I2306" s="136"/>
      <c r="J2306" s="136"/>
      <c r="K2306" s="136"/>
      <c r="L2306" s="138"/>
      <c r="M2306" s="139"/>
      <c r="N2306" s="211"/>
      <c r="O2306" s="136"/>
      <c r="P2306" s="136"/>
      <c r="Q2306" s="136"/>
      <c r="R2306" s="136"/>
      <c r="S2306" s="136"/>
      <c r="T2306" s="136"/>
      <c r="U2306" s="136"/>
      <c r="V2306" s="136"/>
      <c r="W2306" s="136"/>
      <c r="X2306" s="136"/>
      <c r="Y2306" s="138"/>
    </row>
    <row r="2307" spans="1:25" s="2" customFormat="1" x14ac:dyDescent="0.25">
      <c r="A2307" s="136"/>
      <c r="B2307" s="136"/>
      <c r="C2307" s="136"/>
      <c r="D2307" s="136"/>
      <c r="E2307" s="136"/>
      <c r="F2307" s="136"/>
      <c r="G2307" s="136"/>
      <c r="H2307" s="136"/>
      <c r="I2307" s="136"/>
      <c r="J2307" s="136"/>
      <c r="K2307" s="136"/>
      <c r="L2307" s="138"/>
      <c r="M2307" s="139"/>
      <c r="N2307" s="211"/>
      <c r="O2307" s="136"/>
      <c r="P2307" s="136"/>
      <c r="Q2307" s="136"/>
      <c r="R2307" s="136"/>
      <c r="S2307" s="136"/>
      <c r="T2307" s="136"/>
      <c r="U2307" s="136"/>
      <c r="V2307" s="136"/>
      <c r="W2307" s="136"/>
      <c r="X2307" s="136"/>
      <c r="Y2307" s="138"/>
    </row>
    <row r="2308" spans="1:25" s="2" customFormat="1" x14ac:dyDescent="0.25">
      <c r="A2308" s="136"/>
      <c r="B2308" s="136"/>
      <c r="C2308" s="136"/>
      <c r="D2308" s="136"/>
      <c r="E2308" s="136"/>
      <c r="F2308" s="136"/>
      <c r="G2308" s="136"/>
      <c r="H2308" s="136"/>
      <c r="I2308" s="136"/>
      <c r="J2308" s="136"/>
      <c r="K2308" s="136"/>
      <c r="L2308" s="138"/>
      <c r="M2308" s="139"/>
      <c r="N2308" s="211"/>
      <c r="O2308" s="136"/>
      <c r="P2308" s="136"/>
      <c r="Q2308" s="136"/>
      <c r="R2308" s="136"/>
      <c r="S2308" s="136"/>
      <c r="T2308" s="136"/>
      <c r="U2308" s="136"/>
      <c r="V2308" s="136"/>
      <c r="W2308" s="136"/>
      <c r="X2308" s="136"/>
      <c r="Y2308" s="138"/>
    </row>
    <row r="2309" spans="1:25" s="2" customFormat="1" x14ac:dyDescent="0.25">
      <c r="A2309" s="136"/>
      <c r="B2309" s="136"/>
      <c r="C2309" s="136"/>
      <c r="D2309" s="136"/>
      <c r="E2309" s="136"/>
      <c r="F2309" s="136"/>
      <c r="G2309" s="136"/>
      <c r="H2309" s="136"/>
      <c r="I2309" s="136"/>
      <c r="J2309" s="136"/>
      <c r="K2309" s="136"/>
      <c r="L2309" s="138"/>
      <c r="M2309" s="139"/>
      <c r="N2309" s="211"/>
      <c r="O2309" s="136"/>
      <c r="P2309" s="136"/>
      <c r="Q2309" s="136"/>
      <c r="R2309" s="136"/>
      <c r="S2309" s="136"/>
      <c r="T2309" s="136"/>
      <c r="U2309" s="136"/>
      <c r="V2309" s="136"/>
      <c r="W2309" s="136"/>
      <c r="X2309" s="136"/>
      <c r="Y2309" s="138"/>
    </row>
    <row r="2310" spans="1:25" s="2" customFormat="1" x14ac:dyDescent="0.25">
      <c r="A2310" s="136"/>
      <c r="B2310" s="136"/>
      <c r="C2310" s="136"/>
      <c r="D2310" s="136"/>
      <c r="E2310" s="136"/>
      <c r="F2310" s="136"/>
      <c r="G2310" s="136"/>
      <c r="H2310" s="136"/>
      <c r="I2310" s="136"/>
      <c r="J2310" s="136"/>
      <c r="K2310" s="136"/>
      <c r="L2310" s="138"/>
      <c r="M2310" s="139"/>
      <c r="N2310" s="211"/>
      <c r="O2310" s="136"/>
      <c r="P2310" s="136"/>
      <c r="Q2310" s="136"/>
      <c r="R2310" s="136"/>
      <c r="S2310" s="136"/>
      <c r="T2310" s="136"/>
      <c r="U2310" s="136"/>
      <c r="V2310" s="136"/>
      <c r="W2310" s="136"/>
      <c r="X2310" s="136"/>
      <c r="Y2310" s="138"/>
    </row>
    <row r="2311" spans="1:25" s="2" customFormat="1" x14ac:dyDescent="0.25">
      <c r="A2311" s="136"/>
      <c r="B2311" s="136"/>
      <c r="C2311" s="136"/>
      <c r="D2311" s="136"/>
      <c r="E2311" s="136"/>
      <c r="F2311" s="136"/>
      <c r="G2311" s="136"/>
      <c r="H2311" s="136"/>
      <c r="I2311" s="136"/>
      <c r="J2311" s="136"/>
      <c r="K2311" s="136"/>
      <c r="L2311" s="138"/>
      <c r="M2311" s="139"/>
      <c r="N2311" s="211"/>
      <c r="O2311" s="136"/>
      <c r="P2311" s="136"/>
      <c r="Q2311" s="136"/>
      <c r="R2311" s="136"/>
      <c r="S2311" s="136"/>
      <c r="T2311" s="136"/>
      <c r="U2311" s="136"/>
      <c r="V2311" s="136"/>
      <c r="W2311" s="136"/>
      <c r="X2311" s="136"/>
      <c r="Y2311" s="138"/>
    </row>
    <row r="2312" spans="1:25" s="2" customFormat="1" x14ac:dyDescent="0.25">
      <c r="A2312" s="136"/>
      <c r="B2312" s="136"/>
      <c r="C2312" s="136"/>
      <c r="D2312" s="136"/>
      <c r="E2312" s="136"/>
      <c r="F2312" s="136"/>
      <c r="G2312" s="136"/>
      <c r="H2312" s="136"/>
      <c r="I2312" s="136"/>
      <c r="J2312" s="136"/>
      <c r="K2312" s="136"/>
      <c r="L2312" s="138"/>
      <c r="M2312" s="139"/>
      <c r="N2312" s="211"/>
      <c r="O2312" s="136"/>
      <c r="P2312" s="136"/>
      <c r="Q2312" s="136"/>
      <c r="R2312" s="136"/>
      <c r="S2312" s="136"/>
      <c r="T2312" s="136"/>
      <c r="U2312" s="136"/>
      <c r="V2312" s="136"/>
      <c r="W2312" s="136"/>
      <c r="X2312" s="136"/>
      <c r="Y2312" s="138"/>
    </row>
    <row r="2313" spans="1:25" s="2" customFormat="1" x14ac:dyDescent="0.25">
      <c r="A2313" s="136"/>
      <c r="B2313" s="136"/>
      <c r="C2313" s="136"/>
      <c r="D2313" s="136"/>
      <c r="E2313" s="136"/>
      <c r="F2313" s="136"/>
      <c r="G2313" s="136"/>
      <c r="H2313" s="136"/>
      <c r="I2313" s="136"/>
      <c r="J2313" s="136"/>
      <c r="K2313" s="136"/>
      <c r="L2313" s="138"/>
      <c r="M2313" s="139"/>
      <c r="N2313" s="211"/>
      <c r="O2313" s="136"/>
      <c r="P2313" s="136"/>
      <c r="Q2313" s="136"/>
      <c r="R2313" s="136"/>
      <c r="S2313" s="136"/>
      <c r="T2313" s="136"/>
      <c r="U2313" s="136"/>
      <c r="V2313" s="136"/>
      <c r="W2313" s="136"/>
      <c r="X2313" s="136"/>
      <c r="Y2313" s="138"/>
    </row>
    <row r="2314" spans="1:25" s="2" customFormat="1" x14ac:dyDescent="0.25">
      <c r="A2314" s="136"/>
      <c r="B2314" s="136"/>
      <c r="C2314" s="136"/>
      <c r="D2314" s="136"/>
      <c r="E2314" s="136"/>
      <c r="F2314" s="136"/>
      <c r="G2314" s="136"/>
      <c r="H2314" s="136"/>
      <c r="I2314" s="136"/>
      <c r="J2314" s="136"/>
      <c r="K2314" s="136"/>
      <c r="L2314" s="138"/>
      <c r="M2314" s="139"/>
      <c r="N2314" s="211"/>
      <c r="O2314" s="136"/>
      <c r="P2314" s="136"/>
      <c r="Q2314" s="136"/>
      <c r="R2314" s="136"/>
      <c r="S2314" s="136"/>
      <c r="T2314" s="136"/>
      <c r="U2314" s="136"/>
      <c r="V2314" s="136"/>
      <c r="W2314" s="136"/>
      <c r="X2314" s="136"/>
      <c r="Y2314" s="138"/>
    </row>
    <row r="2315" spans="1:25" s="2" customFormat="1" x14ac:dyDescent="0.25">
      <c r="A2315" s="136"/>
      <c r="B2315" s="136"/>
      <c r="C2315" s="136"/>
      <c r="D2315" s="136"/>
      <c r="E2315" s="136"/>
      <c r="F2315" s="136"/>
      <c r="G2315" s="136"/>
      <c r="H2315" s="136"/>
      <c r="I2315" s="136"/>
      <c r="J2315" s="136"/>
      <c r="K2315" s="136"/>
      <c r="L2315" s="138"/>
      <c r="M2315" s="139"/>
      <c r="N2315" s="211"/>
      <c r="O2315" s="136"/>
      <c r="P2315" s="136"/>
      <c r="Q2315" s="136"/>
      <c r="R2315" s="136"/>
      <c r="S2315" s="136"/>
      <c r="T2315" s="136"/>
      <c r="U2315" s="136"/>
      <c r="V2315" s="136"/>
      <c r="W2315" s="136"/>
      <c r="X2315" s="136"/>
      <c r="Y2315" s="138"/>
    </row>
    <row r="2316" spans="1:25" s="2" customFormat="1" x14ac:dyDescent="0.25">
      <c r="A2316" s="136"/>
      <c r="B2316" s="136"/>
      <c r="C2316" s="136"/>
      <c r="D2316" s="136"/>
      <c r="E2316" s="136"/>
      <c r="F2316" s="136"/>
      <c r="G2316" s="136"/>
      <c r="H2316" s="136"/>
      <c r="I2316" s="136"/>
      <c r="J2316" s="136"/>
      <c r="K2316" s="136"/>
      <c r="L2316" s="138"/>
      <c r="M2316" s="139"/>
      <c r="N2316" s="211"/>
      <c r="O2316" s="136"/>
      <c r="P2316" s="136"/>
      <c r="Q2316" s="136"/>
      <c r="R2316" s="136"/>
      <c r="S2316" s="136"/>
      <c r="T2316" s="136"/>
      <c r="U2316" s="136"/>
      <c r="V2316" s="136"/>
      <c r="W2316" s="136"/>
      <c r="X2316" s="136"/>
      <c r="Y2316" s="138"/>
    </row>
    <row r="2317" spans="1:25" s="2" customFormat="1" x14ac:dyDescent="0.25">
      <c r="A2317" s="136"/>
      <c r="B2317" s="136"/>
      <c r="C2317" s="136"/>
      <c r="D2317" s="136"/>
      <c r="E2317" s="136"/>
      <c r="F2317" s="136"/>
      <c r="G2317" s="136"/>
      <c r="H2317" s="136"/>
      <c r="I2317" s="136"/>
      <c r="J2317" s="136"/>
      <c r="K2317" s="136"/>
      <c r="L2317" s="138"/>
      <c r="M2317" s="139"/>
      <c r="N2317" s="211"/>
      <c r="O2317" s="136"/>
      <c r="P2317" s="136"/>
      <c r="Q2317" s="136"/>
      <c r="R2317" s="136"/>
      <c r="S2317" s="136"/>
      <c r="T2317" s="136"/>
      <c r="U2317" s="136"/>
      <c r="V2317" s="136"/>
      <c r="W2317" s="136"/>
      <c r="X2317" s="136"/>
      <c r="Y2317" s="138"/>
    </row>
    <row r="2318" spans="1:25" s="2" customFormat="1" x14ac:dyDescent="0.25">
      <c r="A2318" s="136"/>
      <c r="B2318" s="136"/>
      <c r="C2318" s="136"/>
      <c r="D2318" s="136"/>
      <c r="E2318" s="136"/>
      <c r="F2318" s="136"/>
      <c r="G2318" s="136"/>
      <c r="H2318" s="136"/>
      <c r="I2318" s="136"/>
      <c r="J2318" s="136"/>
      <c r="K2318" s="136"/>
      <c r="L2318" s="138"/>
      <c r="M2318" s="139"/>
      <c r="N2318" s="211"/>
      <c r="O2318" s="136"/>
      <c r="P2318" s="136"/>
      <c r="Q2318" s="136"/>
      <c r="R2318" s="136"/>
      <c r="S2318" s="136"/>
      <c r="T2318" s="136"/>
      <c r="U2318" s="136"/>
      <c r="V2318" s="136"/>
      <c r="W2318" s="136"/>
      <c r="X2318" s="136"/>
      <c r="Y2318" s="138"/>
    </row>
    <row r="2319" spans="1:25" s="2" customFormat="1" x14ac:dyDescent="0.25">
      <c r="A2319" s="136"/>
      <c r="B2319" s="136"/>
      <c r="C2319" s="136"/>
      <c r="D2319" s="136"/>
      <c r="E2319" s="136"/>
      <c r="F2319" s="136"/>
      <c r="G2319" s="136"/>
      <c r="H2319" s="136"/>
      <c r="I2319" s="136"/>
      <c r="J2319" s="136"/>
      <c r="K2319" s="136"/>
      <c r="L2319" s="138"/>
      <c r="M2319" s="139"/>
      <c r="N2319" s="211"/>
      <c r="O2319" s="136"/>
      <c r="P2319" s="136"/>
      <c r="Q2319" s="136"/>
      <c r="R2319" s="136"/>
      <c r="S2319" s="136"/>
      <c r="T2319" s="136"/>
      <c r="U2319" s="136"/>
      <c r="V2319" s="136"/>
      <c r="W2319" s="136"/>
      <c r="X2319" s="136"/>
      <c r="Y2319" s="138"/>
    </row>
    <row r="2320" spans="1:25" s="2" customFormat="1" x14ac:dyDescent="0.25">
      <c r="A2320" s="136"/>
      <c r="B2320" s="136"/>
      <c r="C2320" s="136"/>
      <c r="D2320" s="136"/>
      <c r="E2320" s="136"/>
      <c r="F2320" s="136"/>
      <c r="G2320" s="136"/>
      <c r="H2320" s="136"/>
      <c r="I2320" s="136"/>
      <c r="J2320" s="136"/>
      <c r="K2320" s="136"/>
      <c r="L2320" s="138"/>
      <c r="M2320" s="139"/>
      <c r="N2320" s="211"/>
      <c r="O2320" s="136"/>
      <c r="P2320" s="136"/>
      <c r="Q2320" s="136"/>
      <c r="R2320" s="136"/>
      <c r="S2320" s="136"/>
      <c r="T2320" s="136"/>
      <c r="U2320" s="136"/>
      <c r="V2320" s="136"/>
      <c r="W2320" s="136"/>
      <c r="X2320" s="136"/>
      <c r="Y2320" s="138"/>
    </row>
    <row r="2321" spans="1:25" s="2" customFormat="1" x14ac:dyDescent="0.25">
      <c r="A2321" s="136"/>
      <c r="B2321" s="136"/>
      <c r="C2321" s="136"/>
      <c r="D2321" s="136"/>
      <c r="E2321" s="136"/>
      <c r="F2321" s="136"/>
      <c r="G2321" s="136"/>
      <c r="H2321" s="136"/>
      <c r="I2321" s="136"/>
      <c r="J2321" s="136"/>
      <c r="K2321" s="136"/>
      <c r="L2321" s="138"/>
      <c r="M2321" s="139"/>
      <c r="N2321" s="211"/>
      <c r="O2321" s="136"/>
      <c r="P2321" s="136"/>
      <c r="Q2321" s="136"/>
      <c r="R2321" s="136"/>
      <c r="S2321" s="136"/>
      <c r="T2321" s="136"/>
      <c r="U2321" s="136"/>
      <c r="V2321" s="136"/>
      <c r="W2321" s="136"/>
      <c r="X2321" s="136"/>
      <c r="Y2321" s="138"/>
    </row>
    <row r="2322" spans="1:25" s="2" customFormat="1" x14ac:dyDescent="0.25">
      <c r="A2322" s="136"/>
      <c r="B2322" s="136"/>
      <c r="C2322" s="136"/>
      <c r="D2322" s="136"/>
      <c r="E2322" s="136"/>
      <c r="F2322" s="136"/>
      <c r="G2322" s="136"/>
      <c r="H2322" s="136"/>
      <c r="I2322" s="136"/>
      <c r="J2322" s="136"/>
      <c r="K2322" s="136"/>
      <c r="L2322" s="138"/>
      <c r="M2322" s="139"/>
      <c r="N2322" s="211"/>
      <c r="O2322" s="136"/>
      <c r="P2322" s="136"/>
      <c r="Q2322" s="136"/>
      <c r="R2322" s="136"/>
      <c r="S2322" s="136"/>
      <c r="T2322" s="136"/>
      <c r="U2322" s="136"/>
      <c r="V2322" s="136"/>
      <c r="W2322" s="136"/>
      <c r="X2322" s="136"/>
      <c r="Y2322" s="138"/>
    </row>
    <row r="2323" spans="1:25" s="2" customFormat="1" x14ac:dyDescent="0.25">
      <c r="A2323" s="136"/>
      <c r="B2323" s="136"/>
      <c r="C2323" s="136"/>
      <c r="D2323" s="136"/>
      <c r="E2323" s="136"/>
      <c r="F2323" s="136"/>
      <c r="G2323" s="136"/>
      <c r="H2323" s="136"/>
      <c r="I2323" s="136"/>
      <c r="J2323" s="136"/>
      <c r="K2323" s="136"/>
      <c r="L2323" s="138"/>
      <c r="M2323" s="139"/>
      <c r="N2323" s="211"/>
      <c r="O2323" s="136"/>
      <c r="P2323" s="136"/>
      <c r="Q2323" s="136"/>
      <c r="R2323" s="136"/>
      <c r="S2323" s="136"/>
      <c r="T2323" s="136"/>
      <c r="U2323" s="136"/>
      <c r="V2323" s="136"/>
      <c r="W2323" s="136"/>
      <c r="X2323" s="136"/>
      <c r="Y2323" s="138"/>
    </row>
    <row r="2324" spans="1:25" s="2" customFormat="1" x14ac:dyDescent="0.25">
      <c r="A2324" s="136"/>
      <c r="B2324" s="136"/>
      <c r="C2324" s="136"/>
      <c r="D2324" s="136"/>
      <c r="E2324" s="136"/>
      <c r="F2324" s="136"/>
      <c r="G2324" s="136"/>
      <c r="H2324" s="136"/>
      <c r="I2324" s="136"/>
      <c r="J2324" s="136"/>
      <c r="K2324" s="136"/>
      <c r="L2324" s="138"/>
      <c r="M2324" s="139"/>
      <c r="N2324" s="211"/>
      <c r="O2324" s="136"/>
      <c r="P2324" s="136"/>
      <c r="Q2324" s="136"/>
      <c r="R2324" s="136"/>
      <c r="S2324" s="136"/>
      <c r="T2324" s="136"/>
      <c r="U2324" s="136"/>
      <c r="V2324" s="136"/>
      <c r="W2324" s="136"/>
      <c r="X2324" s="136"/>
      <c r="Y2324" s="138"/>
    </row>
    <row r="2325" spans="1:25" s="2" customFormat="1" x14ac:dyDescent="0.25">
      <c r="A2325" s="136"/>
      <c r="B2325" s="136"/>
      <c r="C2325" s="136"/>
      <c r="D2325" s="136"/>
      <c r="E2325" s="136"/>
      <c r="F2325" s="136"/>
      <c r="G2325" s="136"/>
      <c r="H2325" s="136"/>
      <c r="I2325" s="136"/>
      <c r="J2325" s="136"/>
      <c r="K2325" s="136"/>
      <c r="L2325" s="138"/>
      <c r="M2325" s="139"/>
      <c r="N2325" s="211"/>
      <c r="O2325" s="136"/>
      <c r="P2325" s="136"/>
      <c r="Q2325" s="136"/>
      <c r="R2325" s="136"/>
      <c r="S2325" s="136"/>
      <c r="T2325" s="136"/>
      <c r="U2325" s="136"/>
      <c r="V2325" s="136"/>
      <c r="W2325" s="136"/>
      <c r="X2325" s="136"/>
      <c r="Y2325" s="138"/>
    </row>
    <row r="2326" spans="1:25" s="2" customFormat="1" x14ac:dyDescent="0.25">
      <c r="A2326" s="136"/>
      <c r="B2326" s="136"/>
      <c r="C2326" s="136"/>
      <c r="D2326" s="136"/>
      <c r="E2326" s="136"/>
      <c r="F2326" s="136"/>
      <c r="G2326" s="136"/>
      <c r="H2326" s="136"/>
      <c r="I2326" s="136"/>
      <c r="J2326" s="136"/>
      <c r="K2326" s="136"/>
      <c r="L2326" s="138"/>
      <c r="M2326" s="139"/>
      <c r="N2326" s="211"/>
      <c r="O2326" s="136"/>
      <c r="P2326" s="136"/>
      <c r="Q2326" s="136"/>
      <c r="R2326" s="136"/>
      <c r="S2326" s="136"/>
      <c r="T2326" s="136"/>
      <c r="U2326" s="136"/>
      <c r="V2326" s="136"/>
      <c r="W2326" s="136"/>
      <c r="X2326" s="136"/>
      <c r="Y2326" s="138"/>
    </row>
    <row r="2327" spans="1:25" s="2" customFormat="1" x14ac:dyDescent="0.25">
      <c r="A2327" s="136"/>
      <c r="B2327" s="136"/>
      <c r="C2327" s="136"/>
      <c r="D2327" s="136"/>
      <c r="E2327" s="136"/>
      <c r="F2327" s="136"/>
      <c r="G2327" s="136"/>
      <c r="H2327" s="136"/>
      <c r="I2327" s="136"/>
      <c r="J2327" s="136"/>
      <c r="K2327" s="136"/>
      <c r="L2327" s="138"/>
      <c r="M2327" s="139"/>
      <c r="N2327" s="211"/>
      <c r="O2327" s="136"/>
      <c r="P2327" s="136"/>
      <c r="Q2327" s="136"/>
      <c r="R2327" s="136"/>
      <c r="S2327" s="136"/>
      <c r="T2327" s="136"/>
      <c r="U2327" s="136"/>
      <c r="V2327" s="136"/>
      <c r="W2327" s="136"/>
      <c r="X2327" s="136"/>
      <c r="Y2327" s="138"/>
    </row>
    <row r="2328" spans="1:25" s="2" customFormat="1" x14ac:dyDescent="0.25">
      <c r="A2328" s="136"/>
      <c r="B2328" s="136"/>
      <c r="C2328" s="136"/>
      <c r="D2328" s="136"/>
      <c r="E2328" s="136"/>
      <c r="F2328" s="136"/>
      <c r="G2328" s="136"/>
      <c r="H2328" s="136"/>
      <c r="I2328" s="136"/>
      <c r="J2328" s="136"/>
      <c r="K2328" s="136"/>
      <c r="L2328" s="138"/>
      <c r="M2328" s="139"/>
      <c r="N2328" s="211"/>
      <c r="O2328" s="136"/>
      <c r="P2328" s="136"/>
      <c r="Q2328" s="136"/>
      <c r="R2328" s="136"/>
      <c r="S2328" s="136"/>
      <c r="T2328" s="136"/>
      <c r="U2328" s="136"/>
      <c r="V2328" s="136"/>
      <c r="W2328" s="136"/>
      <c r="X2328" s="136"/>
      <c r="Y2328" s="138"/>
    </row>
    <row r="2329" spans="1:25" s="2" customFormat="1" x14ac:dyDescent="0.25">
      <c r="A2329" s="136"/>
      <c r="B2329" s="136"/>
      <c r="C2329" s="136"/>
      <c r="D2329" s="136"/>
      <c r="E2329" s="136"/>
      <c r="F2329" s="136"/>
      <c r="G2329" s="136"/>
      <c r="H2329" s="136"/>
      <c r="I2329" s="136"/>
      <c r="J2329" s="136"/>
      <c r="K2329" s="136"/>
      <c r="L2329" s="138"/>
      <c r="M2329" s="139"/>
      <c r="N2329" s="211"/>
      <c r="O2329" s="136"/>
      <c r="P2329" s="136"/>
      <c r="Q2329" s="136"/>
      <c r="R2329" s="136"/>
      <c r="S2329" s="136"/>
      <c r="T2329" s="136"/>
      <c r="U2329" s="136"/>
      <c r="V2329" s="136"/>
      <c r="W2329" s="136"/>
      <c r="X2329" s="136"/>
      <c r="Y2329" s="138"/>
    </row>
    <row r="2330" spans="1:25" s="2" customFormat="1" x14ac:dyDescent="0.25">
      <c r="A2330" s="136"/>
      <c r="B2330" s="136"/>
      <c r="C2330" s="136"/>
      <c r="D2330" s="136"/>
      <c r="E2330" s="136"/>
      <c r="F2330" s="136"/>
      <c r="G2330" s="136"/>
      <c r="H2330" s="136"/>
      <c r="I2330" s="136"/>
      <c r="J2330" s="136"/>
      <c r="K2330" s="136"/>
      <c r="L2330" s="138"/>
      <c r="M2330" s="139"/>
      <c r="N2330" s="211"/>
      <c r="O2330" s="136"/>
      <c r="P2330" s="136"/>
      <c r="Q2330" s="136"/>
      <c r="R2330" s="136"/>
      <c r="S2330" s="136"/>
      <c r="T2330" s="136"/>
      <c r="U2330" s="136"/>
      <c r="V2330" s="136"/>
      <c r="W2330" s="136"/>
      <c r="X2330" s="136"/>
      <c r="Y2330" s="138"/>
    </row>
    <row r="2331" spans="1:25" s="2" customFormat="1" x14ac:dyDescent="0.25">
      <c r="A2331" s="136"/>
      <c r="B2331" s="136"/>
      <c r="C2331" s="136"/>
      <c r="D2331" s="136"/>
      <c r="E2331" s="136"/>
      <c r="F2331" s="136"/>
      <c r="G2331" s="136"/>
      <c r="H2331" s="136"/>
      <c r="I2331" s="136"/>
      <c r="J2331" s="136"/>
      <c r="K2331" s="136"/>
      <c r="L2331" s="138"/>
      <c r="M2331" s="139"/>
      <c r="N2331" s="211"/>
      <c r="O2331" s="136"/>
      <c r="P2331" s="136"/>
      <c r="Q2331" s="136"/>
      <c r="R2331" s="136"/>
      <c r="S2331" s="136"/>
      <c r="T2331" s="136"/>
      <c r="U2331" s="136"/>
      <c r="V2331" s="136"/>
      <c r="W2331" s="136"/>
      <c r="X2331" s="136"/>
      <c r="Y2331" s="138"/>
    </row>
    <row r="2332" spans="1:25" s="2" customFormat="1" x14ac:dyDescent="0.25">
      <c r="A2332" s="136"/>
      <c r="B2332" s="136"/>
      <c r="C2332" s="136"/>
      <c r="D2332" s="136"/>
      <c r="E2332" s="136"/>
      <c r="F2332" s="136"/>
      <c r="G2332" s="136"/>
      <c r="H2332" s="136"/>
      <c r="I2332" s="136"/>
      <c r="J2332" s="136"/>
      <c r="K2332" s="136"/>
      <c r="L2332" s="138"/>
      <c r="M2332" s="139"/>
      <c r="N2332" s="211"/>
      <c r="O2332" s="136"/>
      <c r="P2332" s="136"/>
      <c r="Q2332" s="136"/>
      <c r="R2332" s="136"/>
      <c r="S2332" s="136"/>
      <c r="T2332" s="136"/>
      <c r="U2332" s="136"/>
      <c r="V2332" s="136"/>
      <c r="W2332" s="136"/>
      <c r="X2332" s="136"/>
      <c r="Y2332" s="138"/>
    </row>
    <row r="2333" spans="1:25" s="2" customFormat="1" x14ac:dyDescent="0.25">
      <c r="A2333" s="136"/>
      <c r="B2333" s="136"/>
      <c r="C2333" s="136"/>
      <c r="D2333" s="136"/>
      <c r="E2333" s="136"/>
      <c r="F2333" s="136"/>
      <c r="G2333" s="136"/>
      <c r="H2333" s="136"/>
      <c r="I2333" s="136"/>
      <c r="J2333" s="136"/>
      <c r="K2333" s="136"/>
      <c r="L2333" s="138"/>
      <c r="M2333" s="139"/>
      <c r="N2333" s="211"/>
      <c r="O2333" s="136"/>
      <c r="P2333" s="136"/>
      <c r="Q2333" s="136"/>
      <c r="R2333" s="136"/>
      <c r="S2333" s="136"/>
      <c r="T2333" s="136"/>
      <c r="U2333" s="136"/>
      <c r="V2333" s="136"/>
      <c r="W2333" s="136"/>
      <c r="X2333" s="136"/>
      <c r="Y2333" s="138"/>
    </row>
    <row r="2334" spans="1:25" s="2" customFormat="1" x14ac:dyDescent="0.25">
      <c r="A2334" s="136"/>
      <c r="B2334" s="136"/>
      <c r="C2334" s="136"/>
      <c r="D2334" s="136"/>
      <c r="E2334" s="136"/>
      <c r="F2334" s="136"/>
      <c r="G2334" s="136"/>
      <c r="H2334" s="136"/>
      <c r="I2334" s="136"/>
      <c r="J2334" s="136"/>
      <c r="K2334" s="136"/>
      <c r="L2334" s="138"/>
      <c r="M2334" s="139"/>
      <c r="N2334" s="211"/>
      <c r="O2334" s="136"/>
      <c r="P2334" s="136"/>
      <c r="Q2334" s="136"/>
      <c r="R2334" s="136"/>
      <c r="S2334" s="136"/>
      <c r="T2334" s="136"/>
      <c r="U2334" s="136"/>
      <c r="V2334" s="136"/>
      <c r="W2334" s="136"/>
      <c r="X2334" s="136"/>
      <c r="Y2334" s="138"/>
    </row>
    <row r="2335" spans="1:25" s="2" customFormat="1" x14ac:dyDescent="0.25">
      <c r="A2335" s="136"/>
      <c r="B2335" s="136"/>
      <c r="C2335" s="136"/>
      <c r="D2335" s="136"/>
      <c r="E2335" s="136"/>
      <c r="F2335" s="136"/>
      <c r="G2335" s="136"/>
      <c r="H2335" s="136"/>
      <c r="I2335" s="136"/>
      <c r="J2335" s="136"/>
      <c r="K2335" s="136"/>
      <c r="L2335" s="138"/>
      <c r="M2335" s="139"/>
      <c r="N2335" s="211"/>
      <c r="O2335" s="136"/>
      <c r="P2335" s="136"/>
      <c r="Q2335" s="136"/>
      <c r="R2335" s="136"/>
      <c r="S2335" s="136"/>
      <c r="T2335" s="136"/>
      <c r="U2335" s="136"/>
      <c r="V2335" s="136"/>
      <c r="W2335" s="136"/>
      <c r="X2335" s="136"/>
      <c r="Y2335" s="138"/>
    </row>
    <row r="2336" spans="1:25" s="2" customFormat="1" x14ac:dyDescent="0.25">
      <c r="A2336" s="136"/>
      <c r="B2336" s="136"/>
      <c r="C2336" s="136"/>
      <c r="D2336" s="136"/>
      <c r="E2336" s="136"/>
      <c r="F2336" s="136"/>
      <c r="G2336" s="136"/>
      <c r="H2336" s="136"/>
      <c r="I2336" s="136"/>
      <c r="J2336" s="136"/>
      <c r="K2336" s="136"/>
      <c r="L2336" s="138"/>
      <c r="M2336" s="139"/>
      <c r="N2336" s="211"/>
      <c r="O2336" s="136"/>
      <c r="P2336" s="136"/>
      <c r="Q2336" s="136"/>
      <c r="R2336" s="136"/>
      <c r="S2336" s="136"/>
      <c r="T2336" s="136"/>
      <c r="U2336" s="136"/>
      <c r="V2336" s="136"/>
      <c r="W2336" s="136"/>
      <c r="X2336" s="136"/>
      <c r="Y2336" s="138"/>
    </row>
    <row r="2337" spans="1:25" s="2" customFormat="1" x14ac:dyDescent="0.25">
      <c r="A2337" s="136"/>
      <c r="B2337" s="136"/>
      <c r="C2337" s="136"/>
      <c r="D2337" s="136"/>
      <c r="E2337" s="136"/>
      <c r="F2337" s="136"/>
      <c r="G2337" s="136"/>
      <c r="H2337" s="136"/>
      <c r="I2337" s="136"/>
      <c r="J2337" s="136"/>
      <c r="K2337" s="136"/>
      <c r="L2337" s="138"/>
      <c r="M2337" s="139"/>
      <c r="N2337" s="211"/>
      <c r="O2337" s="136"/>
      <c r="P2337" s="136"/>
      <c r="Q2337" s="136"/>
      <c r="R2337" s="136"/>
      <c r="S2337" s="136"/>
      <c r="T2337" s="136"/>
      <c r="U2337" s="136"/>
      <c r="V2337" s="136"/>
      <c r="W2337" s="136"/>
      <c r="X2337" s="136"/>
      <c r="Y2337" s="138"/>
    </row>
    <row r="2338" spans="1:25" s="2" customFormat="1" x14ac:dyDescent="0.25">
      <c r="A2338" s="136"/>
      <c r="B2338" s="136"/>
      <c r="C2338" s="136"/>
      <c r="D2338" s="136"/>
      <c r="E2338" s="136"/>
      <c r="F2338" s="136"/>
      <c r="G2338" s="136"/>
      <c r="H2338" s="136"/>
      <c r="I2338" s="136"/>
      <c r="J2338" s="136"/>
      <c r="K2338" s="136"/>
      <c r="L2338" s="138"/>
      <c r="M2338" s="139"/>
      <c r="N2338" s="211"/>
      <c r="O2338" s="136"/>
      <c r="P2338" s="136"/>
      <c r="Q2338" s="136"/>
      <c r="R2338" s="136"/>
      <c r="S2338" s="136"/>
      <c r="T2338" s="136"/>
      <c r="U2338" s="136"/>
      <c r="V2338" s="136"/>
      <c r="W2338" s="136"/>
      <c r="X2338" s="136"/>
      <c r="Y2338" s="138"/>
    </row>
    <row r="2339" spans="1:25" s="2" customFormat="1" x14ac:dyDescent="0.25">
      <c r="A2339" s="136"/>
      <c r="B2339" s="136"/>
      <c r="C2339" s="136"/>
      <c r="D2339" s="136"/>
      <c r="E2339" s="136"/>
      <c r="F2339" s="136"/>
      <c r="G2339" s="136"/>
      <c r="H2339" s="136"/>
      <c r="I2339" s="136"/>
      <c r="J2339" s="136"/>
      <c r="K2339" s="136"/>
      <c r="L2339" s="138"/>
      <c r="M2339" s="139"/>
      <c r="N2339" s="211"/>
      <c r="O2339" s="136"/>
      <c r="P2339" s="136"/>
      <c r="Q2339" s="136"/>
      <c r="R2339" s="136"/>
      <c r="S2339" s="136"/>
      <c r="T2339" s="136"/>
      <c r="U2339" s="136"/>
      <c r="V2339" s="136"/>
      <c r="W2339" s="136"/>
      <c r="X2339" s="136"/>
      <c r="Y2339" s="138"/>
    </row>
    <row r="2340" spans="1:25" s="2" customFormat="1" x14ac:dyDescent="0.25">
      <c r="A2340" s="136"/>
      <c r="B2340" s="136"/>
      <c r="C2340" s="136"/>
      <c r="D2340" s="136"/>
      <c r="E2340" s="136"/>
      <c r="F2340" s="136"/>
      <c r="G2340" s="136"/>
      <c r="H2340" s="136"/>
      <c r="I2340" s="136"/>
      <c r="J2340" s="136"/>
      <c r="K2340" s="136"/>
      <c r="L2340" s="138"/>
      <c r="M2340" s="139"/>
      <c r="N2340" s="211"/>
      <c r="O2340" s="136"/>
      <c r="P2340" s="136"/>
      <c r="Q2340" s="136"/>
      <c r="R2340" s="136"/>
      <c r="S2340" s="136"/>
      <c r="T2340" s="136"/>
      <c r="U2340" s="136"/>
      <c r="V2340" s="136"/>
      <c r="W2340" s="136"/>
      <c r="X2340" s="136"/>
      <c r="Y2340" s="138"/>
    </row>
    <row r="2341" spans="1:25" s="2" customFormat="1" x14ac:dyDescent="0.25">
      <c r="A2341" s="136"/>
      <c r="B2341" s="136"/>
      <c r="C2341" s="136"/>
      <c r="D2341" s="136"/>
      <c r="E2341" s="136"/>
      <c r="F2341" s="136"/>
      <c r="G2341" s="136"/>
      <c r="H2341" s="136"/>
      <c r="I2341" s="136"/>
      <c r="J2341" s="136"/>
      <c r="K2341" s="136"/>
      <c r="L2341" s="138"/>
      <c r="M2341" s="139"/>
      <c r="N2341" s="211"/>
      <c r="O2341" s="136"/>
      <c r="P2341" s="136"/>
      <c r="Q2341" s="136"/>
      <c r="R2341" s="136"/>
      <c r="S2341" s="136"/>
      <c r="T2341" s="136"/>
      <c r="U2341" s="136"/>
      <c r="V2341" s="136"/>
      <c r="W2341" s="136"/>
      <c r="X2341" s="136"/>
      <c r="Y2341" s="138"/>
    </row>
    <row r="2342" spans="1:25" s="2" customFormat="1" x14ac:dyDescent="0.25">
      <c r="A2342" s="136"/>
      <c r="B2342" s="136"/>
      <c r="C2342" s="136"/>
      <c r="D2342" s="136"/>
      <c r="E2342" s="136"/>
      <c r="F2342" s="136"/>
      <c r="G2342" s="136"/>
      <c r="H2342" s="136"/>
      <c r="I2342" s="136"/>
      <c r="J2342" s="136"/>
      <c r="K2342" s="136"/>
      <c r="L2342" s="138"/>
      <c r="M2342" s="139"/>
      <c r="N2342" s="211"/>
      <c r="O2342" s="136"/>
      <c r="P2342" s="136"/>
      <c r="Q2342" s="136"/>
      <c r="R2342" s="136"/>
      <c r="S2342" s="136"/>
      <c r="T2342" s="136"/>
      <c r="U2342" s="136"/>
      <c r="V2342" s="136"/>
      <c r="W2342" s="136"/>
      <c r="X2342" s="136"/>
      <c r="Y2342" s="138"/>
    </row>
    <row r="2343" spans="1:25" s="2" customFormat="1" x14ac:dyDescent="0.25">
      <c r="A2343" s="136"/>
      <c r="B2343" s="136"/>
      <c r="C2343" s="136"/>
      <c r="D2343" s="136"/>
      <c r="E2343" s="136"/>
      <c r="F2343" s="136"/>
      <c r="G2343" s="136"/>
      <c r="H2343" s="136"/>
      <c r="I2343" s="136"/>
      <c r="J2343" s="136"/>
      <c r="K2343" s="136"/>
      <c r="L2343" s="138"/>
      <c r="M2343" s="139"/>
      <c r="N2343" s="211"/>
      <c r="O2343" s="136"/>
      <c r="P2343" s="136"/>
      <c r="Q2343" s="136"/>
      <c r="R2343" s="136"/>
      <c r="S2343" s="136"/>
      <c r="T2343" s="136"/>
      <c r="U2343" s="136"/>
      <c r="V2343" s="136"/>
      <c r="W2343" s="136"/>
      <c r="X2343" s="136"/>
      <c r="Y2343" s="138"/>
    </row>
    <row r="2344" spans="1:25" s="2" customFormat="1" x14ac:dyDescent="0.25">
      <c r="A2344" s="136"/>
      <c r="B2344" s="136"/>
      <c r="C2344" s="136"/>
      <c r="D2344" s="136"/>
      <c r="E2344" s="136"/>
      <c r="F2344" s="136"/>
      <c r="G2344" s="136"/>
      <c r="H2344" s="136"/>
      <c r="I2344" s="136"/>
      <c r="J2344" s="136"/>
      <c r="K2344" s="136"/>
      <c r="L2344" s="138"/>
      <c r="M2344" s="139"/>
      <c r="N2344" s="211"/>
      <c r="O2344" s="136"/>
      <c r="P2344" s="136"/>
      <c r="Q2344" s="136"/>
      <c r="R2344" s="136"/>
      <c r="S2344" s="136"/>
      <c r="T2344" s="136"/>
      <c r="U2344" s="136"/>
      <c r="V2344" s="136"/>
      <c r="W2344" s="136"/>
      <c r="X2344" s="136"/>
      <c r="Y2344" s="138"/>
    </row>
    <row r="2345" spans="1:25" s="2" customFormat="1" x14ac:dyDescent="0.25">
      <c r="A2345" s="136"/>
      <c r="B2345" s="136"/>
      <c r="C2345" s="136"/>
      <c r="D2345" s="136"/>
      <c r="E2345" s="136"/>
      <c r="F2345" s="136"/>
      <c r="G2345" s="136"/>
      <c r="H2345" s="136"/>
      <c r="I2345" s="136"/>
      <c r="J2345" s="136"/>
      <c r="K2345" s="136"/>
      <c r="L2345" s="138"/>
      <c r="M2345" s="139"/>
      <c r="N2345" s="211"/>
      <c r="O2345" s="136"/>
      <c r="P2345" s="136"/>
      <c r="Q2345" s="136"/>
      <c r="R2345" s="136"/>
      <c r="S2345" s="136"/>
      <c r="T2345" s="136"/>
      <c r="U2345" s="136"/>
      <c r="V2345" s="136"/>
      <c r="W2345" s="136"/>
      <c r="X2345" s="136"/>
      <c r="Y2345" s="138"/>
    </row>
    <row r="2346" spans="1:25" s="2" customFormat="1" x14ac:dyDescent="0.25">
      <c r="A2346" s="136"/>
      <c r="B2346" s="136"/>
      <c r="C2346" s="136"/>
      <c r="D2346" s="136"/>
      <c r="E2346" s="136"/>
      <c r="F2346" s="136"/>
      <c r="G2346" s="136"/>
      <c r="H2346" s="136"/>
      <c r="I2346" s="136"/>
      <c r="J2346" s="136"/>
      <c r="K2346" s="136"/>
      <c r="L2346" s="138"/>
      <c r="M2346" s="139"/>
      <c r="N2346" s="211"/>
      <c r="O2346" s="136"/>
      <c r="P2346" s="136"/>
      <c r="Q2346" s="136"/>
      <c r="R2346" s="136"/>
      <c r="S2346" s="136"/>
      <c r="T2346" s="136"/>
      <c r="U2346" s="136"/>
      <c r="V2346" s="136"/>
      <c r="W2346" s="136"/>
      <c r="X2346" s="136"/>
      <c r="Y2346" s="138"/>
    </row>
    <row r="2347" spans="1:25" s="2" customFormat="1" x14ac:dyDescent="0.25">
      <c r="A2347" s="136"/>
      <c r="B2347" s="136"/>
      <c r="C2347" s="136"/>
      <c r="D2347" s="136"/>
      <c r="E2347" s="136"/>
      <c r="F2347" s="136"/>
      <c r="G2347" s="136"/>
      <c r="H2347" s="136"/>
      <c r="I2347" s="136"/>
      <c r="J2347" s="136"/>
      <c r="K2347" s="136"/>
      <c r="L2347" s="138"/>
      <c r="M2347" s="139"/>
      <c r="N2347" s="211"/>
      <c r="O2347" s="136"/>
      <c r="P2347" s="136"/>
      <c r="Q2347" s="136"/>
      <c r="R2347" s="136"/>
      <c r="S2347" s="136"/>
      <c r="T2347" s="136"/>
      <c r="U2347" s="136"/>
      <c r="V2347" s="136"/>
      <c r="W2347" s="136"/>
      <c r="X2347" s="136"/>
      <c r="Y2347" s="138"/>
    </row>
    <row r="2348" spans="1:25" s="2" customFormat="1" x14ac:dyDescent="0.25">
      <c r="A2348" s="136"/>
      <c r="B2348" s="136"/>
      <c r="C2348" s="136"/>
      <c r="D2348" s="136"/>
      <c r="E2348" s="136"/>
      <c r="F2348" s="136"/>
      <c r="G2348" s="136"/>
      <c r="H2348" s="136"/>
      <c r="I2348" s="136"/>
      <c r="J2348" s="136"/>
      <c r="K2348" s="136"/>
      <c r="L2348" s="138"/>
      <c r="M2348" s="139"/>
      <c r="N2348" s="211"/>
      <c r="O2348" s="136"/>
      <c r="P2348" s="136"/>
      <c r="Q2348" s="136"/>
      <c r="R2348" s="136"/>
      <c r="S2348" s="136"/>
      <c r="T2348" s="136"/>
      <c r="U2348" s="136"/>
      <c r="V2348" s="136"/>
      <c r="W2348" s="136"/>
      <c r="X2348" s="136"/>
      <c r="Y2348" s="138"/>
    </row>
    <row r="2349" spans="1:25" s="2" customFormat="1" x14ac:dyDescent="0.25">
      <c r="A2349" s="136"/>
      <c r="B2349" s="136"/>
      <c r="C2349" s="136"/>
      <c r="D2349" s="136"/>
      <c r="E2349" s="136"/>
      <c r="F2349" s="136"/>
      <c r="G2349" s="136"/>
      <c r="H2349" s="136"/>
      <c r="I2349" s="136"/>
      <c r="J2349" s="136"/>
      <c r="K2349" s="136"/>
      <c r="L2349" s="138"/>
      <c r="M2349" s="139"/>
      <c r="N2349" s="211"/>
      <c r="O2349" s="136"/>
      <c r="P2349" s="136"/>
      <c r="Q2349" s="136"/>
      <c r="R2349" s="136"/>
      <c r="S2349" s="136"/>
      <c r="T2349" s="136"/>
      <c r="U2349" s="136"/>
      <c r="V2349" s="136"/>
      <c r="W2349" s="136"/>
      <c r="X2349" s="136"/>
      <c r="Y2349" s="138"/>
    </row>
    <row r="2350" spans="1:25" s="2" customFormat="1" x14ac:dyDescent="0.25">
      <c r="A2350" s="136"/>
      <c r="B2350" s="136"/>
      <c r="C2350" s="136"/>
      <c r="D2350" s="136"/>
      <c r="E2350" s="136"/>
      <c r="F2350" s="136"/>
      <c r="G2350" s="136"/>
      <c r="H2350" s="136"/>
      <c r="I2350" s="136"/>
      <c r="J2350" s="136"/>
      <c r="K2350" s="136"/>
      <c r="L2350" s="138"/>
      <c r="M2350" s="139"/>
      <c r="N2350" s="211"/>
      <c r="O2350" s="136"/>
      <c r="P2350" s="136"/>
      <c r="Q2350" s="136"/>
      <c r="R2350" s="136"/>
      <c r="S2350" s="136"/>
      <c r="T2350" s="136"/>
      <c r="U2350" s="136"/>
      <c r="V2350" s="136"/>
      <c r="W2350" s="136"/>
      <c r="X2350" s="136"/>
      <c r="Y2350" s="138"/>
    </row>
    <row r="2351" spans="1:25" s="2" customFormat="1" x14ac:dyDescent="0.25">
      <c r="A2351" s="136"/>
      <c r="B2351" s="136"/>
      <c r="C2351" s="136"/>
      <c r="D2351" s="136"/>
      <c r="E2351" s="136"/>
      <c r="F2351" s="136"/>
      <c r="G2351" s="136"/>
      <c r="H2351" s="136"/>
      <c r="I2351" s="136"/>
      <c r="J2351" s="136"/>
      <c r="K2351" s="136"/>
      <c r="L2351" s="138"/>
      <c r="M2351" s="139"/>
      <c r="N2351" s="211"/>
      <c r="O2351" s="136"/>
      <c r="P2351" s="136"/>
      <c r="Q2351" s="136"/>
      <c r="R2351" s="136"/>
      <c r="S2351" s="136"/>
      <c r="T2351" s="136"/>
      <c r="U2351" s="136"/>
      <c r="V2351" s="136"/>
      <c r="W2351" s="136"/>
      <c r="X2351" s="136"/>
      <c r="Y2351" s="138"/>
    </row>
    <row r="2352" spans="1:25" s="2" customFormat="1" x14ac:dyDescent="0.25">
      <c r="A2352" s="136"/>
      <c r="B2352" s="136"/>
      <c r="C2352" s="136"/>
      <c r="D2352" s="136"/>
      <c r="E2352" s="136"/>
      <c r="F2352" s="136"/>
      <c r="G2352" s="136"/>
      <c r="H2352" s="136"/>
      <c r="I2352" s="136"/>
      <c r="J2352" s="136"/>
      <c r="K2352" s="136"/>
      <c r="L2352" s="138"/>
      <c r="M2352" s="139"/>
      <c r="N2352" s="211"/>
      <c r="O2352" s="136"/>
      <c r="P2352" s="136"/>
      <c r="Q2352" s="136"/>
      <c r="R2352" s="136"/>
      <c r="S2352" s="136"/>
      <c r="T2352" s="136"/>
      <c r="U2352" s="136"/>
      <c r="V2352" s="136"/>
      <c r="W2352" s="136"/>
      <c r="X2352" s="136"/>
      <c r="Y2352" s="138"/>
    </row>
    <row r="2353" spans="1:25" s="2" customFormat="1" x14ac:dyDescent="0.25">
      <c r="A2353" s="136"/>
      <c r="B2353" s="136"/>
      <c r="C2353" s="136"/>
      <c r="D2353" s="136"/>
      <c r="E2353" s="136"/>
      <c r="F2353" s="136"/>
      <c r="G2353" s="136"/>
      <c r="H2353" s="136"/>
      <c r="I2353" s="136"/>
      <c r="J2353" s="136"/>
      <c r="K2353" s="136"/>
      <c r="L2353" s="138"/>
      <c r="M2353" s="139"/>
      <c r="N2353" s="211"/>
      <c r="O2353" s="136"/>
      <c r="P2353" s="136"/>
      <c r="Q2353" s="136"/>
      <c r="R2353" s="136"/>
      <c r="S2353" s="136"/>
      <c r="T2353" s="136"/>
      <c r="U2353" s="136"/>
      <c r="V2353" s="136"/>
      <c r="W2353" s="136"/>
      <c r="X2353" s="136"/>
      <c r="Y2353" s="138"/>
    </row>
    <row r="2354" spans="1:25" s="2" customFormat="1" x14ac:dyDescent="0.25">
      <c r="A2354" s="136"/>
      <c r="B2354" s="136"/>
      <c r="C2354" s="136"/>
      <c r="D2354" s="136"/>
      <c r="E2354" s="136"/>
      <c r="F2354" s="136"/>
      <c r="G2354" s="136"/>
      <c r="H2354" s="136"/>
      <c r="I2354" s="136"/>
      <c r="J2354" s="136"/>
      <c r="K2354" s="136"/>
      <c r="L2354" s="138"/>
      <c r="M2354" s="139"/>
      <c r="N2354" s="211"/>
      <c r="O2354" s="136"/>
      <c r="P2354" s="136"/>
      <c r="Q2354" s="136"/>
      <c r="R2354" s="136"/>
      <c r="S2354" s="136"/>
      <c r="T2354" s="136"/>
      <c r="U2354" s="136"/>
      <c r="V2354" s="136"/>
      <c r="W2354" s="136"/>
      <c r="X2354" s="136"/>
      <c r="Y2354" s="138"/>
    </row>
    <row r="2355" spans="1:25" s="2" customFormat="1" x14ac:dyDescent="0.25">
      <c r="A2355" s="136"/>
      <c r="B2355" s="136"/>
      <c r="C2355" s="136"/>
      <c r="D2355" s="136"/>
      <c r="E2355" s="136"/>
      <c r="F2355" s="136"/>
      <c r="G2355" s="136"/>
      <c r="H2355" s="136"/>
      <c r="I2355" s="136"/>
      <c r="J2355" s="136"/>
      <c r="K2355" s="136"/>
      <c r="L2355" s="138"/>
      <c r="M2355" s="139"/>
      <c r="N2355" s="211"/>
      <c r="O2355" s="136"/>
      <c r="P2355" s="136"/>
      <c r="Q2355" s="136"/>
      <c r="R2355" s="136"/>
      <c r="S2355" s="136"/>
      <c r="T2355" s="136"/>
      <c r="U2355" s="136"/>
      <c r="V2355" s="136"/>
      <c r="W2355" s="136"/>
      <c r="X2355" s="136"/>
      <c r="Y2355" s="138"/>
    </row>
    <row r="2356" spans="1:25" s="2" customFormat="1" x14ac:dyDescent="0.25">
      <c r="A2356" s="136"/>
      <c r="B2356" s="136"/>
      <c r="C2356" s="136"/>
      <c r="D2356" s="136"/>
      <c r="E2356" s="136"/>
      <c r="F2356" s="136"/>
      <c r="G2356" s="136"/>
      <c r="H2356" s="136"/>
      <c r="I2356" s="136"/>
      <c r="J2356" s="136"/>
      <c r="K2356" s="136"/>
      <c r="L2356" s="138"/>
      <c r="M2356" s="139"/>
      <c r="N2356" s="211"/>
      <c r="O2356" s="136"/>
      <c r="P2356" s="136"/>
      <c r="Q2356" s="136"/>
      <c r="R2356" s="136"/>
      <c r="S2356" s="136"/>
      <c r="T2356" s="136"/>
      <c r="U2356" s="136"/>
      <c r="V2356" s="136"/>
      <c r="W2356" s="136"/>
      <c r="X2356" s="136"/>
      <c r="Y2356" s="138"/>
    </row>
    <row r="2357" spans="1:25" s="2" customFormat="1" x14ac:dyDescent="0.25">
      <c r="A2357" s="136"/>
      <c r="B2357" s="136"/>
      <c r="C2357" s="136"/>
      <c r="D2357" s="136"/>
      <c r="E2357" s="136"/>
      <c r="F2357" s="136"/>
      <c r="G2357" s="136"/>
      <c r="H2357" s="136"/>
      <c r="I2357" s="136"/>
      <c r="J2357" s="136"/>
      <c r="K2357" s="136"/>
      <c r="L2357" s="138"/>
      <c r="M2357" s="139"/>
      <c r="N2357" s="211"/>
      <c r="O2357" s="136"/>
      <c r="P2357" s="136"/>
      <c r="Q2357" s="136"/>
      <c r="R2357" s="136"/>
      <c r="S2357" s="136"/>
      <c r="T2357" s="136"/>
      <c r="U2357" s="136"/>
      <c r="V2357" s="136"/>
      <c r="W2357" s="136"/>
      <c r="X2357" s="136"/>
      <c r="Y2357" s="138"/>
    </row>
    <row r="2358" spans="1:25" s="2" customFormat="1" x14ac:dyDescent="0.25">
      <c r="A2358" s="136"/>
      <c r="B2358" s="136"/>
      <c r="C2358" s="136"/>
      <c r="D2358" s="136"/>
      <c r="E2358" s="136"/>
      <c r="F2358" s="136"/>
      <c r="G2358" s="136"/>
      <c r="H2358" s="136"/>
      <c r="I2358" s="136"/>
      <c r="J2358" s="136"/>
      <c r="K2358" s="136"/>
      <c r="L2358" s="138"/>
      <c r="M2358" s="139"/>
      <c r="N2358" s="211"/>
      <c r="O2358" s="136"/>
      <c r="P2358" s="136"/>
      <c r="Q2358" s="136"/>
      <c r="R2358" s="136"/>
      <c r="S2358" s="136"/>
      <c r="T2358" s="136"/>
      <c r="U2358" s="136"/>
      <c r="V2358" s="136"/>
      <c r="W2358" s="136"/>
      <c r="X2358" s="136"/>
      <c r="Y2358" s="138"/>
    </row>
    <row r="2359" spans="1:25" s="2" customFormat="1" x14ac:dyDescent="0.25">
      <c r="A2359" s="136"/>
      <c r="B2359" s="136"/>
      <c r="C2359" s="136"/>
      <c r="D2359" s="136"/>
      <c r="E2359" s="136"/>
      <c r="F2359" s="136"/>
      <c r="G2359" s="136"/>
      <c r="H2359" s="136"/>
      <c r="I2359" s="136"/>
      <c r="J2359" s="136"/>
      <c r="K2359" s="136"/>
      <c r="L2359" s="138"/>
      <c r="M2359" s="139"/>
      <c r="N2359" s="211"/>
      <c r="O2359" s="136"/>
      <c r="P2359" s="136"/>
      <c r="Q2359" s="136"/>
      <c r="R2359" s="136"/>
      <c r="S2359" s="136"/>
      <c r="T2359" s="136"/>
      <c r="U2359" s="136"/>
      <c r="V2359" s="136"/>
      <c r="W2359" s="136"/>
      <c r="X2359" s="136"/>
      <c r="Y2359" s="138"/>
    </row>
    <row r="2360" spans="1:25" s="2" customFormat="1" x14ac:dyDescent="0.25">
      <c r="A2360" s="136"/>
      <c r="B2360" s="136"/>
      <c r="C2360" s="136"/>
      <c r="D2360" s="136"/>
      <c r="E2360" s="136"/>
      <c r="F2360" s="136"/>
      <c r="G2360" s="136"/>
      <c r="H2360" s="136"/>
      <c r="I2360" s="136"/>
      <c r="J2360" s="136"/>
      <c r="K2360" s="136"/>
      <c r="L2360" s="138"/>
      <c r="M2360" s="139"/>
      <c r="N2360" s="211"/>
      <c r="O2360" s="136"/>
      <c r="P2360" s="136"/>
      <c r="Q2360" s="136"/>
      <c r="R2360" s="136"/>
      <c r="S2360" s="136"/>
      <c r="T2360" s="136"/>
      <c r="U2360" s="136"/>
      <c r="V2360" s="136"/>
      <c r="W2360" s="136"/>
      <c r="X2360" s="136"/>
      <c r="Y2360" s="138"/>
    </row>
    <row r="2361" spans="1:25" s="2" customFormat="1" x14ac:dyDescent="0.25">
      <c r="A2361" s="136"/>
      <c r="B2361" s="136"/>
      <c r="C2361" s="136"/>
      <c r="D2361" s="136"/>
      <c r="E2361" s="136"/>
      <c r="F2361" s="136"/>
      <c r="G2361" s="136"/>
      <c r="H2361" s="136"/>
      <c r="I2361" s="136"/>
      <c r="J2361" s="136"/>
      <c r="K2361" s="136"/>
      <c r="L2361" s="138"/>
      <c r="M2361" s="139"/>
      <c r="N2361" s="211"/>
      <c r="O2361" s="136"/>
      <c r="P2361" s="136"/>
      <c r="Q2361" s="136"/>
      <c r="R2361" s="136"/>
      <c r="S2361" s="136"/>
      <c r="T2361" s="136"/>
      <c r="U2361" s="136"/>
      <c r="V2361" s="136"/>
      <c r="W2361" s="136"/>
      <c r="X2361" s="136"/>
      <c r="Y2361" s="138"/>
    </row>
    <row r="2362" spans="1:25" s="2" customFormat="1" x14ac:dyDescent="0.25">
      <c r="A2362" s="136"/>
      <c r="B2362" s="136"/>
      <c r="C2362" s="136"/>
      <c r="D2362" s="136"/>
      <c r="E2362" s="136"/>
      <c r="F2362" s="136"/>
      <c r="G2362" s="136"/>
      <c r="H2362" s="136"/>
      <c r="I2362" s="136"/>
      <c r="J2362" s="136"/>
      <c r="K2362" s="136"/>
      <c r="L2362" s="138"/>
      <c r="M2362" s="139"/>
      <c r="N2362" s="211"/>
      <c r="O2362" s="136"/>
      <c r="P2362" s="136"/>
      <c r="Q2362" s="136"/>
      <c r="R2362" s="136"/>
      <c r="S2362" s="136"/>
      <c r="T2362" s="136"/>
      <c r="U2362" s="136"/>
      <c r="V2362" s="136"/>
      <c r="W2362" s="136"/>
      <c r="X2362" s="136"/>
      <c r="Y2362" s="138"/>
    </row>
    <row r="2363" spans="1:25" s="2" customFormat="1" x14ac:dyDescent="0.25">
      <c r="A2363" s="136"/>
      <c r="B2363" s="136"/>
      <c r="C2363" s="136"/>
      <c r="D2363" s="136"/>
      <c r="E2363" s="136"/>
      <c r="F2363" s="136"/>
      <c r="G2363" s="136"/>
      <c r="H2363" s="136"/>
      <c r="I2363" s="136"/>
      <c r="J2363" s="136"/>
      <c r="K2363" s="136"/>
      <c r="L2363" s="138"/>
      <c r="M2363" s="139"/>
      <c r="N2363" s="211"/>
      <c r="O2363" s="136"/>
      <c r="P2363" s="136"/>
      <c r="Q2363" s="136"/>
      <c r="R2363" s="136"/>
      <c r="S2363" s="136"/>
      <c r="T2363" s="136"/>
      <c r="U2363" s="136"/>
      <c r="V2363" s="136"/>
      <c r="W2363" s="136"/>
      <c r="X2363" s="136"/>
      <c r="Y2363" s="138"/>
    </row>
    <row r="2364" spans="1:25" s="2" customFormat="1" x14ac:dyDescent="0.25">
      <c r="A2364" s="136"/>
      <c r="B2364" s="136"/>
      <c r="C2364" s="136"/>
      <c r="D2364" s="136"/>
      <c r="E2364" s="136"/>
      <c r="F2364" s="136"/>
      <c r="G2364" s="136"/>
      <c r="H2364" s="136"/>
      <c r="I2364" s="136"/>
      <c r="J2364" s="136"/>
      <c r="K2364" s="136"/>
      <c r="L2364" s="138"/>
      <c r="M2364" s="139"/>
      <c r="N2364" s="211"/>
      <c r="O2364" s="136"/>
      <c r="P2364" s="136"/>
      <c r="Q2364" s="136"/>
      <c r="R2364" s="136"/>
      <c r="S2364" s="136"/>
      <c r="T2364" s="136"/>
      <c r="U2364" s="136"/>
      <c r="V2364" s="136"/>
      <c r="W2364" s="136"/>
      <c r="X2364" s="136"/>
      <c r="Y2364" s="138"/>
    </row>
    <row r="2365" spans="1:25" s="2" customFormat="1" x14ac:dyDescent="0.25">
      <c r="A2365" s="136"/>
      <c r="B2365" s="136"/>
      <c r="C2365" s="136"/>
      <c r="D2365" s="136"/>
      <c r="E2365" s="136"/>
      <c r="F2365" s="136"/>
      <c r="G2365" s="136"/>
      <c r="H2365" s="136"/>
      <c r="I2365" s="136"/>
      <c r="J2365" s="136"/>
      <c r="K2365" s="136"/>
      <c r="L2365" s="138"/>
      <c r="M2365" s="139"/>
      <c r="N2365" s="211"/>
      <c r="O2365" s="136"/>
      <c r="P2365" s="136"/>
      <c r="Q2365" s="136"/>
      <c r="R2365" s="136"/>
      <c r="S2365" s="136"/>
      <c r="T2365" s="136"/>
      <c r="U2365" s="136"/>
      <c r="V2365" s="136"/>
      <c r="W2365" s="136"/>
      <c r="X2365" s="136"/>
      <c r="Y2365" s="138"/>
    </row>
    <row r="2366" spans="1:25" s="2" customFormat="1" x14ac:dyDescent="0.25">
      <c r="A2366" s="136"/>
      <c r="B2366" s="136"/>
      <c r="C2366" s="136"/>
      <c r="D2366" s="136"/>
      <c r="E2366" s="136"/>
      <c r="F2366" s="136"/>
      <c r="G2366" s="136"/>
      <c r="H2366" s="136"/>
      <c r="I2366" s="136"/>
      <c r="J2366" s="136"/>
      <c r="K2366" s="136"/>
      <c r="L2366" s="138"/>
      <c r="M2366" s="139"/>
      <c r="N2366" s="211"/>
      <c r="O2366" s="136"/>
      <c r="P2366" s="136"/>
      <c r="Q2366" s="136"/>
      <c r="R2366" s="136"/>
      <c r="S2366" s="136"/>
      <c r="T2366" s="136"/>
      <c r="U2366" s="136"/>
      <c r="V2366" s="136"/>
      <c r="W2366" s="136"/>
      <c r="X2366" s="136"/>
      <c r="Y2366" s="138"/>
    </row>
    <row r="2367" spans="1:25" s="2" customFormat="1" x14ac:dyDescent="0.25">
      <c r="A2367" s="136"/>
      <c r="B2367" s="136"/>
      <c r="C2367" s="136"/>
      <c r="D2367" s="136"/>
      <c r="E2367" s="136"/>
      <c r="F2367" s="136"/>
      <c r="G2367" s="136"/>
      <c r="H2367" s="136"/>
      <c r="I2367" s="136"/>
      <c r="J2367" s="136"/>
      <c r="K2367" s="136"/>
      <c r="L2367" s="138"/>
      <c r="M2367" s="139"/>
      <c r="N2367" s="211"/>
      <c r="O2367" s="136"/>
      <c r="P2367" s="136"/>
      <c r="Q2367" s="136"/>
      <c r="R2367" s="136"/>
      <c r="S2367" s="136"/>
      <c r="T2367" s="136"/>
      <c r="U2367" s="136"/>
      <c r="V2367" s="136"/>
      <c r="W2367" s="136"/>
      <c r="X2367" s="136"/>
      <c r="Y2367" s="138"/>
    </row>
    <row r="2368" spans="1:25" s="2" customFormat="1" x14ac:dyDescent="0.25">
      <c r="A2368" s="136"/>
      <c r="B2368" s="136"/>
      <c r="C2368" s="136"/>
      <c r="D2368" s="136"/>
      <c r="E2368" s="136"/>
      <c r="F2368" s="136"/>
      <c r="G2368" s="136"/>
      <c r="H2368" s="136"/>
      <c r="I2368" s="136"/>
      <c r="J2368" s="136"/>
      <c r="K2368" s="136"/>
      <c r="L2368" s="138"/>
      <c r="M2368" s="139"/>
      <c r="N2368" s="211"/>
      <c r="O2368" s="136"/>
      <c r="P2368" s="136"/>
      <c r="Q2368" s="136"/>
      <c r="R2368" s="136"/>
      <c r="S2368" s="136"/>
      <c r="T2368" s="136"/>
      <c r="U2368" s="136"/>
      <c r="V2368" s="136"/>
      <c r="W2368" s="136"/>
      <c r="X2368" s="136"/>
      <c r="Y2368" s="138"/>
    </row>
    <row r="2369" spans="1:25" s="2" customFormat="1" x14ac:dyDescent="0.25">
      <c r="A2369" s="136"/>
      <c r="B2369" s="136"/>
      <c r="C2369" s="136"/>
      <c r="D2369" s="136"/>
      <c r="E2369" s="136"/>
      <c r="F2369" s="136"/>
      <c r="G2369" s="136"/>
      <c r="H2369" s="136"/>
      <c r="I2369" s="136"/>
      <c r="J2369" s="136"/>
      <c r="K2369" s="136"/>
      <c r="L2369" s="138"/>
      <c r="M2369" s="139"/>
      <c r="N2369" s="211"/>
      <c r="O2369" s="136"/>
      <c r="P2369" s="136"/>
      <c r="Q2369" s="136"/>
      <c r="R2369" s="136"/>
      <c r="S2369" s="136"/>
      <c r="T2369" s="136"/>
      <c r="U2369" s="136"/>
      <c r="V2369" s="136"/>
      <c r="W2369" s="136"/>
      <c r="X2369" s="136"/>
      <c r="Y2369" s="138"/>
    </row>
    <row r="2370" spans="1:25" s="2" customFormat="1" x14ac:dyDescent="0.25">
      <c r="A2370" s="136"/>
      <c r="B2370" s="136"/>
      <c r="C2370" s="136"/>
      <c r="D2370" s="136"/>
      <c r="E2370" s="136"/>
      <c r="F2370" s="136"/>
      <c r="G2370" s="136"/>
      <c r="H2370" s="136"/>
      <c r="I2370" s="136"/>
      <c r="J2370" s="136"/>
      <c r="K2370" s="136"/>
      <c r="L2370" s="138"/>
      <c r="M2370" s="139"/>
      <c r="N2370" s="211"/>
      <c r="O2370" s="136"/>
      <c r="P2370" s="136"/>
      <c r="Q2370" s="136"/>
      <c r="R2370" s="136"/>
      <c r="S2370" s="136"/>
      <c r="T2370" s="136"/>
      <c r="U2370" s="136"/>
      <c r="V2370" s="136"/>
      <c r="W2370" s="136"/>
      <c r="X2370" s="136"/>
      <c r="Y2370" s="138"/>
    </row>
    <row r="2371" spans="1:25" s="2" customFormat="1" x14ac:dyDescent="0.25">
      <c r="A2371" s="136"/>
      <c r="B2371" s="136"/>
      <c r="C2371" s="136"/>
      <c r="D2371" s="136"/>
      <c r="E2371" s="136"/>
      <c r="F2371" s="136"/>
      <c r="G2371" s="136"/>
      <c r="H2371" s="136"/>
      <c r="I2371" s="136"/>
      <c r="J2371" s="136"/>
      <c r="K2371" s="136"/>
      <c r="L2371" s="138"/>
      <c r="M2371" s="139"/>
      <c r="N2371" s="211"/>
      <c r="O2371" s="136"/>
      <c r="P2371" s="136"/>
      <c r="Q2371" s="136"/>
      <c r="R2371" s="136"/>
      <c r="S2371" s="136"/>
      <c r="T2371" s="136"/>
      <c r="U2371" s="136"/>
      <c r="V2371" s="136"/>
      <c r="W2371" s="136"/>
      <c r="X2371" s="136"/>
      <c r="Y2371" s="138"/>
    </row>
    <row r="2372" spans="1:25" s="2" customFormat="1" x14ac:dyDescent="0.25">
      <c r="A2372" s="136"/>
      <c r="B2372" s="136"/>
      <c r="C2372" s="136"/>
      <c r="D2372" s="136"/>
      <c r="E2372" s="136"/>
      <c r="F2372" s="136"/>
      <c r="G2372" s="136"/>
      <c r="H2372" s="136"/>
      <c r="I2372" s="136"/>
      <c r="J2372" s="136"/>
      <c r="K2372" s="136"/>
      <c r="L2372" s="138"/>
      <c r="M2372" s="139"/>
      <c r="N2372" s="211"/>
      <c r="O2372" s="136"/>
      <c r="P2372" s="136"/>
      <c r="Q2372" s="136"/>
      <c r="R2372" s="136"/>
      <c r="S2372" s="136"/>
      <c r="T2372" s="136"/>
      <c r="U2372" s="136"/>
      <c r="V2372" s="136"/>
      <c r="W2372" s="136"/>
      <c r="X2372" s="136"/>
      <c r="Y2372" s="138"/>
    </row>
    <row r="2373" spans="1:25" s="2" customFormat="1" x14ac:dyDescent="0.25">
      <c r="A2373" s="136"/>
      <c r="B2373" s="136"/>
      <c r="C2373" s="136"/>
      <c r="D2373" s="136"/>
      <c r="E2373" s="136"/>
      <c r="F2373" s="136"/>
      <c r="G2373" s="136"/>
      <c r="H2373" s="136"/>
      <c r="I2373" s="136"/>
      <c r="J2373" s="136"/>
      <c r="K2373" s="136"/>
      <c r="L2373" s="138"/>
      <c r="M2373" s="139"/>
      <c r="N2373" s="211"/>
      <c r="O2373" s="136"/>
      <c r="P2373" s="136"/>
      <c r="Q2373" s="136"/>
      <c r="R2373" s="136"/>
      <c r="S2373" s="136"/>
      <c r="T2373" s="136"/>
      <c r="U2373" s="136"/>
      <c r="V2373" s="136"/>
      <c r="W2373" s="136"/>
      <c r="X2373" s="136"/>
      <c r="Y2373" s="138"/>
    </row>
    <row r="2374" spans="1:25" s="2" customFormat="1" x14ac:dyDescent="0.25">
      <c r="A2374" s="136"/>
      <c r="B2374" s="136"/>
      <c r="C2374" s="136"/>
      <c r="D2374" s="136"/>
      <c r="E2374" s="136"/>
      <c r="F2374" s="136"/>
      <c r="G2374" s="136"/>
      <c r="H2374" s="136"/>
      <c r="I2374" s="136"/>
      <c r="J2374" s="136"/>
      <c r="K2374" s="136"/>
      <c r="L2374" s="138"/>
      <c r="M2374" s="139"/>
      <c r="N2374" s="211"/>
      <c r="O2374" s="136"/>
      <c r="P2374" s="136"/>
      <c r="Q2374" s="136"/>
      <c r="R2374" s="136"/>
      <c r="S2374" s="136"/>
      <c r="T2374" s="136"/>
      <c r="U2374" s="136"/>
      <c r="V2374" s="136"/>
      <c r="W2374" s="136"/>
      <c r="X2374" s="136"/>
      <c r="Y2374" s="138"/>
    </row>
    <row r="2375" spans="1:25" s="2" customFormat="1" x14ac:dyDescent="0.25">
      <c r="A2375" s="136"/>
      <c r="B2375" s="136"/>
      <c r="C2375" s="136"/>
      <c r="D2375" s="136"/>
      <c r="E2375" s="136"/>
      <c r="F2375" s="136"/>
      <c r="G2375" s="136"/>
      <c r="H2375" s="136"/>
      <c r="I2375" s="136"/>
      <c r="J2375" s="136"/>
      <c r="K2375" s="136"/>
      <c r="L2375" s="138"/>
      <c r="M2375" s="139"/>
      <c r="N2375" s="211"/>
      <c r="O2375" s="136"/>
      <c r="P2375" s="136"/>
      <c r="Q2375" s="136"/>
      <c r="R2375" s="136"/>
      <c r="S2375" s="136"/>
      <c r="T2375" s="136"/>
      <c r="U2375" s="136"/>
      <c r="V2375" s="136"/>
      <c r="W2375" s="136"/>
      <c r="X2375" s="136"/>
      <c r="Y2375" s="138"/>
    </row>
    <row r="2376" spans="1:25" s="2" customFormat="1" x14ac:dyDescent="0.25">
      <c r="A2376" s="136"/>
      <c r="B2376" s="136"/>
      <c r="C2376" s="136"/>
      <c r="D2376" s="136"/>
      <c r="E2376" s="136"/>
      <c r="F2376" s="136"/>
      <c r="G2376" s="136"/>
      <c r="H2376" s="136"/>
      <c r="I2376" s="136"/>
      <c r="J2376" s="136"/>
      <c r="K2376" s="136"/>
      <c r="L2376" s="138"/>
      <c r="M2376" s="139"/>
      <c r="N2376" s="211"/>
      <c r="O2376" s="136"/>
      <c r="P2376" s="136"/>
      <c r="Q2376" s="136"/>
      <c r="R2376" s="136"/>
      <c r="S2376" s="136"/>
      <c r="T2376" s="136"/>
      <c r="U2376" s="136"/>
      <c r="V2376" s="136"/>
      <c r="W2376" s="136"/>
      <c r="X2376" s="136"/>
      <c r="Y2376" s="138"/>
    </row>
    <row r="2377" spans="1:25" s="2" customFormat="1" x14ac:dyDescent="0.25">
      <c r="A2377" s="136"/>
      <c r="B2377" s="136"/>
      <c r="C2377" s="136"/>
      <c r="D2377" s="136"/>
      <c r="E2377" s="136"/>
      <c r="F2377" s="136"/>
      <c r="G2377" s="136"/>
      <c r="H2377" s="136"/>
      <c r="I2377" s="136"/>
      <c r="J2377" s="136"/>
      <c r="K2377" s="136"/>
      <c r="L2377" s="138"/>
      <c r="M2377" s="139"/>
      <c r="N2377" s="211"/>
      <c r="O2377" s="136"/>
      <c r="P2377" s="136"/>
      <c r="Q2377" s="136"/>
      <c r="R2377" s="136"/>
      <c r="S2377" s="136"/>
      <c r="T2377" s="136"/>
      <c r="U2377" s="136"/>
      <c r="V2377" s="136"/>
      <c r="W2377" s="136"/>
      <c r="X2377" s="136"/>
      <c r="Y2377" s="138"/>
    </row>
    <row r="2378" spans="1:25" s="2" customFormat="1" x14ac:dyDescent="0.25">
      <c r="A2378" s="136"/>
      <c r="B2378" s="136"/>
      <c r="C2378" s="136"/>
      <c r="D2378" s="136"/>
      <c r="E2378" s="136"/>
      <c r="F2378" s="136"/>
      <c r="G2378" s="136"/>
      <c r="H2378" s="136"/>
      <c r="I2378" s="136"/>
      <c r="J2378" s="136"/>
      <c r="K2378" s="136"/>
      <c r="L2378" s="138"/>
      <c r="M2378" s="139"/>
      <c r="N2378" s="211"/>
      <c r="O2378" s="136"/>
      <c r="P2378" s="136"/>
      <c r="Q2378" s="136"/>
      <c r="R2378" s="136"/>
      <c r="S2378" s="136"/>
      <c r="T2378" s="136"/>
      <c r="U2378" s="136"/>
      <c r="V2378" s="136"/>
      <c r="W2378" s="136"/>
      <c r="X2378" s="136"/>
      <c r="Y2378" s="138"/>
    </row>
    <row r="2379" spans="1:25" s="2" customFormat="1" x14ac:dyDescent="0.25">
      <c r="A2379" s="136"/>
      <c r="B2379" s="136"/>
      <c r="C2379" s="136"/>
      <c r="D2379" s="136"/>
      <c r="E2379" s="136"/>
      <c r="F2379" s="136"/>
      <c r="G2379" s="136"/>
      <c r="H2379" s="136"/>
      <c r="I2379" s="136"/>
      <c r="J2379" s="136"/>
      <c r="K2379" s="136"/>
      <c r="L2379" s="138"/>
      <c r="M2379" s="139"/>
      <c r="N2379" s="211"/>
      <c r="O2379" s="136"/>
      <c r="P2379" s="136"/>
      <c r="Q2379" s="136"/>
      <c r="R2379" s="136"/>
      <c r="S2379" s="136"/>
      <c r="T2379" s="136"/>
      <c r="U2379" s="136"/>
      <c r="V2379" s="136"/>
      <c r="W2379" s="136"/>
      <c r="X2379" s="136"/>
      <c r="Y2379" s="138"/>
    </row>
    <row r="2380" spans="1:25" s="2" customFormat="1" x14ac:dyDescent="0.25">
      <c r="A2380" s="136"/>
      <c r="B2380" s="136"/>
      <c r="C2380" s="136"/>
      <c r="D2380" s="136"/>
      <c r="E2380" s="136"/>
      <c r="F2380" s="136"/>
      <c r="G2380" s="136"/>
      <c r="H2380" s="136"/>
      <c r="I2380" s="136"/>
      <c r="J2380" s="136"/>
      <c r="K2380" s="136"/>
      <c r="L2380" s="138"/>
      <c r="M2380" s="139"/>
      <c r="N2380" s="211"/>
      <c r="O2380" s="136"/>
      <c r="P2380" s="136"/>
      <c r="Q2380" s="136"/>
      <c r="R2380" s="136"/>
      <c r="S2380" s="136"/>
      <c r="T2380" s="136"/>
      <c r="U2380" s="136"/>
      <c r="V2380" s="136"/>
      <c r="W2380" s="136"/>
      <c r="X2380" s="136"/>
      <c r="Y2380" s="138"/>
    </row>
    <row r="2381" spans="1:25" s="2" customFormat="1" x14ac:dyDescent="0.25">
      <c r="A2381" s="136"/>
      <c r="B2381" s="136"/>
      <c r="C2381" s="136"/>
      <c r="D2381" s="136"/>
      <c r="E2381" s="136"/>
      <c r="F2381" s="136"/>
      <c r="G2381" s="136"/>
      <c r="H2381" s="136"/>
      <c r="I2381" s="136"/>
      <c r="J2381" s="136"/>
      <c r="K2381" s="136"/>
      <c r="L2381" s="138"/>
      <c r="M2381" s="139"/>
      <c r="N2381" s="211"/>
      <c r="O2381" s="136"/>
      <c r="P2381" s="136"/>
      <c r="Q2381" s="136"/>
      <c r="R2381" s="136"/>
      <c r="S2381" s="136"/>
      <c r="T2381" s="136"/>
      <c r="U2381" s="136"/>
      <c r="V2381" s="136"/>
      <c r="W2381" s="136"/>
      <c r="X2381" s="136"/>
      <c r="Y2381" s="138"/>
    </row>
    <row r="2382" spans="1:25" s="2" customFormat="1" x14ac:dyDescent="0.25">
      <c r="A2382" s="136"/>
      <c r="B2382" s="136"/>
      <c r="C2382" s="136"/>
      <c r="D2382" s="136"/>
      <c r="E2382" s="136"/>
      <c r="F2382" s="136"/>
      <c r="G2382" s="136"/>
      <c r="H2382" s="136"/>
      <c r="I2382" s="136"/>
      <c r="J2382" s="136"/>
      <c r="K2382" s="136"/>
      <c r="L2382" s="138"/>
      <c r="M2382" s="139"/>
      <c r="N2382" s="211"/>
      <c r="O2382" s="136"/>
      <c r="P2382" s="136"/>
      <c r="Q2382" s="136"/>
      <c r="R2382" s="136"/>
      <c r="S2382" s="136"/>
      <c r="T2382" s="136"/>
      <c r="U2382" s="136"/>
      <c r="V2382" s="136"/>
      <c r="W2382" s="136"/>
      <c r="X2382" s="136"/>
      <c r="Y2382" s="138"/>
    </row>
    <row r="2383" spans="1:25" s="2" customFormat="1" x14ac:dyDescent="0.25">
      <c r="A2383" s="136"/>
      <c r="B2383" s="136"/>
      <c r="C2383" s="136"/>
      <c r="D2383" s="136"/>
      <c r="E2383" s="136"/>
      <c r="F2383" s="136"/>
      <c r="G2383" s="136"/>
      <c r="H2383" s="136"/>
      <c r="I2383" s="136"/>
      <c r="J2383" s="136"/>
      <c r="K2383" s="136"/>
      <c r="L2383" s="138"/>
      <c r="M2383" s="139"/>
      <c r="N2383" s="211"/>
      <c r="O2383" s="136"/>
      <c r="P2383" s="136"/>
      <c r="Q2383" s="136"/>
      <c r="R2383" s="136"/>
      <c r="S2383" s="136"/>
      <c r="T2383" s="136"/>
      <c r="U2383" s="136"/>
      <c r="V2383" s="136"/>
      <c r="W2383" s="136"/>
      <c r="X2383" s="136"/>
      <c r="Y2383" s="138"/>
    </row>
    <row r="2384" spans="1:25" s="2" customFormat="1" x14ac:dyDescent="0.25">
      <c r="A2384" s="136"/>
      <c r="B2384" s="136"/>
      <c r="C2384" s="136"/>
      <c r="D2384" s="136"/>
      <c r="E2384" s="136"/>
      <c r="F2384" s="136"/>
      <c r="G2384" s="136"/>
      <c r="H2384" s="136"/>
      <c r="I2384" s="136"/>
      <c r="J2384" s="136"/>
      <c r="K2384" s="136"/>
      <c r="L2384" s="138"/>
      <c r="M2384" s="139"/>
      <c r="N2384" s="211"/>
      <c r="O2384" s="136"/>
      <c r="P2384" s="136"/>
      <c r="Q2384" s="136"/>
      <c r="R2384" s="136"/>
      <c r="S2384" s="136"/>
      <c r="T2384" s="136"/>
      <c r="U2384" s="136"/>
      <c r="V2384" s="136"/>
      <c r="W2384" s="136"/>
      <c r="X2384" s="136"/>
      <c r="Y2384" s="138"/>
    </row>
    <row r="2385" spans="1:25" s="2" customFormat="1" x14ac:dyDescent="0.25">
      <c r="A2385" s="136"/>
      <c r="B2385" s="136"/>
      <c r="C2385" s="136"/>
      <c r="D2385" s="136"/>
      <c r="E2385" s="136"/>
      <c r="F2385" s="136"/>
      <c r="G2385" s="136"/>
      <c r="H2385" s="136"/>
      <c r="I2385" s="136"/>
      <c r="J2385" s="136"/>
      <c r="K2385" s="136"/>
      <c r="L2385" s="138"/>
      <c r="M2385" s="139"/>
      <c r="N2385" s="211"/>
      <c r="O2385" s="136"/>
      <c r="P2385" s="136"/>
      <c r="Q2385" s="136"/>
      <c r="R2385" s="136"/>
      <c r="S2385" s="136"/>
      <c r="T2385" s="136"/>
      <c r="U2385" s="136"/>
      <c r="V2385" s="136"/>
      <c r="W2385" s="136"/>
      <c r="X2385" s="136"/>
      <c r="Y2385" s="138"/>
    </row>
    <row r="2386" spans="1:25" s="2" customFormat="1" x14ac:dyDescent="0.25">
      <c r="A2386" s="136"/>
      <c r="B2386" s="136"/>
      <c r="C2386" s="136"/>
      <c r="D2386" s="136"/>
      <c r="E2386" s="136"/>
      <c r="F2386" s="136"/>
      <c r="G2386" s="136"/>
      <c r="H2386" s="136"/>
      <c r="I2386" s="136"/>
      <c r="J2386" s="136"/>
      <c r="K2386" s="136"/>
      <c r="L2386" s="138"/>
      <c r="M2386" s="139"/>
      <c r="N2386" s="211"/>
      <c r="O2386" s="136"/>
      <c r="P2386" s="136"/>
      <c r="Q2386" s="136"/>
      <c r="R2386" s="136"/>
      <c r="S2386" s="136"/>
      <c r="T2386" s="136"/>
      <c r="U2386" s="136"/>
      <c r="V2386" s="136"/>
      <c r="W2386" s="136"/>
      <c r="X2386" s="136"/>
      <c r="Y2386" s="138"/>
    </row>
    <row r="2387" spans="1:25" s="2" customFormat="1" x14ac:dyDescent="0.25">
      <c r="A2387" s="136"/>
      <c r="B2387" s="136"/>
      <c r="C2387" s="136"/>
      <c r="D2387" s="136"/>
      <c r="E2387" s="136"/>
      <c r="F2387" s="136"/>
      <c r="G2387" s="136"/>
      <c r="H2387" s="136"/>
      <c r="I2387" s="136"/>
      <c r="J2387" s="136"/>
      <c r="K2387" s="136"/>
      <c r="L2387" s="138"/>
      <c r="M2387" s="139"/>
      <c r="N2387" s="211"/>
      <c r="O2387" s="136"/>
      <c r="P2387" s="136"/>
      <c r="Q2387" s="136"/>
      <c r="R2387" s="136"/>
      <c r="S2387" s="136"/>
      <c r="T2387" s="136"/>
      <c r="U2387" s="136"/>
      <c r="V2387" s="136"/>
      <c r="W2387" s="136"/>
      <c r="X2387" s="136"/>
      <c r="Y2387" s="138"/>
    </row>
    <row r="2388" spans="1:25" s="2" customFormat="1" x14ac:dyDescent="0.25">
      <c r="A2388" s="136"/>
      <c r="B2388" s="136"/>
      <c r="C2388" s="136"/>
      <c r="D2388" s="136"/>
      <c r="E2388" s="136"/>
      <c r="F2388" s="136"/>
      <c r="G2388" s="136"/>
      <c r="H2388" s="136"/>
      <c r="I2388" s="136"/>
      <c r="J2388" s="136"/>
      <c r="K2388" s="136"/>
      <c r="L2388" s="138"/>
      <c r="M2388" s="139"/>
      <c r="N2388" s="211"/>
      <c r="O2388" s="136"/>
      <c r="P2388" s="136"/>
      <c r="Q2388" s="136"/>
      <c r="R2388" s="136"/>
      <c r="S2388" s="136"/>
      <c r="T2388" s="136"/>
      <c r="U2388" s="136"/>
      <c r="V2388" s="136"/>
      <c r="W2388" s="136"/>
      <c r="X2388" s="136"/>
      <c r="Y2388" s="138"/>
    </row>
    <row r="2389" spans="1:25" s="2" customFormat="1" x14ac:dyDescent="0.25">
      <c r="A2389" s="136"/>
      <c r="B2389" s="136"/>
      <c r="C2389" s="136"/>
      <c r="D2389" s="136"/>
      <c r="E2389" s="136"/>
      <c r="F2389" s="136"/>
      <c r="G2389" s="136"/>
      <c r="H2389" s="136"/>
      <c r="I2389" s="136"/>
      <c r="J2389" s="136"/>
      <c r="K2389" s="136"/>
      <c r="L2389" s="138"/>
      <c r="M2389" s="139"/>
      <c r="N2389" s="211"/>
      <c r="O2389" s="136"/>
      <c r="P2389" s="136"/>
      <c r="Q2389" s="136"/>
      <c r="R2389" s="136"/>
      <c r="S2389" s="136"/>
      <c r="T2389" s="136"/>
      <c r="U2389" s="136"/>
      <c r="V2389" s="136"/>
      <c r="W2389" s="136"/>
      <c r="X2389" s="136"/>
      <c r="Y2389" s="138"/>
    </row>
    <row r="2390" spans="1:25" s="2" customFormat="1" x14ac:dyDescent="0.25">
      <c r="A2390" s="136"/>
      <c r="B2390" s="136"/>
      <c r="C2390" s="136"/>
      <c r="D2390" s="136"/>
      <c r="E2390" s="136"/>
      <c r="F2390" s="136"/>
      <c r="G2390" s="136"/>
      <c r="H2390" s="136"/>
      <c r="I2390" s="136"/>
      <c r="J2390" s="136"/>
      <c r="K2390" s="136"/>
      <c r="L2390" s="138"/>
      <c r="M2390" s="139"/>
      <c r="N2390" s="211"/>
      <c r="O2390" s="136"/>
      <c r="P2390" s="136"/>
      <c r="Q2390" s="136"/>
      <c r="R2390" s="136"/>
      <c r="S2390" s="136"/>
      <c r="T2390" s="136"/>
      <c r="U2390" s="136"/>
      <c r="V2390" s="136"/>
      <c r="W2390" s="136"/>
      <c r="X2390" s="136"/>
      <c r="Y2390" s="138"/>
    </row>
    <row r="2391" spans="1:25" s="2" customFormat="1" x14ac:dyDescent="0.25">
      <c r="A2391" s="136"/>
      <c r="B2391" s="136"/>
      <c r="C2391" s="136"/>
      <c r="D2391" s="136"/>
      <c r="E2391" s="136"/>
      <c r="F2391" s="136"/>
      <c r="G2391" s="136"/>
      <c r="H2391" s="136"/>
      <c r="I2391" s="136"/>
      <c r="J2391" s="136"/>
      <c r="K2391" s="136"/>
      <c r="L2391" s="138"/>
      <c r="M2391" s="139"/>
      <c r="N2391" s="211"/>
      <c r="O2391" s="136"/>
      <c r="P2391" s="136"/>
      <c r="Q2391" s="136"/>
      <c r="R2391" s="136"/>
      <c r="S2391" s="136"/>
      <c r="T2391" s="136"/>
      <c r="U2391" s="136"/>
      <c r="V2391" s="136"/>
      <c r="W2391" s="136"/>
      <c r="X2391" s="136"/>
      <c r="Y2391" s="138"/>
    </row>
    <row r="2392" spans="1:25" s="2" customFormat="1" x14ac:dyDescent="0.25">
      <c r="A2392" s="136"/>
      <c r="B2392" s="136"/>
      <c r="C2392" s="136"/>
      <c r="D2392" s="136"/>
      <c r="E2392" s="136"/>
      <c r="F2392" s="136"/>
      <c r="G2392" s="136"/>
      <c r="H2392" s="136"/>
      <c r="I2392" s="136"/>
      <c r="J2392" s="136"/>
      <c r="K2392" s="136"/>
      <c r="L2392" s="138"/>
      <c r="M2392" s="139"/>
      <c r="N2392" s="211"/>
      <c r="O2392" s="136"/>
      <c r="P2392" s="136"/>
      <c r="Q2392" s="136"/>
      <c r="R2392" s="136"/>
      <c r="S2392" s="136"/>
      <c r="T2392" s="136"/>
      <c r="U2392" s="136"/>
      <c r="V2392" s="136"/>
      <c r="W2392" s="136"/>
      <c r="X2392" s="136"/>
      <c r="Y2392" s="138"/>
    </row>
    <row r="2393" spans="1:25" s="2" customFormat="1" x14ac:dyDescent="0.25">
      <c r="A2393" s="136"/>
      <c r="B2393" s="136"/>
      <c r="C2393" s="136"/>
      <c r="D2393" s="136"/>
      <c r="E2393" s="136"/>
      <c r="F2393" s="136"/>
      <c r="G2393" s="136"/>
      <c r="H2393" s="136"/>
      <c r="I2393" s="136"/>
      <c r="J2393" s="136"/>
      <c r="K2393" s="136"/>
      <c r="L2393" s="138"/>
      <c r="M2393" s="139"/>
      <c r="N2393" s="211"/>
      <c r="O2393" s="136"/>
      <c r="P2393" s="136"/>
      <c r="Q2393" s="136"/>
      <c r="R2393" s="136"/>
      <c r="S2393" s="136"/>
      <c r="T2393" s="136"/>
      <c r="U2393" s="136"/>
      <c r="V2393" s="136"/>
      <c r="W2393" s="136"/>
      <c r="X2393" s="136"/>
      <c r="Y2393" s="138"/>
    </row>
    <row r="2394" spans="1:25" s="2" customFormat="1" x14ac:dyDescent="0.25">
      <c r="A2394" s="136"/>
      <c r="B2394" s="136"/>
      <c r="C2394" s="136"/>
      <c r="D2394" s="136"/>
      <c r="E2394" s="136"/>
      <c r="F2394" s="136"/>
      <c r="G2394" s="136"/>
      <c r="H2394" s="136"/>
      <c r="I2394" s="136"/>
      <c r="J2394" s="136"/>
      <c r="K2394" s="136"/>
      <c r="L2394" s="138"/>
      <c r="M2394" s="139"/>
      <c r="N2394" s="211"/>
      <c r="O2394" s="136"/>
      <c r="P2394" s="136"/>
      <c r="Q2394" s="136"/>
      <c r="R2394" s="136"/>
      <c r="S2394" s="136"/>
      <c r="T2394" s="136"/>
      <c r="U2394" s="136"/>
      <c r="V2394" s="136"/>
      <c r="W2394" s="136"/>
      <c r="X2394" s="136"/>
      <c r="Y2394" s="138"/>
    </row>
    <row r="2395" spans="1:25" s="2" customFormat="1" x14ac:dyDescent="0.25">
      <c r="A2395" s="136"/>
      <c r="B2395" s="136"/>
      <c r="C2395" s="136"/>
      <c r="D2395" s="136"/>
      <c r="E2395" s="136"/>
      <c r="F2395" s="136"/>
      <c r="G2395" s="136"/>
      <c r="H2395" s="136"/>
      <c r="I2395" s="136"/>
      <c r="J2395" s="136"/>
      <c r="K2395" s="136"/>
      <c r="L2395" s="138"/>
      <c r="M2395" s="139"/>
      <c r="N2395" s="211"/>
      <c r="O2395" s="136"/>
      <c r="P2395" s="136"/>
      <c r="Q2395" s="136"/>
      <c r="R2395" s="136"/>
      <c r="S2395" s="136"/>
      <c r="T2395" s="136"/>
      <c r="U2395" s="136"/>
      <c r="V2395" s="136"/>
      <c r="W2395" s="136"/>
      <c r="X2395" s="136"/>
      <c r="Y2395" s="138"/>
    </row>
    <row r="2396" spans="1:25" s="2" customFormat="1" x14ac:dyDescent="0.25">
      <c r="A2396" s="136"/>
      <c r="B2396" s="136"/>
      <c r="C2396" s="136"/>
      <c r="D2396" s="136"/>
      <c r="E2396" s="136"/>
      <c r="F2396" s="136"/>
      <c r="G2396" s="136"/>
      <c r="H2396" s="136"/>
      <c r="I2396" s="136"/>
      <c r="J2396" s="136"/>
      <c r="K2396" s="136"/>
      <c r="L2396" s="138"/>
      <c r="M2396" s="139"/>
      <c r="N2396" s="211"/>
      <c r="O2396" s="136"/>
      <c r="P2396" s="136"/>
      <c r="Q2396" s="136"/>
      <c r="R2396" s="136"/>
      <c r="S2396" s="136"/>
      <c r="T2396" s="136"/>
      <c r="U2396" s="136"/>
      <c r="V2396" s="136"/>
      <c r="W2396" s="136"/>
      <c r="X2396" s="136"/>
      <c r="Y2396" s="138"/>
    </row>
    <row r="2397" spans="1:25" s="2" customFormat="1" x14ac:dyDescent="0.25">
      <c r="A2397" s="136"/>
      <c r="B2397" s="136"/>
      <c r="C2397" s="136"/>
      <c r="D2397" s="136"/>
      <c r="E2397" s="136"/>
      <c r="F2397" s="136"/>
      <c r="G2397" s="136"/>
      <c r="H2397" s="136"/>
      <c r="I2397" s="136"/>
      <c r="J2397" s="136"/>
      <c r="K2397" s="136"/>
      <c r="L2397" s="138"/>
      <c r="M2397" s="139"/>
      <c r="N2397" s="211"/>
      <c r="O2397" s="136"/>
      <c r="P2397" s="136"/>
      <c r="Q2397" s="136"/>
      <c r="R2397" s="136"/>
      <c r="S2397" s="136"/>
      <c r="T2397" s="136"/>
      <c r="U2397" s="136"/>
      <c r="V2397" s="136"/>
      <c r="W2397" s="136"/>
      <c r="X2397" s="136"/>
      <c r="Y2397" s="138"/>
    </row>
    <row r="2398" spans="1:25" s="2" customFormat="1" x14ac:dyDescent="0.25">
      <c r="A2398" s="136"/>
      <c r="B2398" s="136"/>
      <c r="C2398" s="136"/>
      <c r="D2398" s="136"/>
      <c r="E2398" s="136"/>
      <c r="F2398" s="136"/>
      <c r="G2398" s="136"/>
      <c r="H2398" s="136"/>
      <c r="I2398" s="136"/>
      <c r="J2398" s="136"/>
      <c r="K2398" s="136"/>
      <c r="L2398" s="138"/>
      <c r="M2398" s="139"/>
      <c r="N2398" s="211"/>
      <c r="O2398" s="136"/>
      <c r="P2398" s="136"/>
      <c r="Q2398" s="136"/>
      <c r="R2398" s="136"/>
      <c r="S2398" s="136"/>
      <c r="T2398" s="136"/>
      <c r="U2398" s="136"/>
      <c r="V2398" s="136"/>
      <c r="W2398" s="136"/>
      <c r="X2398" s="136"/>
      <c r="Y2398" s="138"/>
    </row>
    <row r="2399" spans="1:25" s="2" customFormat="1" x14ac:dyDescent="0.25">
      <c r="A2399" s="136"/>
      <c r="B2399" s="136"/>
      <c r="C2399" s="136"/>
      <c r="D2399" s="136"/>
      <c r="E2399" s="136"/>
      <c r="F2399" s="136"/>
      <c r="G2399" s="136"/>
      <c r="H2399" s="136"/>
      <c r="I2399" s="136"/>
      <c r="J2399" s="136"/>
      <c r="K2399" s="136"/>
      <c r="L2399" s="138"/>
      <c r="M2399" s="139"/>
      <c r="N2399" s="211"/>
      <c r="O2399" s="136"/>
      <c r="P2399" s="136"/>
      <c r="Q2399" s="136"/>
      <c r="R2399" s="136"/>
      <c r="S2399" s="136"/>
      <c r="T2399" s="136"/>
      <c r="U2399" s="136"/>
      <c r="V2399" s="136"/>
      <c r="W2399" s="136"/>
      <c r="X2399" s="136"/>
      <c r="Y2399" s="138"/>
    </row>
    <row r="2400" spans="1:25" s="2" customFormat="1" x14ac:dyDescent="0.25">
      <c r="A2400" s="136"/>
      <c r="B2400" s="136"/>
      <c r="C2400" s="136"/>
      <c r="D2400" s="136"/>
      <c r="E2400" s="136"/>
      <c r="F2400" s="136"/>
      <c r="G2400" s="136"/>
      <c r="H2400" s="136"/>
      <c r="I2400" s="136"/>
      <c r="J2400" s="136"/>
      <c r="K2400" s="136"/>
      <c r="L2400" s="138"/>
      <c r="M2400" s="139"/>
      <c r="N2400" s="211"/>
      <c r="O2400" s="136"/>
      <c r="P2400" s="136"/>
      <c r="Q2400" s="136"/>
      <c r="R2400" s="136"/>
      <c r="S2400" s="136"/>
      <c r="T2400" s="136"/>
      <c r="U2400" s="136"/>
      <c r="V2400" s="136"/>
      <c r="W2400" s="136"/>
      <c r="X2400" s="136"/>
      <c r="Y2400" s="138"/>
    </row>
    <row r="2401" spans="1:25" s="2" customFormat="1" x14ac:dyDescent="0.25">
      <c r="A2401" s="136"/>
      <c r="B2401" s="136"/>
      <c r="C2401" s="136"/>
      <c r="D2401" s="136"/>
      <c r="E2401" s="136"/>
      <c r="F2401" s="136"/>
      <c r="G2401" s="136"/>
      <c r="H2401" s="136"/>
      <c r="I2401" s="136"/>
      <c r="J2401" s="136"/>
      <c r="K2401" s="136"/>
      <c r="L2401" s="138"/>
      <c r="M2401" s="139"/>
      <c r="N2401" s="211"/>
      <c r="O2401" s="136"/>
      <c r="P2401" s="136"/>
      <c r="Q2401" s="136"/>
      <c r="R2401" s="136"/>
      <c r="S2401" s="136"/>
      <c r="T2401" s="136"/>
      <c r="U2401" s="136"/>
      <c r="V2401" s="136"/>
      <c r="W2401" s="136"/>
      <c r="X2401" s="136"/>
      <c r="Y2401" s="138"/>
    </row>
    <row r="2402" spans="1:25" s="2" customFormat="1" x14ac:dyDescent="0.25">
      <c r="A2402" s="136"/>
      <c r="B2402" s="136"/>
      <c r="C2402" s="136"/>
      <c r="D2402" s="136"/>
      <c r="E2402" s="136"/>
      <c r="F2402" s="136"/>
      <c r="G2402" s="136"/>
      <c r="H2402" s="136"/>
      <c r="I2402" s="136"/>
      <c r="J2402" s="136"/>
      <c r="K2402" s="136"/>
      <c r="L2402" s="138"/>
      <c r="M2402" s="139"/>
      <c r="N2402" s="211"/>
      <c r="O2402" s="136"/>
      <c r="P2402" s="136"/>
      <c r="Q2402" s="136"/>
      <c r="R2402" s="136"/>
      <c r="S2402" s="136"/>
      <c r="T2402" s="136"/>
      <c r="U2402" s="136"/>
      <c r="V2402" s="136"/>
      <c r="W2402" s="136"/>
      <c r="X2402" s="136"/>
      <c r="Y2402" s="138"/>
    </row>
    <row r="2403" spans="1:25" s="2" customFormat="1" x14ac:dyDescent="0.25">
      <c r="A2403" s="136"/>
      <c r="B2403" s="136"/>
      <c r="C2403" s="136"/>
      <c r="D2403" s="136"/>
      <c r="E2403" s="136"/>
      <c r="F2403" s="136"/>
      <c r="G2403" s="136"/>
      <c r="H2403" s="136"/>
      <c r="I2403" s="136"/>
      <c r="J2403" s="136"/>
      <c r="K2403" s="136"/>
      <c r="L2403" s="138"/>
      <c r="M2403" s="139"/>
      <c r="N2403" s="211"/>
      <c r="O2403" s="136"/>
      <c r="P2403" s="136"/>
      <c r="Q2403" s="136"/>
      <c r="R2403" s="136"/>
      <c r="S2403" s="136"/>
      <c r="T2403" s="136"/>
      <c r="U2403" s="136"/>
      <c r="V2403" s="136"/>
      <c r="W2403" s="136"/>
      <c r="X2403" s="136"/>
      <c r="Y2403" s="138"/>
    </row>
    <row r="2404" spans="1:25" s="2" customFormat="1" x14ac:dyDescent="0.25">
      <c r="A2404" s="136"/>
      <c r="B2404" s="136"/>
      <c r="C2404" s="136"/>
      <c r="D2404" s="136"/>
      <c r="E2404" s="136"/>
      <c r="F2404" s="136"/>
      <c r="G2404" s="136"/>
      <c r="H2404" s="136"/>
      <c r="I2404" s="136"/>
      <c r="J2404" s="136"/>
      <c r="K2404" s="136"/>
      <c r="L2404" s="138"/>
      <c r="M2404" s="139"/>
      <c r="N2404" s="211"/>
      <c r="O2404" s="136"/>
      <c r="P2404" s="136"/>
      <c r="Q2404" s="136"/>
      <c r="R2404" s="136"/>
      <c r="S2404" s="136"/>
      <c r="T2404" s="136"/>
      <c r="U2404" s="136"/>
      <c r="V2404" s="136"/>
      <c r="W2404" s="136"/>
      <c r="X2404" s="136"/>
      <c r="Y2404" s="138"/>
    </row>
    <row r="2405" spans="1:25" s="2" customFormat="1" x14ac:dyDescent="0.25">
      <c r="A2405" s="136"/>
      <c r="B2405" s="136"/>
      <c r="C2405" s="136"/>
      <c r="D2405" s="136"/>
      <c r="E2405" s="136"/>
      <c r="F2405" s="136"/>
      <c r="G2405" s="136"/>
      <c r="H2405" s="136"/>
      <c r="I2405" s="136"/>
      <c r="J2405" s="136"/>
      <c r="K2405" s="136"/>
      <c r="L2405" s="138"/>
      <c r="M2405" s="139"/>
      <c r="N2405" s="211"/>
      <c r="O2405" s="136"/>
      <c r="P2405" s="136"/>
      <c r="Q2405" s="136"/>
      <c r="R2405" s="136"/>
      <c r="S2405" s="136"/>
      <c r="T2405" s="136"/>
      <c r="U2405" s="136"/>
      <c r="V2405" s="136"/>
      <c r="W2405" s="136"/>
      <c r="X2405" s="136"/>
      <c r="Y2405" s="138"/>
    </row>
    <row r="2406" spans="1:25" s="2" customFormat="1" x14ac:dyDescent="0.25">
      <c r="A2406" s="136"/>
      <c r="B2406" s="136"/>
      <c r="C2406" s="136"/>
      <c r="D2406" s="136"/>
      <c r="E2406" s="136"/>
      <c r="F2406" s="136"/>
      <c r="G2406" s="136"/>
      <c r="H2406" s="136"/>
      <c r="I2406" s="136"/>
      <c r="J2406" s="136"/>
      <c r="K2406" s="136"/>
      <c r="L2406" s="138"/>
      <c r="M2406" s="139"/>
      <c r="N2406" s="211"/>
      <c r="O2406" s="136"/>
      <c r="P2406" s="136"/>
      <c r="Q2406" s="136"/>
      <c r="R2406" s="136"/>
      <c r="S2406" s="136"/>
      <c r="T2406" s="136"/>
      <c r="U2406" s="136"/>
      <c r="V2406" s="136"/>
      <c r="W2406" s="136"/>
      <c r="X2406" s="136"/>
      <c r="Y2406" s="138"/>
    </row>
    <row r="2407" spans="1:25" s="2" customFormat="1" x14ac:dyDescent="0.25">
      <c r="A2407" s="136"/>
      <c r="B2407" s="136"/>
      <c r="C2407" s="136"/>
      <c r="D2407" s="136"/>
      <c r="E2407" s="136"/>
      <c r="F2407" s="136"/>
      <c r="G2407" s="136"/>
      <c r="H2407" s="136"/>
      <c r="I2407" s="136"/>
      <c r="J2407" s="136"/>
      <c r="K2407" s="136"/>
      <c r="L2407" s="138"/>
      <c r="M2407" s="139"/>
      <c r="N2407" s="211"/>
      <c r="O2407" s="136"/>
      <c r="P2407" s="136"/>
      <c r="Q2407" s="136"/>
      <c r="R2407" s="136"/>
      <c r="S2407" s="136"/>
      <c r="T2407" s="136"/>
      <c r="U2407" s="136"/>
      <c r="V2407" s="136"/>
      <c r="W2407" s="136"/>
      <c r="X2407" s="136"/>
      <c r="Y2407" s="138"/>
    </row>
    <row r="2408" spans="1:25" s="2" customFormat="1" x14ac:dyDescent="0.25">
      <c r="A2408" s="136"/>
      <c r="B2408" s="136"/>
      <c r="C2408" s="136"/>
      <c r="D2408" s="136"/>
      <c r="E2408" s="136"/>
      <c r="F2408" s="136"/>
      <c r="G2408" s="136"/>
      <c r="H2408" s="136"/>
      <c r="I2408" s="136"/>
      <c r="J2408" s="136"/>
      <c r="K2408" s="136"/>
      <c r="L2408" s="138"/>
      <c r="M2408" s="139"/>
      <c r="N2408" s="211"/>
      <c r="O2408" s="136"/>
      <c r="P2408" s="136"/>
      <c r="Q2408" s="136"/>
      <c r="R2408" s="136"/>
      <c r="S2408" s="136"/>
      <c r="T2408" s="136"/>
      <c r="U2408" s="136"/>
      <c r="V2408" s="136"/>
      <c r="W2408" s="136"/>
      <c r="X2408" s="136"/>
      <c r="Y2408" s="138"/>
    </row>
    <row r="2409" spans="1:25" s="2" customFormat="1" x14ac:dyDescent="0.25">
      <c r="A2409" s="136"/>
      <c r="B2409" s="136"/>
      <c r="C2409" s="136"/>
      <c r="D2409" s="136"/>
      <c r="E2409" s="136"/>
      <c r="F2409" s="136"/>
      <c r="G2409" s="136"/>
      <c r="H2409" s="136"/>
      <c r="I2409" s="136"/>
      <c r="J2409" s="136"/>
      <c r="K2409" s="136"/>
      <c r="L2409" s="138"/>
      <c r="M2409" s="139"/>
      <c r="N2409" s="211"/>
      <c r="O2409" s="136"/>
      <c r="P2409" s="136"/>
      <c r="Q2409" s="136"/>
      <c r="R2409" s="136"/>
      <c r="S2409" s="136"/>
      <c r="T2409" s="136"/>
      <c r="U2409" s="136"/>
      <c r="V2409" s="136"/>
      <c r="W2409" s="136"/>
      <c r="X2409" s="136"/>
      <c r="Y2409" s="138"/>
    </row>
    <row r="2410" spans="1:25" s="2" customFormat="1" x14ac:dyDescent="0.25">
      <c r="A2410" s="136"/>
      <c r="B2410" s="136"/>
      <c r="C2410" s="136"/>
      <c r="D2410" s="136"/>
      <c r="E2410" s="136"/>
      <c r="F2410" s="136"/>
      <c r="G2410" s="136"/>
      <c r="H2410" s="136"/>
      <c r="I2410" s="136"/>
      <c r="J2410" s="136"/>
      <c r="K2410" s="136"/>
      <c r="L2410" s="138"/>
      <c r="M2410" s="139"/>
      <c r="N2410" s="211"/>
      <c r="O2410" s="136"/>
      <c r="P2410" s="136"/>
      <c r="Q2410" s="136"/>
      <c r="R2410" s="136"/>
      <c r="S2410" s="136"/>
      <c r="T2410" s="136"/>
      <c r="U2410" s="136"/>
      <c r="V2410" s="136"/>
      <c r="W2410" s="136"/>
      <c r="X2410" s="136"/>
      <c r="Y2410" s="138"/>
    </row>
    <row r="2411" spans="1:25" s="2" customFormat="1" x14ac:dyDescent="0.25">
      <c r="A2411" s="136"/>
      <c r="B2411" s="136"/>
      <c r="C2411" s="136"/>
      <c r="D2411" s="136"/>
      <c r="E2411" s="136"/>
      <c r="F2411" s="136"/>
      <c r="G2411" s="136"/>
      <c r="H2411" s="136"/>
      <c r="I2411" s="136"/>
      <c r="J2411" s="136"/>
      <c r="K2411" s="136"/>
      <c r="L2411" s="138"/>
      <c r="M2411" s="139"/>
      <c r="N2411" s="211"/>
      <c r="O2411" s="136"/>
      <c r="P2411" s="136"/>
      <c r="Q2411" s="136"/>
      <c r="R2411" s="136"/>
      <c r="S2411" s="136"/>
      <c r="T2411" s="136"/>
      <c r="U2411" s="136"/>
      <c r="V2411" s="136"/>
      <c r="W2411" s="136"/>
      <c r="X2411" s="136"/>
      <c r="Y2411" s="138"/>
    </row>
    <row r="2412" spans="1:25" s="2" customFormat="1" x14ac:dyDescent="0.25">
      <c r="A2412" s="136"/>
      <c r="B2412" s="136"/>
      <c r="C2412" s="136"/>
      <c r="D2412" s="136"/>
      <c r="E2412" s="136"/>
      <c r="F2412" s="136"/>
      <c r="G2412" s="136"/>
      <c r="H2412" s="136"/>
      <c r="I2412" s="136"/>
      <c r="J2412" s="136"/>
      <c r="K2412" s="136"/>
      <c r="L2412" s="138"/>
      <c r="M2412" s="139"/>
      <c r="N2412" s="211"/>
      <c r="O2412" s="136"/>
      <c r="P2412" s="136"/>
      <c r="Q2412" s="136"/>
      <c r="R2412" s="136"/>
      <c r="S2412" s="136"/>
      <c r="T2412" s="136"/>
      <c r="U2412" s="136"/>
      <c r="V2412" s="136"/>
      <c r="W2412" s="136"/>
      <c r="X2412" s="136"/>
      <c r="Y2412" s="138"/>
    </row>
    <row r="2413" spans="1:25" s="2" customFormat="1" x14ac:dyDescent="0.25">
      <c r="A2413" s="136"/>
      <c r="B2413" s="136"/>
      <c r="C2413" s="136"/>
      <c r="D2413" s="136"/>
      <c r="E2413" s="136"/>
      <c r="F2413" s="136"/>
      <c r="G2413" s="136"/>
      <c r="H2413" s="136"/>
      <c r="I2413" s="136"/>
      <c r="J2413" s="136"/>
      <c r="K2413" s="136"/>
      <c r="L2413" s="138"/>
      <c r="M2413" s="139"/>
      <c r="N2413" s="211"/>
      <c r="O2413" s="136"/>
      <c r="P2413" s="136"/>
      <c r="Q2413" s="136"/>
      <c r="R2413" s="136"/>
      <c r="S2413" s="136"/>
      <c r="T2413" s="136"/>
      <c r="U2413" s="136"/>
      <c r="V2413" s="136"/>
      <c r="W2413" s="136"/>
      <c r="X2413" s="136"/>
      <c r="Y2413" s="138"/>
    </row>
    <row r="2414" spans="1:25" s="2" customFormat="1" x14ac:dyDescent="0.25">
      <c r="A2414" s="136"/>
      <c r="B2414" s="136"/>
      <c r="C2414" s="136"/>
      <c r="D2414" s="136"/>
      <c r="E2414" s="136"/>
      <c r="F2414" s="136"/>
      <c r="G2414" s="136"/>
      <c r="H2414" s="136"/>
      <c r="I2414" s="136"/>
      <c r="J2414" s="136"/>
      <c r="K2414" s="136"/>
      <c r="L2414" s="138"/>
      <c r="M2414" s="139"/>
      <c r="N2414" s="211"/>
      <c r="O2414" s="136"/>
      <c r="P2414" s="136"/>
      <c r="Q2414" s="136"/>
      <c r="R2414" s="136"/>
      <c r="S2414" s="136"/>
      <c r="T2414" s="136"/>
      <c r="U2414" s="136"/>
      <c r="V2414" s="136"/>
      <c r="W2414" s="136"/>
      <c r="X2414" s="136"/>
      <c r="Y2414" s="138"/>
    </row>
    <row r="2415" spans="1:25" s="2" customFormat="1" x14ac:dyDescent="0.25">
      <c r="A2415" s="136"/>
      <c r="B2415" s="136"/>
      <c r="C2415" s="136"/>
      <c r="D2415" s="136"/>
      <c r="E2415" s="136"/>
      <c r="F2415" s="136"/>
      <c r="G2415" s="136"/>
      <c r="H2415" s="136"/>
      <c r="I2415" s="136"/>
      <c r="J2415" s="136"/>
      <c r="K2415" s="136"/>
      <c r="L2415" s="138"/>
      <c r="M2415" s="139"/>
      <c r="N2415" s="211"/>
      <c r="O2415" s="136"/>
      <c r="P2415" s="136"/>
      <c r="Q2415" s="136"/>
      <c r="R2415" s="136"/>
      <c r="S2415" s="136"/>
      <c r="T2415" s="136"/>
      <c r="U2415" s="136"/>
      <c r="V2415" s="136"/>
      <c r="W2415" s="136"/>
      <c r="X2415" s="136"/>
      <c r="Y2415" s="138"/>
    </row>
    <row r="2416" spans="1:25" s="2" customFormat="1" x14ac:dyDescent="0.25">
      <c r="A2416" s="136"/>
      <c r="B2416" s="136"/>
      <c r="C2416" s="136"/>
      <c r="D2416" s="136"/>
      <c r="E2416" s="136"/>
      <c r="F2416" s="136"/>
      <c r="G2416" s="136"/>
      <c r="H2416" s="136"/>
      <c r="I2416" s="136"/>
      <c r="J2416" s="136"/>
      <c r="K2416" s="136"/>
      <c r="L2416" s="138"/>
      <c r="M2416" s="139"/>
      <c r="N2416" s="211"/>
      <c r="O2416" s="136"/>
      <c r="P2416" s="136"/>
      <c r="Q2416" s="136"/>
      <c r="R2416" s="136"/>
      <c r="S2416" s="136"/>
      <c r="T2416" s="136"/>
      <c r="U2416" s="136"/>
      <c r="V2416" s="136"/>
      <c r="W2416" s="136"/>
      <c r="X2416" s="136"/>
      <c r="Y2416" s="138"/>
    </row>
    <row r="2417" spans="1:25" s="2" customFormat="1" x14ac:dyDescent="0.25">
      <c r="A2417" s="136"/>
      <c r="B2417" s="136"/>
      <c r="C2417" s="136"/>
      <c r="D2417" s="136"/>
      <c r="E2417" s="136"/>
      <c r="F2417" s="136"/>
      <c r="G2417" s="136"/>
      <c r="H2417" s="136"/>
      <c r="I2417" s="136"/>
      <c r="J2417" s="136"/>
      <c r="K2417" s="136"/>
      <c r="L2417" s="138"/>
      <c r="M2417" s="139"/>
      <c r="N2417" s="211"/>
      <c r="O2417" s="136"/>
      <c r="P2417" s="136"/>
      <c r="Q2417" s="136"/>
      <c r="R2417" s="136"/>
      <c r="S2417" s="136"/>
      <c r="T2417" s="136"/>
      <c r="U2417" s="136"/>
      <c r="V2417" s="136"/>
      <c r="W2417" s="136"/>
      <c r="X2417" s="136"/>
      <c r="Y2417" s="138"/>
    </row>
    <row r="2418" spans="1:25" s="2" customFormat="1" x14ac:dyDescent="0.25">
      <c r="A2418" s="136"/>
      <c r="B2418" s="136"/>
      <c r="C2418" s="136"/>
      <c r="D2418" s="136"/>
      <c r="E2418" s="136"/>
      <c r="F2418" s="136"/>
      <c r="G2418" s="136"/>
      <c r="H2418" s="136"/>
      <c r="I2418" s="136"/>
      <c r="J2418" s="136"/>
      <c r="K2418" s="136"/>
      <c r="L2418" s="138"/>
      <c r="M2418" s="139"/>
      <c r="N2418" s="211"/>
      <c r="O2418" s="136"/>
      <c r="P2418" s="136"/>
      <c r="Q2418" s="136"/>
      <c r="R2418" s="136"/>
      <c r="S2418" s="136"/>
      <c r="T2418" s="136"/>
      <c r="U2418" s="136"/>
      <c r="V2418" s="136"/>
      <c r="W2418" s="136"/>
      <c r="X2418" s="136"/>
      <c r="Y2418" s="138"/>
    </row>
    <row r="2419" spans="1:25" s="2" customFormat="1" x14ac:dyDescent="0.25">
      <c r="A2419" s="136"/>
      <c r="B2419" s="136"/>
      <c r="C2419" s="136"/>
      <c r="D2419" s="136"/>
      <c r="E2419" s="136"/>
      <c r="F2419" s="136"/>
      <c r="G2419" s="136"/>
      <c r="H2419" s="136"/>
      <c r="I2419" s="136"/>
      <c r="J2419" s="136"/>
      <c r="K2419" s="136"/>
      <c r="L2419" s="138"/>
      <c r="M2419" s="139"/>
      <c r="N2419" s="211"/>
      <c r="O2419" s="136"/>
      <c r="P2419" s="136"/>
      <c r="Q2419" s="136"/>
      <c r="R2419" s="136"/>
      <c r="S2419" s="136"/>
      <c r="T2419" s="136"/>
      <c r="U2419" s="136"/>
      <c r="V2419" s="136"/>
      <c r="W2419" s="136"/>
      <c r="X2419" s="136"/>
      <c r="Y2419" s="138"/>
    </row>
    <row r="2420" spans="1:25" s="2" customFormat="1" x14ac:dyDescent="0.25">
      <c r="A2420" s="136"/>
      <c r="B2420" s="136"/>
      <c r="C2420" s="136"/>
      <c r="D2420" s="136"/>
      <c r="E2420" s="136"/>
      <c r="F2420" s="136"/>
      <c r="G2420" s="136"/>
      <c r="H2420" s="136"/>
      <c r="I2420" s="136"/>
      <c r="J2420" s="136"/>
      <c r="K2420" s="136"/>
      <c r="L2420" s="138"/>
      <c r="M2420" s="139"/>
      <c r="N2420" s="211"/>
      <c r="O2420" s="136"/>
      <c r="P2420" s="136"/>
      <c r="Q2420" s="136"/>
      <c r="R2420" s="136"/>
      <c r="S2420" s="136"/>
      <c r="T2420" s="136"/>
      <c r="U2420" s="136"/>
      <c r="V2420" s="136"/>
      <c r="W2420" s="136"/>
      <c r="X2420" s="136"/>
      <c r="Y2420" s="138"/>
    </row>
    <row r="2421" spans="1:25" s="2" customFormat="1" x14ac:dyDescent="0.25">
      <c r="A2421" s="136"/>
      <c r="B2421" s="136"/>
      <c r="C2421" s="136"/>
      <c r="D2421" s="136"/>
      <c r="E2421" s="136"/>
      <c r="F2421" s="136"/>
      <c r="G2421" s="136"/>
      <c r="H2421" s="136"/>
      <c r="I2421" s="136"/>
      <c r="J2421" s="136"/>
      <c r="K2421" s="136"/>
      <c r="L2421" s="138"/>
      <c r="M2421" s="139"/>
      <c r="N2421" s="211"/>
      <c r="O2421" s="136"/>
      <c r="P2421" s="136"/>
      <c r="Q2421" s="136"/>
      <c r="R2421" s="136"/>
      <c r="S2421" s="136"/>
      <c r="T2421" s="136"/>
      <c r="U2421" s="136"/>
      <c r="V2421" s="136"/>
      <c r="W2421" s="136"/>
      <c r="X2421" s="136"/>
      <c r="Y2421" s="138"/>
    </row>
    <row r="2422" spans="1:25" s="2" customFormat="1" x14ac:dyDescent="0.25">
      <c r="A2422" s="136"/>
      <c r="B2422" s="136"/>
      <c r="C2422" s="136"/>
      <c r="D2422" s="136"/>
      <c r="E2422" s="136"/>
      <c r="F2422" s="136"/>
      <c r="G2422" s="136"/>
      <c r="H2422" s="136"/>
      <c r="I2422" s="136"/>
      <c r="J2422" s="136"/>
      <c r="K2422" s="136"/>
      <c r="L2422" s="138"/>
      <c r="M2422" s="139"/>
      <c r="N2422" s="211"/>
      <c r="O2422" s="136"/>
      <c r="P2422" s="136"/>
      <c r="Q2422" s="136"/>
      <c r="R2422" s="136"/>
      <c r="S2422" s="136"/>
      <c r="T2422" s="136"/>
      <c r="U2422" s="136"/>
      <c r="V2422" s="136"/>
      <c r="W2422" s="136"/>
      <c r="X2422" s="136"/>
      <c r="Y2422" s="138"/>
    </row>
    <row r="2423" spans="1:25" s="2" customFormat="1" x14ac:dyDescent="0.25">
      <c r="A2423" s="136"/>
      <c r="B2423" s="136"/>
      <c r="C2423" s="136"/>
      <c r="D2423" s="136"/>
      <c r="E2423" s="136"/>
      <c r="F2423" s="136"/>
      <c r="G2423" s="136"/>
      <c r="H2423" s="136"/>
      <c r="I2423" s="136"/>
      <c r="J2423" s="136"/>
      <c r="K2423" s="136"/>
      <c r="L2423" s="138"/>
      <c r="M2423" s="139"/>
      <c r="N2423" s="211"/>
      <c r="O2423" s="136"/>
      <c r="P2423" s="136"/>
      <c r="Q2423" s="136"/>
      <c r="R2423" s="136"/>
      <c r="S2423" s="136"/>
      <c r="T2423" s="136"/>
      <c r="U2423" s="136"/>
      <c r="V2423" s="136"/>
      <c r="W2423" s="136"/>
      <c r="X2423" s="136"/>
      <c r="Y2423" s="138"/>
    </row>
    <row r="2424" spans="1:25" s="2" customFormat="1" x14ac:dyDescent="0.25">
      <c r="A2424" s="136"/>
      <c r="B2424" s="136"/>
      <c r="C2424" s="136"/>
      <c r="D2424" s="136"/>
      <c r="E2424" s="136"/>
      <c r="F2424" s="136"/>
      <c r="G2424" s="136"/>
      <c r="H2424" s="136"/>
      <c r="I2424" s="136"/>
      <c r="J2424" s="136"/>
      <c r="K2424" s="136"/>
      <c r="L2424" s="138"/>
      <c r="M2424" s="139"/>
      <c r="N2424" s="211"/>
      <c r="O2424" s="136"/>
      <c r="P2424" s="136"/>
      <c r="Q2424" s="136"/>
      <c r="R2424" s="136"/>
      <c r="S2424" s="136"/>
      <c r="T2424" s="136"/>
      <c r="U2424" s="136"/>
      <c r="V2424" s="136"/>
      <c r="W2424" s="136"/>
      <c r="X2424" s="136"/>
      <c r="Y2424" s="138"/>
    </row>
    <row r="2425" spans="1:25" s="2" customFormat="1" x14ac:dyDescent="0.25">
      <c r="A2425" s="136"/>
      <c r="B2425" s="136"/>
      <c r="C2425" s="136"/>
      <c r="D2425" s="136"/>
      <c r="E2425" s="136"/>
      <c r="F2425" s="136"/>
      <c r="G2425" s="136"/>
      <c r="H2425" s="136"/>
      <c r="I2425" s="136"/>
      <c r="J2425" s="136"/>
      <c r="K2425" s="136"/>
      <c r="L2425" s="138"/>
      <c r="M2425" s="139"/>
      <c r="N2425" s="211"/>
      <c r="O2425" s="136"/>
      <c r="P2425" s="136"/>
      <c r="Q2425" s="136"/>
      <c r="R2425" s="136"/>
      <c r="S2425" s="136"/>
      <c r="T2425" s="136"/>
      <c r="U2425" s="136"/>
      <c r="V2425" s="136"/>
      <c r="W2425" s="136"/>
      <c r="X2425" s="136"/>
      <c r="Y2425" s="138"/>
    </row>
    <row r="2426" spans="1:25" s="2" customFormat="1" x14ac:dyDescent="0.25">
      <c r="A2426" s="136"/>
      <c r="B2426" s="136"/>
      <c r="C2426" s="136"/>
      <c r="D2426" s="136"/>
      <c r="E2426" s="136"/>
      <c r="F2426" s="136"/>
      <c r="G2426" s="136"/>
      <c r="H2426" s="136"/>
      <c r="I2426" s="136"/>
      <c r="J2426" s="136"/>
      <c r="K2426" s="136"/>
      <c r="L2426" s="138"/>
      <c r="M2426" s="139"/>
      <c r="N2426" s="211"/>
      <c r="O2426" s="136"/>
      <c r="P2426" s="136"/>
      <c r="Q2426" s="136"/>
      <c r="R2426" s="136"/>
      <c r="S2426" s="136"/>
      <c r="T2426" s="136"/>
      <c r="U2426" s="136"/>
      <c r="V2426" s="136"/>
      <c r="W2426" s="136"/>
      <c r="X2426" s="136"/>
      <c r="Y2426" s="138"/>
    </row>
    <row r="2427" spans="1:25" s="2" customFormat="1" x14ac:dyDescent="0.25">
      <c r="A2427" s="136"/>
      <c r="B2427" s="136"/>
      <c r="C2427" s="136"/>
      <c r="D2427" s="136"/>
      <c r="E2427" s="136"/>
      <c r="F2427" s="136"/>
      <c r="G2427" s="136"/>
      <c r="H2427" s="136"/>
      <c r="I2427" s="136"/>
      <c r="J2427" s="136"/>
      <c r="K2427" s="136"/>
      <c r="L2427" s="138"/>
      <c r="M2427" s="139"/>
      <c r="N2427" s="211"/>
      <c r="O2427" s="136"/>
      <c r="P2427" s="136"/>
      <c r="Q2427" s="136"/>
      <c r="R2427" s="136"/>
      <c r="S2427" s="136"/>
      <c r="T2427" s="136"/>
      <c r="U2427" s="136"/>
      <c r="V2427" s="136"/>
      <c r="W2427" s="136"/>
      <c r="X2427" s="136"/>
      <c r="Y2427" s="138"/>
    </row>
    <row r="2428" spans="1:25" s="2" customFormat="1" x14ac:dyDescent="0.25">
      <c r="A2428" s="136"/>
      <c r="B2428" s="136"/>
      <c r="C2428" s="136"/>
      <c r="D2428" s="136"/>
      <c r="E2428" s="136"/>
      <c r="F2428" s="136"/>
      <c r="G2428" s="136"/>
      <c r="H2428" s="136"/>
      <c r="I2428" s="136"/>
      <c r="J2428" s="136"/>
      <c r="K2428" s="136"/>
      <c r="L2428" s="138"/>
      <c r="M2428" s="139"/>
      <c r="N2428" s="211"/>
      <c r="O2428" s="136"/>
      <c r="P2428" s="136"/>
      <c r="Q2428" s="136"/>
      <c r="R2428" s="136"/>
      <c r="S2428" s="136"/>
      <c r="T2428" s="136"/>
      <c r="U2428" s="136"/>
      <c r="V2428" s="136"/>
      <c r="W2428" s="136"/>
      <c r="X2428" s="136"/>
      <c r="Y2428" s="138"/>
    </row>
    <row r="2429" spans="1:25" s="2" customFormat="1" x14ac:dyDescent="0.25">
      <c r="A2429" s="136"/>
      <c r="B2429" s="136"/>
      <c r="C2429" s="136"/>
      <c r="D2429" s="136"/>
      <c r="E2429" s="136"/>
      <c r="F2429" s="136"/>
      <c r="G2429" s="136"/>
      <c r="H2429" s="136"/>
      <c r="I2429" s="136"/>
      <c r="J2429" s="136"/>
      <c r="K2429" s="136"/>
      <c r="L2429" s="138"/>
      <c r="M2429" s="139"/>
      <c r="N2429" s="211"/>
      <c r="O2429" s="136"/>
      <c r="P2429" s="136"/>
      <c r="Q2429" s="136"/>
      <c r="R2429" s="136"/>
      <c r="S2429" s="136"/>
      <c r="T2429" s="136"/>
      <c r="U2429" s="136"/>
      <c r="V2429" s="136"/>
      <c r="W2429" s="136"/>
      <c r="X2429" s="136"/>
      <c r="Y2429" s="138"/>
    </row>
    <row r="2430" spans="1:25" s="2" customFormat="1" x14ac:dyDescent="0.25">
      <c r="A2430" s="136"/>
      <c r="B2430" s="136"/>
      <c r="C2430" s="136"/>
      <c r="D2430" s="136"/>
      <c r="E2430" s="136"/>
      <c r="F2430" s="136"/>
      <c r="G2430" s="136"/>
      <c r="H2430" s="136"/>
      <c r="I2430" s="136"/>
      <c r="J2430" s="136"/>
      <c r="K2430" s="136"/>
      <c r="L2430" s="138"/>
      <c r="M2430" s="139"/>
      <c r="N2430" s="211"/>
      <c r="O2430" s="136"/>
      <c r="P2430" s="136"/>
      <c r="Q2430" s="136"/>
      <c r="R2430" s="136"/>
      <c r="S2430" s="136"/>
      <c r="T2430" s="136"/>
      <c r="U2430" s="136"/>
      <c r="V2430" s="136"/>
      <c r="W2430" s="136"/>
      <c r="X2430" s="136"/>
      <c r="Y2430" s="138"/>
    </row>
    <row r="2431" spans="1:25" s="2" customFormat="1" x14ac:dyDescent="0.25">
      <c r="A2431" s="136"/>
      <c r="B2431" s="136"/>
      <c r="C2431" s="136"/>
      <c r="D2431" s="136"/>
      <c r="E2431" s="136"/>
      <c r="F2431" s="136"/>
      <c r="G2431" s="136"/>
      <c r="H2431" s="136"/>
      <c r="I2431" s="136"/>
      <c r="J2431" s="136"/>
      <c r="K2431" s="136"/>
      <c r="L2431" s="138"/>
      <c r="M2431" s="139"/>
      <c r="N2431" s="211"/>
      <c r="O2431" s="136"/>
      <c r="P2431" s="136"/>
      <c r="Q2431" s="136"/>
      <c r="R2431" s="136"/>
      <c r="S2431" s="136"/>
      <c r="T2431" s="136"/>
      <c r="U2431" s="136"/>
      <c r="V2431" s="136"/>
      <c r="W2431" s="136"/>
      <c r="X2431" s="136"/>
      <c r="Y2431" s="138"/>
    </row>
    <row r="2432" spans="1:25" s="2" customFormat="1" x14ac:dyDescent="0.25">
      <c r="A2432" s="136"/>
      <c r="B2432" s="136"/>
      <c r="C2432" s="136"/>
      <c r="D2432" s="136"/>
      <c r="E2432" s="136"/>
      <c r="F2432" s="136"/>
      <c r="G2432" s="136"/>
      <c r="H2432" s="136"/>
      <c r="I2432" s="136"/>
      <c r="J2432" s="136"/>
      <c r="K2432" s="136"/>
      <c r="L2432" s="138"/>
      <c r="M2432" s="139"/>
      <c r="N2432" s="211"/>
      <c r="O2432" s="136"/>
      <c r="P2432" s="136"/>
      <c r="Q2432" s="136"/>
      <c r="R2432" s="136"/>
      <c r="S2432" s="136"/>
      <c r="T2432" s="136"/>
      <c r="U2432" s="136"/>
      <c r="V2432" s="136"/>
      <c r="W2432" s="136"/>
      <c r="X2432" s="136"/>
      <c r="Y2432" s="138"/>
    </row>
    <row r="2433" spans="1:25" s="2" customFormat="1" x14ac:dyDescent="0.25">
      <c r="A2433" s="136"/>
      <c r="B2433" s="136"/>
      <c r="C2433" s="136"/>
      <c r="D2433" s="136"/>
      <c r="E2433" s="136"/>
      <c r="F2433" s="136"/>
      <c r="G2433" s="136"/>
      <c r="H2433" s="136"/>
      <c r="I2433" s="136"/>
      <c r="J2433" s="136"/>
      <c r="K2433" s="136"/>
      <c r="L2433" s="138"/>
      <c r="M2433" s="139"/>
      <c r="N2433" s="211"/>
      <c r="O2433" s="136"/>
      <c r="P2433" s="136"/>
      <c r="Q2433" s="136"/>
      <c r="R2433" s="136"/>
      <c r="S2433" s="136"/>
      <c r="T2433" s="136"/>
      <c r="U2433" s="136"/>
      <c r="V2433" s="136"/>
      <c r="W2433" s="136"/>
      <c r="X2433" s="136"/>
      <c r="Y2433" s="138"/>
    </row>
    <row r="2434" spans="1:25" s="2" customFormat="1" x14ac:dyDescent="0.25">
      <c r="A2434" s="136"/>
      <c r="B2434" s="136"/>
      <c r="C2434" s="136"/>
      <c r="D2434" s="136"/>
      <c r="E2434" s="136"/>
      <c r="F2434" s="136"/>
      <c r="G2434" s="136"/>
      <c r="H2434" s="136"/>
      <c r="I2434" s="136"/>
      <c r="J2434" s="136"/>
      <c r="K2434" s="136"/>
      <c r="L2434" s="138"/>
      <c r="M2434" s="139"/>
      <c r="N2434" s="211"/>
      <c r="O2434" s="136"/>
      <c r="P2434" s="136"/>
      <c r="Q2434" s="136"/>
      <c r="R2434" s="136"/>
      <c r="S2434" s="136"/>
      <c r="T2434" s="136"/>
      <c r="U2434" s="136"/>
      <c r="V2434" s="136"/>
      <c r="W2434" s="136"/>
      <c r="X2434" s="136"/>
      <c r="Y2434" s="138"/>
    </row>
    <row r="2435" spans="1:25" s="2" customFormat="1" x14ac:dyDescent="0.25">
      <c r="A2435" s="136"/>
      <c r="B2435" s="136"/>
      <c r="C2435" s="136"/>
      <c r="D2435" s="136"/>
      <c r="E2435" s="136"/>
      <c r="F2435" s="136"/>
      <c r="G2435" s="136"/>
      <c r="H2435" s="136"/>
      <c r="I2435" s="136"/>
      <c r="J2435" s="136"/>
      <c r="K2435" s="136"/>
      <c r="L2435" s="138"/>
      <c r="M2435" s="139"/>
      <c r="N2435" s="211"/>
      <c r="O2435" s="136"/>
      <c r="P2435" s="136"/>
      <c r="Q2435" s="136"/>
      <c r="R2435" s="136"/>
      <c r="S2435" s="136"/>
      <c r="T2435" s="136"/>
      <c r="U2435" s="136"/>
      <c r="V2435" s="136"/>
      <c r="W2435" s="136"/>
      <c r="X2435" s="136"/>
      <c r="Y2435" s="138"/>
    </row>
    <row r="2436" spans="1:25" s="2" customFormat="1" x14ac:dyDescent="0.25">
      <c r="A2436" s="136"/>
      <c r="B2436" s="136"/>
      <c r="C2436" s="136"/>
      <c r="D2436" s="136"/>
      <c r="E2436" s="136"/>
      <c r="F2436" s="136"/>
      <c r="G2436" s="136"/>
      <c r="H2436" s="136"/>
      <c r="I2436" s="136"/>
      <c r="J2436" s="136"/>
      <c r="K2436" s="136"/>
      <c r="L2436" s="138"/>
      <c r="M2436" s="139"/>
      <c r="N2436" s="211"/>
      <c r="O2436" s="136"/>
      <c r="P2436" s="136"/>
      <c r="Q2436" s="136"/>
      <c r="R2436" s="136"/>
      <c r="S2436" s="136"/>
      <c r="T2436" s="136"/>
      <c r="U2436" s="136"/>
      <c r="V2436" s="136"/>
      <c r="W2436" s="136"/>
      <c r="X2436" s="136"/>
      <c r="Y2436" s="138"/>
    </row>
    <row r="2437" spans="1:25" s="2" customFormat="1" x14ac:dyDescent="0.25">
      <c r="A2437" s="136"/>
      <c r="B2437" s="136"/>
      <c r="C2437" s="136"/>
      <c r="D2437" s="136"/>
      <c r="E2437" s="136"/>
      <c r="F2437" s="136"/>
      <c r="G2437" s="136"/>
      <c r="H2437" s="136"/>
      <c r="I2437" s="136"/>
      <c r="J2437" s="136"/>
      <c r="K2437" s="136"/>
      <c r="L2437" s="138"/>
      <c r="M2437" s="139"/>
      <c r="N2437" s="211"/>
      <c r="O2437" s="136"/>
      <c r="P2437" s="136"/>
      <c r="Q2437" s="136"/>
      <c r="R2437" s="136"/>
      <c r="S2437" s="136"/>
      <c r="T2437" s="136"/>
      <c r="U2437" s="136"/>
      <c r="V2437" s="136"/>
      <c r="W2437" s="136"/>
      <c r="X2437" s="136"/>
      <c r="Y2437" s="138"/>
    </row>
    <row r="2438" spans="1:25" s="2" customFormat="1" x14ac:dyDescent="0.25">
      <c r="A2438" s="136"/>
      <c r="B2438" s="136"/>
      <c r="C2438" s="136"/>
      <c r="D2438" s="136"/>
      <c r="E2438" s="136"/>
      <c r="F2438" s="136"/>
      <c r="G2438" s="136"/>
      <c r="H2438" s="136"/>
      <c r="I2438" s="136"/>
      <c r="J2438" s="136"/>
      <c r="K2438" s="136"/>
      <c r="L2438" s="138"/>
      <c r="M2438" s="139"/>
      <c r="N2438" s="211"/>
      <c r="O2438" s="136"/>
      <c r="P2438" s="136"/>
      <c r="Q2438" s="136"/>
      <c r="R2438" s="136"/>
      <c r="S2438" s="136"/>
      <c r="T2438" s="136"/>
      <c r="U2438" s="136"/>
      <c r="V2438" s="136"/>
      <c r="W2438" s="136"/>
      <c r="X2438" s="136"/>
      <c r="Y2438" s="138"/>
    </row>
    <row r="2439" spans="1:25" s="2" customFormat="1" x14ac:dyDescent="0.25">
      <c r="A2439" s="136"/>
      <c r="B2439" s="136"/>
      <c r="C2439" s="136"/>
      <c r="D2439" s="136"/>
      <c r="E2439" s="136"/>
      <c r="F2439" s="136"/>
      <c r="G2439" s="136"/>
      <c r="H2439" s="136"/>
      <c r="I2439" s="136"/>
      <c r="J2439" s="136"/>
      <c r="K2439" s="136"/>
      <c r="L2439" s="138"/>
      <c r="M2439" s="139"/>
      <c r="N2439" s="211"/>
      <c r="O2439" s="136"/>
      <c r="P2439" s="136"/>
      <c r="Q2439" s="136"/>
      <c r="R2439" s="136"/>
      <c r="S2439" s="136"/>
      <c r="T2439" s="136"/>
      <c r="U2439" s="136"/>
      <c r="V2439" s="136"/>
      <c r="W2439" s="136"/>
      <c r="X2439" s="136"/>
      <c r="Y2439" s="138"/>
    </row>
    <row r="2440" spans="1:25" s="2" customFormat="1" x14ac:dyDescent="0.25">
      <c r="A2440" s="136"/>
      <c r="B2440" s="136"/>
      <c r="C2440" s="136"/>
      <c r="D2440" s="136"/>
      <c r="E2440" s="136"/>
      <c r="F2440" s="136"/>
      <c r="G2440" s="136"/>
      <c r="H2440" s="136"/>
      <c r="I2440" s="136"/>
      <c r="J2440" s="136"/>
      <c r="K2440" s="136"/>
      <c r="L2440" s="138"/>
      <c r="M2440" s="139"/>
      <c r="N2440" s="211"/>
      <c r="O2440" s="136"/>
      <c r="P2440" s="136"/>
      <c r="Q2440" s="136"/>
      <c r="R2440" s="136"/>
      <c r="S2440" s="136"/>
      <c r="T2440" s="136"/>
      <c r="U2440" s="136"/>
      <c r="V2440" s="136"/>
      <c r="W2440" s="136"/>
      <c r="X2440" s="136"/>
      <c r="Y2440" s="138"/>
    </row>
    <row r="2441" spans="1:25" s="2" customFormat="1" x14ac:dyDescent="0.25">
      <c r="A2441" s="136"/>
      <c r="B2441" s="136"/>
      <c r="C2441" s="136"/>
      <c r="D2441" s="136"/>
      <c r="E2441" s="136"/>
      <c r="F2441" s="136"/>
      <c r="G2441" s="136"/>
      <c r="H2441" s="136"/>
      <c r="I2441" s="136"/>
      <c r="J2441" s="136"/>
      <c r="K2441" s="136"/>
      <c r="L2441" s="138"/>
      <c r="M2441" s="139"/>
      <c r="N2441" s="211"/>
      <c r="O2441" s="136"/>
      <c r="P2441" s="136"/>
      <c r="Q2441" s="136"/>
      <c r="R2441" s="136"/>
      <c r="S2441" s="136"/>
      <c r="T2441" s="136"/>
      <c r="U2441" s="136"/>
      <c r="V2441" s="136"/>
      <c r="W2441" s="136"/>
      <c r="X2441" s="136"/>
      <c r="Y2441" s="138"/>
    </row>
    <row r="2442" spans="1:25" s="2" customFormat="1" x14ac:dyDescent="0.25">
      <c r="A2442" s="136"/>
      <c r="B2442" s="136"/>
      <c r="C2442" s="136"/>
      <c r="D2442" s="136"/>
      <c r="E2442" s="136"/>
      <c r="F2442" s="136"/>
      <c r="G2442" s="136"/>
      <c r="H2442" s="136"/>
      <c r="I2442" s="136"/>
      <c r="J2442" s="136"/>
      <c r="K2442" s="136"/>
      <c r="L2442" s="138"/>
      <c r="M2442" s="139"/>
      <c r="N2442" s="211"/>
      <c r="O2442" s="136"/>
      <c r="P2442" s="136"/>
      <c r="Q2442" s="136"/>
      <c r="R2442" s="136"/>
      <c r="S2442" s="136"/>
      <c r="T2442" s="136"/>
      <c r="U2442" s="136"/>
      <c r="V2442" s="136"/>
      <c r="W2442" s="136"/>
      <c r="X2442" s="136"/>
      <c r="Y2442" s="138"/>
    </row>
    <row r="2443" spans="1:25" s="2" customFormat="1" x14ac:dyDescent="0.25">
      <c r="A2443" s="136"/>
      <c r="B2443" s="136"/>
      <c r="C2443" s="136"/>
      <c r="D2443" s="136"/>
      <c r="E2443" s="136"/>
      <c r="F2443" s="136"/>
      <c r="G2443" s="136"/>
      <c r="H2443" s="136"/>
      <c r="I2443" s="136"/>
      <c r="J2443" s="136"/>
      <c r="K2443" s="136"/>
      <c r="L2443" s="138"/>
      <c r="M2443" s="139"/>
      <c r="N2443" s="211"/>
      <c r="O2443" s="136"/>
      <c r="P2443" s="136"/>
      <c r="Q2443" s="136"/>
      <c r="R2443" s="136"/>
      <c r="S2443" s="136"/>
      <c r="T2443" s="136"/>
      <c r="U2443" s="136"/>
      <c r="V2443" s="136"/>
      <c r="W2443" s="136"/>
      <c r="X2443" s="136"/>
      <c r="Y2443" s="138"/>
    </row>
    <row r="2444" spans="1:25" s="2" customFormat="1" x14ac:dyDescent="0.25">
      <c r="A2444" s="136"/>
      <c r="B2444" s="136"/>
      <c r="C2444" s="136"/>
      <c r="D2444" s="136"/>
      <c r="E2444" s="136"/>
      <c r="F2444" s="136"/>
      <c r="G2444" s="136"/>
      <c r="H2444" s="136"/>
      <c r="I2444" s="136"/>
      <c r="J2444" s="136"/>
      <c r="K2444" s="136"/>
      <c r="L2444" s="138"/>
      <c r="M2444" s="139"/>
      <c r="N2444" s="211"/>
      <c r="O2444" s="136"/>
      <c r="P2444" s="136"/>
      <c r="Q2444" s="136"/>
      <c r="R2444" s="136"/>
      <c r="S2444" s="136"/>
      <c r="T2444" s="136"/>
      <c r="U2444" s="136"/>
      <c r="V2444" s="136"/>
      <c r="W2444" s="136"/>
      <c r="X2444" s="136"/>
      <c r="Y2444" s="138"/>
    </row>
    <row r="2445" spans="1:25" s="2" customFormat="1" x14ac:dyDescent="0.25">
      <c r="A2445" s="136"/>
      <c r="B2445" s="136"/>
      <c r="C2445" s="136"/>
      <c r="D2445" s="136"/>
      <c r="E2445" s="136"/>
      <c r="F2445" s="136"/>
      <c r="G2445" s="136"/>
      <c r="H2445" s="136"/>
      <c r="I2445" s="136"/>
      <c r="J2445" s="136"/>
      <c r="K2445" s="136"/>
      <c r="L2445" s="138"/>
      <c r="M2445" s="139"/>
      <c r="N2445" s="211"/>
      <c r="O2445" s="136"/>
      <c r="P2445" s="136"/>
      <c r="Q2445" s="136"/>
      <c r="R2445" s="136"/>
      <c r="S2445" s="136"/>
      <c r="T2445" s="136"/>
      <c r="U2445" s="136"/>
      <c r="V2445" s="136"/>
      <c r="W2445" s="136"/>
      <c r="X2445" s="136"/>
      <c r="Y2445" s="138"/>
    </row>
    <row r="2446" spans="1:25" s="2" customFormat="1" x14ac:dyDescent="0.25">
      <c r="A2446" s="136"/>
      <c r="B2446" s="136"/>
      <c r="C2446" s="136"/>
      <c r="D2446" s="136"/>
      <c r="E2446" s="136"/>
      <c r="F2446" s="136"/>
      <c r="G2446" s="136"/>
      <c r="H2446" s="136"/>
      <c r="I2446" s="136"/>
      <c r="J2446" s="136"/>
      <c r="K2446" s="136"/>
      <c r="L2446" s="138"/>
      <c r="M2446" s="139"/>
      <c r="N2446" s="211"/>
      <c r="O2446" s="136"/>
      <c r="P2446" s="136"/>
      <c r="Q2446" s="136"/>
      <c r="R2446" s="136"/>
      <c r="S2446" s="136"/>
      <c r="T2446" s="136"/>
      <c r="U2446" s="136"/>
      <c r="V2446" s="136"/>
      <c r="W2446" s="136"/>
      <c r="X2446" s="136"/>
      <c r="Y2446" s="138"/>
    </row>
    <row r="2447" spans="1:25" s="2" customFormat="1" x14ac:dyDescent="0.25">
      <c r="A2447" s="136"/>
      <c r="B2447" s="136"/>
      <c r="C2447" s="136"/>
      <c r="D2447" s="136"/>
      <c r="E2447" s="136"/>
      <c r="F2447" s="136"/>
      <c r="G2447" s="136"/>
      <c r="H2447" s="136"/>
      <c r="I2447" s="136"/>
      <c r="J2447" s="136"/>
      <c r="K2447" s="136"/>
      <c r="L2447" s="138"/>
      <c r="M2447" s="139"/>
      <c r="N2447" s="211"/>
      <c r="O2447" s="136"/>
      <c r="P2447" s="136"/>
      <c r="Q2447" s="136"/>
      <c r="R2447" s="136"/>
      <c r="S2447" s="136"/>
      <c r="T2447" s="136"/>
      <c r="U2447" s="136"/>
      <c r="V2447" s="136"/>
      <c r="W2447" s="136"/>
      <c r="X2447" s="136"/>
      <c r="Y2447" s="138"/>
    </row>
    <row r="2448" spans="1:25" s="2" customFormat="1" x14ac:dyDescent="0.25">
      <c r="A2448" s="136"/>
      <c r="B2448" s="136"/>
      <c r="C2448" s="136"/>
      <c r="D2448" s="136"/>
      <c r="E2448" s="136"/>
      <c r="F2448" s="136"/>
      <c r="G2448" s="136"/>
      <c r="H2448" s="136"/>
      <c r="I2448" s="136"/>
      <c r="J2448" s="136"/>
      <c r="K2448" s="136"/>
      <c r="L2448" s="138"/>
      <c r="M2448" s="139"/>
      <c r="N2448" s="211"/>
      <c r="O2448" s="136"/>
      <c r="P2448" s="136"/>
      <c r="Q2448" s="136"/>
      <c r="R2448" s="136"/>
      <c r="S2448" s="136"/>
      <c r="T2448" s="136"/>
      <c r="U2448" s="136"/>
      <c r="V2448" s="136"/>
      <c r="W2448" s="136"/>
      <c r="X2448" s="136"/>
      <c r="Y2448" s="138"/>
    </row>
    <row r="2449" spans="1:25" s="2" customFormat="1" x14ac:dyDescent="0.25">
      <c r="A2449" s="136"/>
      <c r="B2449" s="136"/>
      <c r="C2449" s="136"/>
      <c r="D2449" s="136"/>
      <c r="E2449" s="136"/>
      <c r="F2449" s="136"/>
      <c r="G2449" s="136"/>
      <c r="H2449" s="136"/>
      <c r="I2449" s="136"/>
      <c r="J2449" s="136"/>
      <c r="K2449" s="136"/>
      <c r="L2449" s="138"/>
      <c r="M2449" s="139"/>
      <c r="N2449" s="211"/>
      <c r="O2449" s="136"/>
      <c r="P2449" s="136"/>
      <c r="Q2449" s="136"/>
      <c r="R2449" s="136"/>
      <c r="S2449" s="136"/>
      <c r="T2449" s="136"/>
      <c r="U2449" s="136"/>
      <c r="V2449" s="136"/>
      <c r="W2449" s="136"/>
      <c r="X2449" s="136"/>
      <c r="Y2449" s="138"/>
    </row>
    <row r="2450" spans="1:25" s="2" customFormat="1" x14ac:dyDescent="0.25">
      <c r="A2450" s="136"/>
      <c r="B2450" s="136"/>
      <c r="C2450" s="136"/>
      <c r="D2450" s="136"/>
      <c r="E2450" s="136"/>
      <c r="F2450" s="136"/>
      <c r="G2450" s="136"/>
      <c r="H2450" s="136"/>
      <c r="I2450" s="136"/>
      <c r="J2450" s="136"/>
      <c r="K2450" s="136"/>
      <c r="L2450" s="138"/>
      <c r="M2450" s="139"/>
      <c r="N2450" s="211"/>
      <c r="O2450" s="136"/>
      <c r="P2450" s="136"/>
      <c r="Q2450" s="136"/>
      <c r="R2450" s="136"/>
      <c r="S2450" s="136"/>
      <c r="T2450" s="136"/>
      <c r="U2450" s="136"/>
      <c r="V2450" s="136"/>
      <c r="W2450" s="136"/>
      <c r="X2450" s="136"/>
      <c r="Y2450" s="138"/>
    </row>
    <row r="2451" spans="1:25" s="2" customFormat="1" x14ac:dyDescent="0.25">
      <c r="A2451" s="136"/>
      <c r="B2451" s="136"/>
      <c r="C2451" s="136"/>
      <c r="D2451" s="136"/>
      <c r="E2451" s="136"/>
      <c r="F2451" s="136"/>
      <c r="G2451" s="136"/>
      <c r="H2451" s="136"/>
      <c r="I2451" s="136"/>
      <c r="J2451" s="136"/>
      <c r="K2451" s="136"/>
      <c r="L2451" s="138"/>
      <c r="M2451" s="139"/>
      <c r="N2451" s="211"/>
      <c r="O2451" s="136"/>
      <c r="P2451" s="136"/>
      <c r="Q2451" s="136"/>
      <c r="R2451" s="136"/>
      <c r="S2451" s="136"/>
      <c r="T2451" s="136"/>
      <c r="U2451" s="136"/>
      <c r="V2451" s="136"/>
      <c r="W2451" s="136"/>
      <c r="X2451" s="136"/>
      <c r="Y2451" s="138"/>
    </row>
    <row r="2452" spans="1:25" s="2" customFormat="1" x14ac:dyDescent="0.25">
      <c r="A2452" s="136"/>
      <c r="B2452" s="136"/>
      <c r="C2452" s="136"/>
      <c r="D2452" s="136"/>
      <c r="E2452" s="136"/>
      <c r="F2452" s="136"/>
      <c r="G2452" s="136"/>
      <c r="H2452" s="136"/>
      <c r="I2452" s="136"/>
      <c r="J2452" s="136"/>
      <c r="K2452" s="136"/>
      <c r="L2452" s="138"/>
      <c r="M2452" s="139"/>
      <c r="N2452" s="211"/>
      <c r="O2452" s="136"/>
      <c r="P2452" s="136"/>
      <c r="Q2452" s="136"/>
      <c r="R2452" s="136"/>
      <c r="S2452" s="136"/>
      <c r="T2452" s="136"/>
      <c r="U2452" s="136"/>
      <c r="V2452" s="136"/>
      <c r="W2452" s="136"/>
      <c r="X2452" s="136"/>
      <c r="Y2452" s="138"/>
    </row>
    <row r="2453" spans="1:25" s="2" customFormat="1" x14ac:dyDescent="0.25">
      <c r="A2453" s="136"/>
      <c r="B2453" s="136"/>
      <c r="C2453" s="136"/>
      <c r="D2453" s="136"/>
      <c r="E2453" s="136"/>
      <c r="F2453" s="136"/>
      <c r="G2453" s="136"/>
      <c r="H2453" s="136"/>
      <c r="I2453" s="136"/>
      <c r="J2453" s="136"/>
      <c r="K2453" s="136"/>
      <c r="L2453" s="138"/>
      <c r="M2453" s="139"/>
      <c r="N2453" s="211"/>
      <c r="O2453" s="136"/>
      <c r="P2453" s="136"/>
      <c r="Q2453" s="136"/>
      <c r="R2453" s="136"/>
      <c r="S2453" s="136"/>
      <c r="T2453" s="136"/>
      <c r="U2453" s="136"/>
      <c r="V2453" s="136"/>
      <c r="W2453" s="136"/>
      <c r="X2453" s="136"/>
      <c r="Y2453" s="138"/>
    </row>
    <row r="2454" spans="1:25" s="2" customFormat="1" x14ac:dyDescent="0.25">
      <c r="A2454" s="136"/>
      <c r="B2454" s="136"/>
      <c r="C2454" s="136"/>
      <c r="D2454" s="136"/>
      <c r="E2454" s="136"/>
      <c r="F2454" s="136"/>
      <c r="G2454" s="136"/>
      <c r="H2454" s="136"/>
      <c r="I2454" s="136"/>
      <c r="J2454" s="136"/>
      <c r="K2454" s="136"/>
      <c r="L2454" s="138"/>
      <c r="M2454" s="139"/>
      <c r="N2454" s="211"/>
      <c r="O2454" s="136"/>
      <c r="P2454" s="136"/>
      <c r="Q2454" s="136"/>
      <c r="R2454" s="136"/>
      <c r="S2454" s="136"/>
      <c r="T2454" s="136"/>
      <c r="U2454" s="136"/>
      <c r="V2454" s="136"/>
      <c r="W2454" s="136"/>
      <c r="X2454" s="136"/>
      <c r="Y2454" s="138"/>
    </row>
    <row r="2455" spans="1:25" s="2" customFormat="1" x14ac:dyDescent="0.25">
      <c r="A2455" s="136"/>
      <c r="B2455" s="136"/>
      <c r="C2455" s="136"/>
      <c r="D2455" s="136"/>
      <c r="E2455" s="136"/>
      <c r="F2455" s="136"/>
      <c r="G2455" s="136"/>
      <c r="H2455" s="136"/>
      <c r="I2455" s="136"/>
      <c r="J2455" s="136"/>
      <c r="K2455" s="136"/>
      <c r="L2455" s="138"/>
      <c r="M2455" s="139"/>
      <c r="N2455" s="211"/>
      <c r="O2455" s="136"/>
      <c r="P2455" s="136"/>
      <c r="Q2455" s="136"/>
      <c r="R2455" s="136"/>
      <c r="S2455" s="136"/>
      <c r="T2455" s="136"/>
      <c r="U2455" s="136"/>
      <c r="V2455" s="136"/>
      <c r="W2455" s="136"/>
      <c r="X2455" s="136"/>
      <c r="Y2455" s="138"/>
    </row>
    <row r="2456" spans="1:25" s="2" customFormat="1" x14ac:dyDescent="0.25">
      <c r="A2456" s="136"/>
      <c r="B2456" s="136"/>
      <c r="C2456" s="136"/>
      <c r="D2456" s="136"/>
      <c r="E2456" s="136"/>
      <c r="F2456" s="136"/>
      <c r="G2456" s="136"/>
      <c r="H2456" s="136"/>
      <c r="I2456" s="136"/>
      <c r="J2456" s="136"/>
      <c r="K2456" s="136"/>
      <c r="L2456" s="138"/>
      <c r="M2456" s="139"/>
      <c r="N2456" s="211"/>
      <c r="O2456" s="136"/>
      <c r="P2456" s="136"/>
      <c r="Q2456" s="136"/>
      <c r="R2456" s="136"/>
      <c r="S2456" s="136"/>
      <c r="T2456" s="136"/>
      <c r="U2456" s="136"/>
      <c r="V2456" s="136"/>
      <c r="W2456" s="136"/>
      <c r="X2456" s="136"/>
      <c r="Y2456" s="138"/>
    </row>
    <row r="2457" spans="1:25" s="2" customFormat="1" x14ac:dyDescent="0.25">
      <c r="A2457" s="136"/>
      <c r="B2457" s="136"/>
      <c r="C2457" s="136"/>
      <c r="D2457" s="136"/>
      <c r="E2457" s="136"/>
      <c r="F2457" s="136"/>
      <c r="G2457" s="136"/>
      <c r="H2457" s="136"/>
      <c r="I2457" s="136"/>
      <c r="J2457" s="136"/>
      <c r="K2457" s="136"/>
      <c r="L2457" s="138"/>
      <c r="M2457" s="139"/>
      <c r="N2457" s="211"/>
      <c r="O2457" s="136"/>
      <c r="P2457" s="136"/>
      <c r="Q2457" s="136"/>
      <c r="R2457" s="136"/>
      <c r="S2457" s="136"/>
      <c r="T2457" s="136"/>
      <c r="U2457" s="136"/>
      <c r="V2457" s="136"/>
      <c r="W2457" s="136"/>
      <c r="X2457" s="136"/>
      <c r="Y2457" s="138"/>
    </row>
    <row r="2458" spans="1:25" s="2" customFormat="1" x14ac:dyDescent="0.25">
      <c r="A2458" s="136"/>
      <c r="B2458" s="136"/>
      <c r="C2458" s="136"/>
      <c r="D2458" s="136"/>
      <c r="E2458" s="136"/>
      <c r="F2458" s="136"/>
      <c r="G2458" s="136"/>
      <c r="H2458" s="136"/>
      <c r="I2458" s="136"/>
      <c r="J2458" s="136"/>
      <c r="K2458" s="136"/>
      <c r="L2458" s="138"/>
      <c r="M2458" s="139"/>
      <c r="N2458" s="211"/>
      <c r="O2458" s="136"/>
      <c r="P2458" s="136"/>
      <c r="Q2458" s="136"/>
      <c r="R2458" s="136"/>
      <c r="S2458" s="136"/>
      <c r="T2458" s="136"/>
      <c r="U2458" s="136"/>
      <c r="V2458" s="136"/>
      <c r="W2458" s="136"/>
      <c r="X2458" s="136"/>
      <c r="Y2458" s="138"/>
    </row>
    <row r="2459" spans="1:25" s="2" customFormat="1" x14ac:dyDescent="0.25">
      <c r="A2459" s="136"/>
      <c r="B2459" s="136"/>
      <c r="C2459" s="136"/>
      <c r="D2459" s="136"/>
      <c r="E2459" s="136"/>
      <c r="F2459" s="136"/>
      <c r="G2459" s="136"/>
      <c r="H2459" s="136"/>
      <c r="I2459" s="136"/>
      <c r="J2459" s="136"/>
      <c r="K2459" s="136"/>
      <c r="L2459" s="138"/>
      <c r="M2459" s="139"/>
      <c r="N2459" s="211"/>
      <c r="O2459" s="136"/>
      <c r="P2459" s="136"/>
      <c r="Q2459" s="136"/>
      <c r="R2459" s="136"/>
      <c r="S2459" s="136"/>
      <c r="T2459" s="136"/>
      <c r="U2459" s="136"/>
      <c r="V2459" s="136"/>
      <c r="W2459" s="136"/>
      <c r="X2459" s="136"/>
      <c r="Y2459" s="138"/>
    </row>
    <row r="2460" spans="1:25" s="2" customFormat="1" x14ac:dyDescent="0.25">
      <c r="A2460" s="136"/>
      <c r="B2460" s="136"/>
      <c r="C2460" s="136"/>
      <c r="D2460" s="136"/>
      <c r="E2460" s="136"/>
      <c r="F2460" s="136"/>
      <c r="G2460" s="136"/>
      <c r="H2460" s="136"/>
      <c r="I2460" s="136"/>
      <c r="J2460" s="136"/>
      <c r="K2460" s="136"/>
      <c r="L2460" s="138"/>
      <c r="M2460" s="139"/>
      <c r="N2460" s="211"/>
      <c r="O2460" s="136"/>
      <c r="P2460" s="136"/>
      <c r="Q2460" s="136"/>
      <c r="R2460" s="136"/>
      <c r="S2460" s="136"/>
      <c r="T2460" s="136"/>
      <c r="U2460" s="136"/>
      <c r="V2460" s="136"/>
      <c r="W2460" s="136"/>
      <c r="X2460" s="136"/>
      <c r="Y2460" s="138"/>
    </row>
    <row r="2461" spans="1:25" s="2" customFormat="1" x14ac:dyDescent="0.25">
      <c r="A2461" s="136"/>
      <c r="B2461" s="136"/>
      <c r="C2461" s="136"/>
      <c r="D2461" s="136"/>
      <c r="E2461" s="136"/>
      <c r="F2461" s="136"/>
      <c r="G2461" s="136"/>
      <c r="H2461" s="136"/>
      <c r="I2461" s="136"/>
      <c r="J2461" s="136"/>
      <c r="K2461" s="136"/>
      <c r="L2461" s="138"/>
      <c r="M2461" s="139"/>
      <c r="N2461" s="211"/>
      <c r="O2461" s="136"/>
      <c r="P2461" s="136"/>
      <c r="Q2461" s="136"/>
      <c r="R2461" s="136"/>
      <c r="S2461" s="136"/>
      <c r="T2461" s="136"/>
      <c r="U2461" s="136"/>
      <c r="V2461" s="136"/>
      <c r="W2461" s="136"/>
      <c r="X2461" s="136"/>
      <c r="Y2461" s="138"/>
    </row>
    <row r="2462" spans="1:25" s="2" customFormat="1" x14ac:dyDescent="0.25">
      <c r="A2462" s="136"/>
      <c r="B2462" s="136"/>
      <c r="C2462" s="136"/>
      <c r="D2462" s="136"/>
      <c r="E2462" s="136"/>
      <c r="F2462" s="136"/>
      <c r="G2462" s="136"/>
      <c r="H2462" s="136"/>
      <c r="I2462" s="136"/>
      <c r="J2462" s="136"/>
      <c r="K2462" s="136"/>
      <c r="L2462" s="138"/>
      <c r="M2462" s="139"/>
      <c r="N2462" s="211"/>
      <c r="O2462" s="136"/>
      <c r="P2462" s="136"/>
      <c r="Q2462" s="136"/>
      <c r="R2462" s="136"/>
      <c r="S2462" s="136"/>
      <c r="T2462" s="136"/>
      <c r="U2462" s="136"/>
      <c r="V2462" s="136"/>
      <c r="W2462" s="136"/>
      <c r="X2462" s="136"/>
      <c r="Y2462" s="138"/>
    </row>
    <row r="2463" spans="1:25" s="2" customFormat="1" x14ac:dyDescent="0.25">
      <c r="A2463" s="136"/>
      <c r="B2463" s="136"/>
      <c r="C2463" s="136"/>
      <c r="D2463" s="136"/>
      <c r="E2463" s="136"/>
      <c r="F2463" s="136"/>
      <c r="G2463" s="136"/>
      <c r="H2463" s="136"/>
      <c r="I2463" s="136"/>
      <c r="J2463" s="136"/>
      <c r="K2463" s="136"/>
      <c r="L2463" s="138"/>
      <c r="M2463" s="139"/>
      <c r="N2463" s="211"/>
      <c r="O2463" s="136"/>
      <c r="P2463" s="136"/>
      <c r="Q2463" s="136"/>
      <c r="R2463" s="136"/>
      <c r="S2463" s="136"/>
      <c r="T2463" s="136"/>
      <c r="U2463" s="136"/>
      <c r="V2463" s="136"/>
      <c r="W2463" s="136"/>
      <c r="X2463" s="136"/>
      <c r="Y2463" s="138"/>
    </row>
    <row r="2464" spans="1:25" s="2" customFormat="1" x14ac:dyDescent="0.25">
      <c r="A2464" s="136"/>
      <c r="B2464" s="136"/>
      <c r="C2464" s="136"/>
      <c r="D2464" s="136"/>
      <c r="E2464" s="136"/>
      <c r="F2464" s="136"/>
      <c r="G2464" s="136"/>
      <c r="H2464" s="136"/>
      <c r="I2464" s="136"/>
      <c r="J2464" s="136"/>
      <c r="K2464" s="136"/>
      <c r="L2464" s="138"/>
      <c r="M2464" s="139"/>
      <c r="N2464" s="211"/>
      <c r="O2464" s="136"/>
      <c r="P2464" s="136"/>
      <c r="Q2464" s="136"/>
      <c r="R2464" s="136"/>
      <c r="S2464" s="136"/>
      <c r="T2464" s="136"/>
      <c r="U2464" s="136"/>
      <c r="V2464" s="136"/>
      <c r="W2464" s="136"/>
      <c r="X2464" s="136"/>
      <c r="Y2464" s="138"/>
    </row>
    <row r="2465" spans="1:25" s="2" customFormat="1" x14ac:dyDescent="0.25">
      <c r="A2465" s="136"/>
      <c r="B2465" s="136"/>
      <c r="C2465" s="136"/>
      <c r="D2465" s="136"/>
      <c r="E2465" s="136"/>
      <c r="F2465" s="136"/>
      <c r="G2465" s="136"/>
      <c r="H2465" s="136"/>
      <c r="I2465" s="136"/>
      <c r="J2465" s="136"/>
      <c r="K2465" s="136"/>
      <c r="L2465" s="138"/>
      <c r="M2465" s="139"/>
      <c r="N2465" s="211"/>
      <c r="O2465" s="136"/>
      <c r="P2465" s="136"/>
      <c r="Q2465" s="136"/>
      <c r="R2465" s="136"/>
      <c r="S2465" s="136"/>
      <c r="T2465" s="136"/>
      <c r="U2465" s="136"/>
      <c r="V2465" s="136"/>
      <c r="W2465" s="136"/>
      <c r="X2465" s="136"/>
      <c r="Y2465" s="138"/>
    </row>
    <row r="2466" spans="1:25" s="2" customFormat="1" x14ac:dyDescent="0.25">
      <c r="A2466" s="136"/>
      <c r="B2466" s="136"/>
      <c r="C2466" s="136"/>
      <c r="D2466" s="136"/>
      <c r="E2466" s="136"/>
      <c r="F2466" s="136"/>
      <c r="G2466" s="136"/>
      <c r="H2466" s="136"/>
      <c r="I2466" s="136"/>
      <c r="J2466" s="136"/>
      <c r="K2466" s="136"/>
      <c r="L2466" s="138"/>
      <c r="M2466" s="139"/>
      <c r="N2466" s="211"/>
      <c r="O2466" s="136"/>
      <c r="P2466" s="136"/>
      <c r="Q2466" s="136"/>
      <c r="R2466" s="136"/>
      <c r="S2466" s="136"/>
      <c r="T2466" s="136"/>
      <c r="U2466" s="136"/>
      <c r="V2466" s="136"/>
      <c r="W2466" s="136"/>
      <c r="X2466" s="136"/>
      <c r="Y2466" s="138"/>
    </row>
    <row r="2467" spans="1:25" s="2" customFormat="1" x14ac:dyDescent="0.25">
      <c r="A2467" s="136"/>
      <c r="B2467" s="136"/>
      <c r="C2467" s="136"/>
      <c r="D2467" s="136"/>
      <c r="E2467" s="136"/>
      <c r="F2467" s="136"/>
      <c r="G2467" s="136"/>
      <c r="H2467" s="136"/>
      <c r="I2467" s="136"/>
      <c r="J2467" s="136"/>
      <c r="K2467" s="136"/>
      <c r="L2467" s="138"/>
      <c r="M2467" s="139"/>
      <c r="N2467" s="211"/>
      <c r="O2467" s="136"/>
      <c r="P2467" s="136"/>
      <c r="Q2467" s="136"/>
      <c r="R2467" s="136"/>
      <c r="S2467" s="136"/>
      <c r="T2467" s="136"/>
      <c r="U2467" s="136"/>
      <c r="V2467" s="136"/>
      <c r="W2467" s="136"/>
      <c r="X2467" s="136"/>
      <c r="Y2467" s="138"/>
    </row>
    <row r="2468" spans="1:25" s="2" customFormat="1" x14ac:dyDescent="0.25">
      <c r="A2468" s="136"/>
      <c r="B2468" s="136"/>
      <c r="C2468" s="136"/>
      <c r="D2468" s="136"/>
      <c r="E2468" s="136"/>
      <c r="F2468" s="136"/>
      <c r="G2468" s="136"/>
      <c r="H2468" s="136"/>
      <c r="I2468" s="136"/>
      <c r="J2468" s="136"/>
      <c r="K2468" s="136"/>
      <c r="L2468" s="138"/>
      <c r="M2468" s="139"/>
      <c r="N2468" s="211"/>
      <c r="O2468" s="136"/>
      <c r="P2468" s="136"/>
      <c r="Q2468" s="136"/>
      <c r="R2468" s="136"/>
      <c r="S2468" s="136"/>
      <c r="T2468" s="136"/>
      <c r="U2468" s="136"/>
      <c r="V2468" s="136"/>
      <c r="W2468" s="136"/>
      <c r="X2468" s="136"/>
      <c r="Y2468" s="138"/>
    </row>
    <row r="2469" spans="1:25" s="2" customFormat="1" x14ac:dyDescent="0.25">
      <c r="A2469" s="136"/>
      <c r="B2469" s="136"/>
      <c r="C2469" s="136"/>
      <c r="D2469" s="136"/>
      <c r="E2469" s="136"/>
      <c r="F2469" s="136"/>
      <c r="G2469" s="136"/>
      <c r="H2469" s="136"/>
      <c r="I2469" s="136"/>
      <c r="J2469" s="136"/>
      <c r="K2469" s="136"/>
      <c r="L2469" s="138"/>
      <c r="M2469" s="139"/>
      <c r="N2469" s="211"/>
      <c r="O2469" s="136"/>
      <c r="P2469" s="136"/>
      <c r="Q2469" s="136"/>
      <c r="R2469" s="136"/>
      <c r="S2469" s="136"/>
      <c r="T2469" s="136"/>
      <c r="U2469" s="136"/>
      <c r="V2469" s="136"/>
      <c r="W2469" s="136"/>
      <c r="X2469" s="136"/>
      <c r="Y2469" s="138"/>
    </row>
    <row r="2470" spans="1:25" s="2" customFormat="1" x14ac:dyDescent="0.25">
      <c r="A2470" s="136"/>
      <c r="B2470" s="136"/>
      <c r="C2470" s="136"/>
      <c r="D2470" s="136"/>
      <c r="E2470" s="136"/>
      <c r="F2470" s="136"/>
      <c r="G2470" s="136"/>
      <c r="H2470" s="136"/>
      <c r="I2470" s="136"/>
      <c r="J2470" s="136"/>
      <c r="K2470" s="136"/>
      <c r="L2470" s="138"/>
      <c r="M2470" s="139"/>
      <c r="N2470" s="211"/>
      <c r="O2470" s="136"/>
      <c r="P2470" s="136"/>
      <c r="Q2470" s="136"/>
      <c r="R2470" s="136"/>
      <c r="S2470" s="136"/>
      <c r="T2470" s="136"/>
      <c r="U2470" s="136"/>
      <c r="V2470" s="136"/>
      <c r="W2470" s="136"/>
      <c r="X2470" s="136"/>
      <c r="Y2470" s="138"/>
    </row>
    <row r="2471" spans="1:25" s="2" customFormat="1" x14ac:dyDescent="0.25">
      <c r="A2471" s="136"/>
      <c r="B2471" s="136"/>
      <c r="C2471" s="136"/>
      <c r="D2471" s="136"/>
      <c r="E2471" s="136"/>
      <c r="F2471" s="136"/>
      <c r="G2471" s="136"/>
      <c r="H2471" s="136"/>
      <c r="I2471" s="136"/>
      <c r="J2471" s="136"/>
      <c r="K2471" s="136"/>
      <c r="L2471" s="138"/>
      <c r="M2471" s="139"/>
      <c r="N2471" s="211"/>
      <c r="O2471" s="136"/>
      <c r="P2471" s="136"/>
      <c r="Q2471" s="136"/>
      <c r="R2471" s="136"/>
      <c r="S2471" s="136"/>
      <c r="T2471" s="136"/>
      <c r="U2471" s="136"/>
      <c r="V2471" s="136"/>
      <c r="W2471" s="136"/>
      <c r="X2471" s="136"/>
      <c r="Y2471" s="138"/>
    </row>
    <row r="2472" spans="1:25" s="2" customFormat="1" x14ac:dyDescent="0.25">
      <c r="A2472" s="136"/>
      <c r="B2472" s="136"/>
      <c r="C2472" s="136"/>
      <c r="D2472" s="136"/>
      <c r="E2472" s="136"/>
      <c r="F2472" s="136"/>
      <c r="G2472" s="136"/>
      <c r="H2472" s="136"/>
      <c r="I2472" s="136"/>
      <c r="J2472" s="136"/>
      <c r="K2472" s="136"/>
      <c r="L2472" s="138"/>
      <c r="M2472" s="139"/>
      <c r="N2472" s="211"/>
      <c r="O2472" s="136"/>
      <c r="P2472" s="136"/>
      <c r="Q2472" s="136"/>
      <c r="R2472" s="136"/>
      <c r="S2472" s="136"/>
      <c r="T2472" s="136"/>
      <c r="U2472" s="136"/>
      <c r="V2472" s="136"/>
      <c r="W2472" s="136"/>
      <c r="X2472" s="136"/>
      <c r="Y2472" s="138"/>
    </row>
    <row r="2473" spans="1:25" s="2" customFormat="1" x14ac:dyDescent="0.25">
      <c r="A2473" s="136"/>
      <c r="B2473" s="136"/>
      <c r="C2473" s="136"/>
      <c r="D2473" s="136"/>
      <c r="E2473" s="136"/>
      <c r="F2473" s="136"/>
      <c r="G2473" s="136"/>
      <c r="H2473" s="136"/>
      <c r="I2473" s="136"/>
      <c r="J2473" s="136"/>
      <c r="K2473" s="136"/>
      <c r="L2473" s="138"/>
      <c r="M2473" s="139"/>
      <c r="N2473" s="211"/>
      <c r="O2473" s="136"/>
      <c r="P2473" s="136"/>
      <c r="Q2473" s="136"/>
      <c r="R2473" s="136"/>
      <c r="S2473" s="136"/>
      <c r="T2473" s="136"/>
      <c r="U2473" s="136"/>
      <c r="V2473" s="136"/>
      <c r="W2473" s="136"/>
      <c r="X2473" s="136"/>
      <c r="Y2473" s="138"/>
    </row>
    <row r="2474" spans="1:25" s="2" customFormat="1" x14ac:dyDescent="0.25">
      <c r="A2474" s="136"/>
      <c r="B2474" s="136"/>
      <c r="C2474" s="136"/>
      <c r="D2474" s="136"/>
      <c r="E2474" s="136"/>
      <c r="F2474" s="136"/>
      <c r="G2474" s="136"/>
      <c r="H2474" s="136"/>
      <c r="I2474" s="136"/>
      <c r="J2474" s="136"/>
      <c r="K2474" s="136"/>
      <c r="L2474" s="138"/>
      <c r="M2474" s="139"/>
      <c r="N2474" s="211"/>
      <c r="O2474" s="136"/>
      <c r="P2474" s="136"/>
      <c r="Q2474" s="136"/>
      <c r="R2474" s="136"/>
      <c r="S2474" s="136"/>
      <c r="T2474" s="136"/>
      <c r="U2474" s="136"/>
      <c r="V2474" s="136"/>
      <c r="W2474" s="136"/>
      <c r="X2474" s="136"/>
      <c r="Y2474" s="138"/>
    </row>
    <row r="2475" spans="1:25" s="2" customFormat="1" x14ac:dyDescent="0.25">
      <c r="A2475" s="136"/>
      <c r="B2475" s="136"/>
      <c r="C2475" s="136"/>
      <c r="D2475" s="136"/>
      <c r="E2475" s="136"/>
      <c r="F2475" s="136"/>
      <c r="G2475" s="136"/>
      <c r="H2475" s="136"/>
      <c r="I2475" s="136"/>
      <c r="J2475" s="136"/>
      <c r="K2475" s="136"/>
      <c r="L2475" s="138"/>
      <c r="M2475" s="139"/>
      <c r="N2475" s="211"/>
      <c r="O2475" s="136"/>
      <c r="P2475" s="136"/>
      <c r="Q2475" s="136"/>
      <c r="R2475" s="136"/>
      <c r="S2475" s="136"/>
      <c r="T2475" s="136"/>
      <c r="U2475" s="136"/>
      <c r="V2475" s="136"/>
      <c r="W2475" s="136"/>
      <c r="X2475" s="136"/>
      <c r="Y2475" s="138"/>
    </row>
    <row r="2476" spans="1:25" s="2" customFormat="1" x14ac:dyDescent="0.25">
      <c r="A2476" s="136"/>
      <c r="B2476" s="136"/>
      <c r="C2476" s="136"/>
      <c r="D2476" s="136"/>
      <c r="E2476" s="136"/>
      <c r="F2476" s="136"/>
      <c r="G2476" s="136"/>
      <c r="H2476" s="136"/>
      <c r="I2476" s="136"/>
      <c r="J2476" s="136"/>
      <c r="K2476" s="136"/>
      <c r="L2476" s="138"/>
      <c r="M2476" s="139"/>
      <c r="N2476" s="211"/>
      <c r="O2476" s="136"/>
      <c r="P2476" s="136"/>
      <c r="Q2476" s="136"/>
      <c r="R2476" s="136"/>
      <c r="S2476" s="136"/>
      <c r="T2476" s="136"/>
      <c r="U2476" s="136"/>
      <c r="V2476" s="136"/>
      <c r="W2476" s="136"/>
      <c r="X2476" s="136"/>
      <c r="Y2476" s="138"/>
    </row>
    <row r="2477" spans="1:25" s="2" customFormat="1" x14ac:dyDescent="0.25">
      <c r="A2477" s="136"/>
      <c r="B2477" s="136"/>
      <c r="C2477" s="136"/>
      <c r="D2477" s="136"/>
      <c r="E2477" s="136"/>
      <c r="F2477" s="136"/>
      <c r="G2477" s="136"/>
      <c r="H2477" s="136"/>
      <c r="I2477" s="136"/>
      <c r="J2477" s="136"/>
      <c r="K2477" s="136"/>
      <c r="L2477" s="138"/>
      <c r="M2477" s="139"/>
      <c r="N2477" s="211"/>
      <c r="O2477" s="136"/>
      <c r="P2477" s="136"/>
      <c r="Q2477" s="136"/>
      <c r="R2477" s="136"/>
      <c r="S2477" s="136"/>
      <c r="T2477" s="136"/>
      <c r="U2477" s="136"/>
      <c r="V2477" s="136"/>
      <c r="W2477" s="136"/>
      <c r="X2477" s="136"/>
      <c r="Y2477" s="138"/>
    </row>
    <row r="2478" spans="1:25" s="2" customFormat="1" x14ac:dyDescent="0.25">
      <c r="A2478" s="136"/>
      <c r="B2478" s="136"/>
      <c r="C2478" s="136"/>
      <c r="D2478" s="136"/>
      <c r="E2478" s="136"/>
      <c r="F2478" s="136"/>
      <c r="G2478" s="136"/>
      <c r="H2478" s="136"/>
      <c r="I2478" s="136"/>
      <c r="J2478" s="136"/>
      <c r="K2478" s="136"/>
      <c r="L2478" s="138"/>
      <c r="M2478" s="139"/>
      <c r="N2478" s="211"/>
      <c r="O2478" s="136"/>
      <c r="P2478" s="136"/>
      <c r="Q2478" s="136"/>
      <c r="R2478" s="136"/>
      <c r="S2478" s="136"/>
      <c r="T2478" s="136"/>
      <c r="U2478" s="136"/>
      <c r="V2478" s="136"/>
      <c r="W2478" s="136"/>
      <c r="X2478" s="136"/>
      <c r="Y2478" s="138"/>
    </row>
    <row r="2479" spans="1:25" s="2" customFormat="1" x14ac:dyDescent="0.25">
      <c r="A2479" s="136"/>
      <c r="B2479" s="136"/>
      <c r="C2479" s="136"/>
      <c r="D2479" s="136"/>
      <c r="E2479" s="136"/>
      <c r="F2479" s="136"/>
      <c r="G2479" s="136"/>
      <c r="H2479" s="136"/>
      <c r="I2479" s="136"/>
      <c r="J2479" s="136"/>
      <c r="K2479" s="136"/>
      <c r="L2479" s="138"/>
      <c r="M2479" s="139"/>
      <c r="N2479" s="211"/>
      <c r="O2479" s="136"/>
      <c r="P2479" s="136"/>
      <c r="Q2479" s="136"/>
      <c r="R2479" s="136"/>
      <c r="S2479" s="136"/>
      <c r="T2479" s="136"/>
      <c r="U2479" s="136"/>
      <c r="V2479" s="136"/>
      <c r="W2479" s="136"/>
      <c r="X2479" s="136"/>
      <c r="Y2479" s="138"/>
    </row>
    <row r="2480" spans="1:25" s="2" customFormat="1" x14ac:dyDescent="0.25">
      <c r="A2480" s="136"/>
      <c r="B2480" s="136"/>
      <c r="C2480" s="136"/>
      <c r="D2480" s="136"/>
      <c r="E2480" s="136"/>
      <c r="F2480" s="136"/>
      <c r="G2480" s="136"/>
      <c r="H2480" s="136"/>
      <c r="I2480" s="136"/>
      <c r="J2480" s="136"/>
      <c r="K2480" s="136"/>
      <c r="L2480" s="138"/>
      <c r="M2480" s="139"/>
      <c r="N2480" s="211"/>
      <c r="O2480" s="136"/>
      <c r="P2480" s="136"/>
      <c r="Q2480" s="136"/>
      <c r="R2480" s="136"/>
      <c r="S2480" s="136"/>
      <c r="T2480" s="136"/>
      <c r="U2480" s="136"/>
      <c r="V2480" s="136"/>
      <c r="W2480" s="136"/>
      <c r="X2480" s="136"/>
      <c r="Y2480" s="138"/>
    </row>
    <row r="2481" spans="1:25" s="2" customFormat="1" x14ac:dyDescent="0.25">
      <c r="A2481" s="136"/>
      <c r="B2481" s="136"/>
      <c r="C2481" s="136"/>
      <c r="D2481" s="136"/>
      <c r="E2481" s="136"/>
      <c r="F2481" s="136"/>
      <c r="G2481" s="136"/>
      <c r="H2481" s="136"/>
      <c r="I2481" s="136"/>
      <c r="J2481" s="136"/>
      <c r="K2481" s="136"/>
      <c r="L2481" s="138"/>
      <c r="M2481" s="139"/>
      <c r="N2481" s="211"/>
      <c r="O2481" s="136"/>
      <c r="P2481" s="136"/>
      <c r="Q2481" s="136"/>
      <c r="R2481" s="136"/>
      <c r="S2481" s="136"/>
      <c r="T2481" s="136"/>
      <c r="U2481" s="136"/>
      <c r="V2481" s="136"/>
      <c r="W2481" s="136"/>
      <c r="X2481" s="136"/>
      <c r="Y2481" s="138"/>
    </row>
    <row r="2482" spans="1:25" s="2" customFormat="1" x14ac:dyDescent="0.25">
      <c r="A2482" s="136"/>
      <c r="B2482" s="136"/>
      <c r="C2482" s="136"/>
      <c r="D2482" s="136"/>
      <c r="E2482" s="136"/>
      <c r="F2482" s="136"/>
      <c r="G2482" s="136"/>
      <c r="H2482" s="136"/>
      <c r="I2482" s="136"/>
      <c r="J2482" s="136"/>
      <c r="K2482" s="136"/>
      <c r="L2482" s="138"/>
      <c r="M2482" s="139"/>
      <c r="N2482" s="211"/>
      <c r="O2482" s="136"/>
      <c r="P2482" s="136"/>
      <c r="Q2482" s="136"/>
      <c r="R2482" s="136"/>
      <c r="S2482" s="136"/>
      <c r="T2482" s="136"/>
      <c r="U2482" s="136"/>
      <c r="V2482" s="136"/>
      <c r="W2482" s="136"/>
      <c r="X2482" s="136"/>
      <c r="Y2482" s="138"/>
    </row>
    <row r="2483" spans="1:25" s="2" customFormat="1" x14ac:dyDescent="0.25">
      <c r="A2483" s="136"/>
      <c r="B2483" s="136"/>
      <c r="C2483" s="136"/>
      <c r="D2483" s="136"/>
      <c r="E2483" s="136"/>
      <c r="F2483" s="136"/>
      <c r="G2483" s="136"/>
      <c r="H2483" s="136"/>
      <c r="I2483" s="136"/>
      <c r="J2483" s="136"/>
      <c r="K2483" s="136"/>
      <c r="L2483" s="138"/>
      <c r="M2483" s="139"/>
      <c r="N2483" s="211"/>
      <c r="O2483" s="136"/>
      <c r="P2483" s="136"/>
      <c r="Q2483" s="136"/>
      <c r="R2483" s="136"/>
      <c r="S2483" s="136"/>
      <c r="T2483" s="136"/>
      <c r="U2483" s="136"/>
      <c r="V2483" s="136"/>
      <c r="W2483" s="136"/>
      <c r="X2483" s="136"/>
      <c r="Y2483" s="138"/>
    </row>
    <row r="2484" spans="1:25" s="2" customFormat="1" x14ac:dyDescent="0.25">
      <c r="A2484" s="136"/>
      <c r="B2484" s="136"/>
      <c r="C2484" s="136"/>
      <c r="D2484" s="136"/>
      <c r="E2484" s="136"/>
      <c r="F2484" s="136"/>
      <c r="G2484" s="136"/>
      <c r="H2484" s="136"/>
      <c r="I2484" s="136"/>
      <c r="J2484" s="136"/>
      <c r="K2484" s="136"/>
      <c r="L2484" s="138"/>
      <c r="M2484" s="139"/>
      <c r="N2484" s="211"/>
      <c r="O2484" s="136"/>
      <c r="P2484" s="136"/>
      <c r="Q2484" s="136"/>
      <c r="R2484" s="136"/>
      <c r="S2484" s="136"/>
      <c r="T2484" s="136"/>
      <c r="U2484" s="136"/>
      <c r="V2484" s="136"/>
      <c r="W2484" s="136"/>
      <c r="X2484" s="136"/>
      <c r="Y2484" s="138"/>
    </row>
    <row r="2485" spans="1:25" s="2" customFormat="1" x14ac:dyDescent="0.25">
      <c r="A2485" s="136"/>
      <c r="B2485" s="136"/>
      <c r="C2485" s="136"/>
      <c r="D2485" s="136"/>
      <c r="E2485" s="136"/>
      <c r="F2485" s="136"/>
      <c r="G2485" s="136"/>
      <c r="H2485" s="136"/>
      <c r="I2485" s="136"/>
      <c r="J2485" s="136"/>
      <c r="K2485" s="136"/>
      <c r="L2485" s="138"/>
      <c r="M2485" s="139"/>
      <c r="N2485" s="211"/>
      <c r="O2485" s="136"/>
      <c r="P2485" s="136"/>
      <c r="Q2485" s="136"/>
      <c r="R2485" s="136"/>
      <c r="S2485" s="136"/>
      <c r="T2485" s="136"/>
      <c r="U2485" s="136"/>
      <c r="V2485" s="136"/>
      <c r="W2485" s="136"/>
      <c r="X2485" s="136"/>
      <c r="Y2485" s="138"/>
    </row>
    <row r="2486" spans="1:25" s="2" customFormat="1" x14ac:dyDescent="0.25">
      <c r="A2486" s="136"/>
      <c r="B2486" s="136"/>
      <c r="C2486" s="136"/>
      <c r="D2486" s="136"/>
      <c r="E2486" s="136"/>
      <c r="F2486" s="136"/>
      <c r="G2486" s="136"/>
      <c r="H2486" s="136"/>
      <c r="I2486" s="136"/>
      <c r="J2486" s="136"/>
      <c r="K2486" s="136"/>
      <c r="L2486" s="138"/>
      <c r="M2486" s="139"/>
      <c r="N2486" s="211"/>
      <c r="O2486" s="136"/>
      <c r="P2486" s="136"/>
      <c r="Q2486" s="136"/>
      <c r="R2486" s="136"/>
      <c r="S2486" s="136"/>
      <c r="T2486" s="136"/>
      <c r="U2486" s="136"/>
      <c r="V2486" s="136"/>
      <c r="W2486" s="136"/>
      <c r="X2486" s="136"/>
      <c r="Y2486" s="138"/>
    </row>
    <row r="2487" spans="1:25" s="2" customFormat="1" x14ac:dyDescent="0.25">
      <c r="A2487" s="136"/>
      <c r="B2487" s="136"/>
      <c r="C2487" s="136"/>
      <c r="D2487" s="136"/>
      <c r="E2487" s="136"/>
      <c r="F2487" s="136"/>
      <c r="G2487" s="136"/>
      <c r="H2487" s="136"/>
      <c r="I2487" s="136"/>
      <c r="J2487" s="136"/>
      <c r="K2487" s="136"/>
      <c r="L2487" s="138"/>
      <c r="M2487" s="139"/>
      <c r="N2487" s="211"/>
      <c r="O2487" s="136"/>
      <c r="P2487" s="136"/>
      <c r="Q2487" s="136"/>
      <c r="R2487" s="136"/>
      <c r="S2487" s="136"/>
      <c r="T2487" s="136"/>
      <c r="U2487" s="136"/>
      <c r="V2487" s="136"/>
      <c r="W2487" s="136"/>
      <c r="X2487" s="136"/>
      <c r="Y2487" s="138"/>
    </row>
    <row r="2488" spans="1:25" s="2" customFormat="1" x14ac:dyDescent="0.25">
      <c r="A2488" s="136"/>
      <c r="B2488" s="136"/>
      <c r="C2488" s="136"/>
      <c r="D2488" s="136"/>
      <c r="E2488" s="136"/>
      <c r="F2488" s="136"/>
      <c r="G2488" s="136"/>
      <c r="H2488" s="136"/>
      <c r="I2488" s="136"/>
      <c r="J2488" s="136"/>
      <c r="K2488" s="136"/>
      <c r="L2488" s="138"/>
      <c r="M2488" s="139"/>
      <c r="N2488" s="211"/>
      <c r="O2488" s="136"/>
      <c r="P2488" s="136"/>
      <c r="Q2488" s="136"/>
      <c r="R2488" s="136"/>
      <c r="S2488" s="136"/>
      <c r="T2488" s="136"/>
      <c r="U2488" s="136"/>
      <c r="V2488" s="136"/>
      <c r="W2488" s="136"/>
      <c r="X2488" s="136"/>
      <c r="Y2488" s="138"/>
    </row>
    <row r="2489" spans="1:25" s="2" customFormat="1" x14ac:dyDescent="0.25">
      <c r="A2489" s="136"/>
      <c r="B2489" s="136"/>
      <c r="C2489" s="136"/>
      <c r="D2489" s="136"/>
      <c r="E2489" s="136"/>
      <c r="F2489" s="136"/>
      <c r="G2489" s="136"/>
      <c r="H2489" s="136"/>
      <c r="I2489" s="136"/>
      <c r="J2489" s="136"/>
      <c r="K2489" s="136"/>
      <c r="L2489" s="138"/>
      <c r="M2489" s="139"/>
      <c r="N2489" s="211"/>
      <c r="O2489" s="136"/>
      <c r="P2489" s="136"/>
      <c r="Q2489" s="136"/>
      <c r="R2489" s="136"/>
      <c r="S2489" s="136"/>
      <c r="T2489" s="136"/>
      <c r="U2489" s="136"/>
      <c r="V2489" s="136"/>
      <c r="W2489" s="136"/>
      <c r="X2489" s="136"/>
      <c r="Y2489" s="138"/>
    </row>
    <row r="2490" spans="1:25" s="2" customFormat="1" x14ac:dyDescent="0.25">
      <c r="A2490" s="136"/>
      <c r="B2490" s="136"/>
      <c r="C2490" s="136"/>
      <c r="D2490" s="136"/>
      <c r="E2490" s="136"/>
      <c r="F2490" s="136"/>
      <c r="G2490" s="136"/>
      <c r="H2490" s="136"/>
      <c r="I2490" s="136"/>
      <c r="J2490" s="136"/>
      <c r="K2490" s="136"/>
      <c r="L2490" s="138"/>
      <c r="M2490" s="139"/>
      <c r="N2490" s="211"/>
      <c r="O2490" s="136"/>
      <c r="P2490" s="136"/>
      <c r="Q2490" s="136"/>
      <c r="R2490" s="136"/>
      <c r="S2490" s="136"/>
      <c r="T2490" s="136"/>
      <c r="U2490" s="136"/>
      <c r="V2490" s="136"/>
      <c r="W2490" s="136"/>
      <c r="X2490" s="136"/>
      <c r="Y2490" s="138"/>
    </row>
    <row r="2491" spans="1:25" s="2" customFormat="1" x14ac:dyDescent="0.25">
      <c r="A2491" s="136"/>
      <c r="B2491" s="136"/>
      <c r="C2491" s="136"/>
      <c r="D2491" s="136"/>
      <c r="E2491" s="136"/>
      <c r="F2491" s="136"/>
      <c r="G2491" s="136"/>
      <c r="H2491" s="136"/>
      <c r="I2491" s="136"/>
      <c r="J2491" s="136"/>
      <c r="K2491" s="136"/>
      <c r="L2491" s="138"/>
      <c r="M2491" s="139"/>
      <c r="N2491" s="211"/>
      <c r="O2491" s="136"/>
      <c r="P2491" s="136"/>
      <c r="Q2491" s="136"/>
      <c r="R2491" s="136"/>
      <c r="S2491" s="136"/>
      <c r="T2491" s="136"/>
      <c r="U2491" s="136"/>
      <c r="V2491" s="136"/>
      <c r="W2491" s="136"/>
      <c r="X2491" s="136"/>
      <c r="Y2491" s="138"/>
    </row>
    <row r="2492" spans="1:25" s="2" customFormat="1" x14ac:dyDescent="0.25">
      <c r="A2492" s="136"/>
      <c r="B2492" s="136"/>
      <c r="C2492" s="136"/>
      <c r="D2492" s="136"/>
      <c r="E2492" s="136"/>
      <c r="F2492" s="136"/>
      <c r="G2492" s="136"/>
      <c r="H2492" s="136"/>
      <c r="I2492" s="136"/>
      <c r="J2492" s="136"/>
      <c r="K2492" s="136"/>
      <c r="L2492" s="138"/>
      <c r="M2492" s="139"/>
      <c r="N2492" s="211"/>
      <c r="O2492" s="136"/>
      <c r="P2492" s="136"/>
      <c r="Q2492" s="136"/>
      <c r="R2492" s="136"/>
      <c r="S2492" s="136"/>
      <c r="T2492" s="136"/>
      <c r="U2492" s="136"/>
      <c r="V2492" s="136"/>
      <c r="W2492" s="136"/>
      <c r="X2492" s="136"/>
      <c r="Y2492" s="138"/>
    </row>
    <row r="2493" spans="1:25" s="2" customFormat="1" x14ac:dyDescent="0.25">
      <c r="A2493" s="136"/>
      <c r="B2493" s="136"/>
      <c r="C2493" s="136"/>
      <c r="D2493" s="136"/>
      <c r="E2493" s="136"/>
      <c r="F2493" s="136"/>
      <c r="G2493" s="136"/>
      <c r="H2493" s="136"/>
      <c r="I2493" s="136"/>
      <c r="J2493" s="136"/>
      <c r="K2493" s="136"/>
      <c r="L2493" s="138"/>
      <c r="M2493" s="139"/>
      <c r="N2493" s="211"/>
      <c r="O2493" s="136"/>
      <c r="P2493" s="136"/>
      <c r="Q2493" s="136"/>
      <c r="R2493" s="136"/>
      <c r="S2493" s="136"/>
      <c r="T2493" s="136"/>
      <c r="U2493" s="136"/>
      <c r="V2493" s="136"/>
      <c r="W2493" s="136"/>
      <c r="X2493" s="136"/>
      <c r="Y2493" s="138"/>
    </row>
    <row r="2494" spans="1:25" s="2" customFormat="1" x14ac:dyDescent="0.25">
      <c r="A2494" s="136"/>
      <c r="B2494" s="136"/>
      <c r="C2494" s="136"/>
      <c r="D2494" s="136"/>
      <c r="E2494" s="136"/>
      <c r="F2494" s="136"/>
      <c r="G2494" s="136"/>
      <c r="H2494" s="136"/>
      <c r="I2494" s="136"/>
      <c r="J2494" s="136"/>
      <c r="K2494" s="136"/>
      <c r="L2494" s="138"/>
      <c r="M2494" s="139"/>
      <c r="N2494" s="211"/>
      <c r="O2494" s="136"/>
      <c r="P2494" s="136"/>
      <c r="Q2494" s="136"/>
      <c r="R2494" s="136"/>
      <c r="S2494" s="136"/>
      <c r="T2494" s="136"/>
      <c r="U2494" s="136"/>
      <c r="V2494" s="136"/>
      <c r="W2494" s="136"/>
      <c r="X2494" s="136"/>
      <c r="Y2494" s="138"/>
    </row>
    <row r="2495" spans="1:25" s="2" customFormat="1" x14ac:dyDescent="0.25">
      <c r="A2495" s="136"/>
      <c r="B2495" s="136"/>
      <c r="C2495" s="136"/>
      <c r="D2495" s="136"/>
      <c r="E2495" s="136"/>
      <c r="F2495" s="136"/>
      <c r="G2495" s="136"/>
      <c r="H2495" s="136"/>
      <c r="I2495" s="136"/>
      <c r="J2495" s="136"/>
      <c r="K2495" s="136"/>
      <c r="L2495" s="138"/>
      <c r="M2495" s="139"/>
      <c r="N2495" s="211"/>
      <c r="O2495" s="136"/>
      <c r="P2495" s="136"/>
      <c r="Q2495" s="136"/>
      <c r="R2495" s="136"/>
      <c r="S2495" s="136"/>
      <c r="T2495" s="136"/>
      <c r="U2495" s="136"/>
      <c r="V2495" s="136"/>
      <c r="W2495" s="136"/>
      <c r="X2495" s="136"/>
      <c r="Y2495" s="138"/>
    </row>
    <row r="2496" spans="1:25" s="2" customFormat="1" x14ac:dyDescent="0.25">
      <c r="A2496" s="136"/>
      <c r="B2496" s="136"/>
      <c r="C2496" s="136"/>
      <c r="D2496" s="136"/>
      <c r="E2496" s="136"/>
      <c r="F2496" s="136"/>
      <c r="G2496" s="136"/>
      <c r="H2496" s="136"/>
      <c r="I2496" s="136"/>
      <c r="J2496" s="136"/>
      <c r="K2496" s="136"/>
      <c r="L2496" s="138"/>
      <c r="M2496" s="139"/>
      <c r="N2496" s="211"/>
      <c r="O2496" s="136"/>
      <c r="P2496" s="136"/>
      <c r="Q2496" s="136"/>
      <c r="R2496" s="136"/>
      <c r="S2496" s="136"/>
      <c r="T2496" s="136"/>
      <c r="U2496" s="136"/>
      <c r="V2496" s="136"/>
      <c r="W2496" s="136"/>
      <c r="X2496" s="136"/>
      <c r="Y2496" s="138"/>
    </row>
    <row r="2497" spans="1:25" s="2" customFormat="1" x14ac:dyDescent="0.25">
      <c r="A2497" s="136"/>
      <c r="B2497" s="136"/>
      <c r="C2497" s="136"/>
      <c r="D2497" s="136"/>
      <c r="E2497" s="136"/>
      <c r="F2497" s="136"/>
      <c r="G2497" s="136"/>
      <c r="H2497" s="136"/>
      <c r="I2497" s="136"/>
      <c r="J2497" s="136"/>
      <c r="K2497" s="136"/>
      <c r="L2497" s="138"/>
      <c r="M2497" s="139"/>
      <c r="N2497" s="211"/>
      <c r="O2497" s="136"/>
      <c r="P2497" s="136"/>
      <c r="Q2497" s="136"/>
      <c r="R2497" s="136"/>
      <c r="S2497" s="136"/>
      <c r="T2497" s="136"/>
      <c r="U2497" s="136"/>
      <c r="V2497" s="136"/>
      <c r="W2497" s="136"/>
      <c r="X2497" s="136"/>
      <c r="Y2497" s="138"/>
    </row>
    <row r="2498" spans="1:25" s="2" customFormat="1" x14ac:dyDescent="0.25">
      <c r="A2498" s="136"/>
      <c r="B2498" s="136"/>
      <c r="C2498" s="136"/>
      <c r="D2498" s="136"/>
      <c r="E2498" s="136"/>
      <c r="F2498" s="136"/>
      <c r="G2498" s="136"/>
      <c r="H2498" s="136"/>
      <c r="I2498" s="136"/>
      <c r="J2498" s="136"/>
      <c r="K2498" s="136"/>
      <c r="L2498" s="138"/>
      <c r="M2498" s="139"/>
      <c r="N2498" s="211"/>
      <c r="O2498" s="136"/>
      <c r="P2498" s="136"/>
      <c r="Q2498" s="136"/>
      <c r="R2498" s="136"/>
      <c r="S2498" s="136"/>
      <c r="T2498" s="136"/>
      <c r="U2498" s="136"/>
      <c r="V2498" s="136"/>
      <c r="W2498" s="136"/>
      <c r="X2498" s="136"/>
      <c r="Y2498" s="138"/>
    </row>
    <row r="2499" spans="1:25" s="2" customFormat="1" x14ac:dyDescent="0.25">
      <c r="A2499" s="136"/>
      <c r="B2499" s="136"/>
      <c r="C2499" s="136"/>
      <c r="D2499" s="136"/>
      <c r="E2499" s="136"/>
      <c r="F2499" s="136"/>
      <c r="G2499" s="136"/>
      <c r="H2499" s="136"/>
      <c r="I2499" s="136"/>
      <c r="J2499" s="136"/>
      <c r="K2499" s="136"/>
      <c r="L2499" s="138"/>
      <c r="M2499" s="139"/>
      <c r="N2499" s="211"/>
      <c r="O2499" s="136"/>
      <c r="P2499" s="136"/>
      <c r="Q2499" s="136"/>
      <c r="R2499" s="136"/>
      <c r="S2499" s="136"/>
      <c r="T2499" s="136"/>
      <c r="U2499" s="136"/>
      <c r="V2499" s="136"/>
      <c r="W2499" s="136"/>
      <c r="X2499" s="136"/>
      <c r="Y2499" s="138"/>
    </row>
    <row r="2500" spans="1:25" s="2" customFormat="1" x14ac:dyDescent="0.25">
      <c r="A2500" s="136"/>
      <c r="B2500" s="136"/>
      <c r="C2500" s="136"/>
      <c r="D2500" s="136"/>
      <c r="E2500" s="136"/>
      <c r="F2500" s="136"/>
      <c r="G2500" s="136"/>
      <c r="H2500" s="136"/>
      <c r="I2500" s="136"/>
      <c r="J2500" s="136"/>
      <c r="K2500" s="136"/>
      <c r="L2500" s="138"/>
      <c r="M2500" s="139"/>
      <c r="N2500" s="211"/>
      <c r="O2500" s="136"/>
      <c r="P2500" s="136"/>
      <c r="Q2500" s="136"/>
      <c r="R2500" s="136"/>
      <c r="S2500" s="136"/>
      <c r="T2500" s="136"/>
      <c r="U2500" s="136"/>
      <c r="V2500" s="136"/>
      <c r="W2500" s="136"/>
      <c r="X2500" s="136"/>
      <c r="Y2500" s="138"/>
    </row>
    <row r="2501" spans="1:25" s="2" customFormat="1" x14ac:dyDescent="0.25">
      <c r="A2501" s="136"/>
      <c r="B2501" s="136"/>
      <c r="C2501" s="136"/>
      <c r="D2501" s="136"/>
      <c r="E2501" s="136"/>
      <c r="F2501" s="136"/>
      <c r="G2501" s="136"/>
      <c r="H2501" s="136"/>
      <c r="I2501" s="136"/>
      <c r="J2501" s="136"/>
      <c r="K2501" s="136"/>
      <c r="L2501" s="138"/>
      <c r="M2501" s="139"/>
      <c r="N2501" s="211"/>
      <c r="O2501" s="136"/>
      <c r="P2501" s="136"/>
      <c r="Q2501" s="136"/>
      <c r="R2501" s="136"/>
      <c r="S2501" s="136"/>
      <c r="T2501" s="136"/>
      <c r="U2501" s="136"/>
      <c r="V2501" s="136"/>
      <c r="W2501" s="136"/>
      <c r="X2501" s="136"/>
      <c r="Y2501" s="138"/>
    </row>
    <row r="2502" spans="1:25" s="2" customFormat="1" x14ac:dyDescent="0.25">
      <c r="A2502" s="136"/>
      <c r="B2502" s="136"/>
      <c r="C2502" s="136"/>
      <c r="D2502" s="136"/>
      <c r="E2502" s="136"/>
      <c r="F2502" s="136"/>
      <c r="G2502" s="136"/>
      <c r="H2502" s="136"/>
      <c r="I2502" s="136"/>
      <c r="J2502" s="136"/>
      <c r="K2502" s="136"/>
      <c r="L2502" s="138"/>
      <c r="M2502" s="139"/>
      <c r="N2502" s="211"/>
      <c r="O2502" s="136"/>
      <c r="P2502" s="136"/>
      <c r="Q2502" s="136"/>
      <c r="R2502" s="136"/>
      <c r="S2502" s="136"/>
      <c r="T2502" s="136"/>
      <c r="U2502" s="136"/>
      <c r="V2502" s="136"/>
      <c r="W2502" s="136"/>
      <c r="X2502" s="136"/>
      <c r="Y2502" s="138"/>
    </row>
    <row r="2503" spans="1:25" s="2" customFormat="1" x14ac:dyDescent="0.25">
      <c r="A2503" s="136"/>
      <c r="B2503" s="136"/>
      <c r="C2503" s="136"/>
      <c r="D2503" s="136"/>
      <c r="E2503" s="136"/>
      <c r="F2503" s="136"/>
      <c r="G2503" s="136"/>
      <c r="H2503" s="136"/>
      <c r="I2503" s="136"/>
      <c r="J2503" s="136"/>
      <c r="K2503" s="136"/>
      <c r="L2503" s="138"/>
      <c r="M2503" s="139"/>
      <c r="N2503" s="211"/>
      <c r="O2503" s="136"/>
      <c r="P2503" s="136"/>
      <c r="Q2503" s="136"/>
      <c r="R2503" s="136"/>
      <c r="S2503" s="136"/>
      <c r="T2503" s="136"/>
      <c r="U2503" s="136"/>
      <c r="V2503" s="136"/>
      <c r="W2503" s="136"/>
      <c r="X2503" s="136"/>
      <c r="Y2503" s="138"/>
    </row>
    <row r="2504" spans="1:25" s="2" customFormat="1" x14ac:dyDescent="0.25">
      <c r="A2504" s="136"/>
      <c r="B2504" s="136"/>
      <c r="C2504" s="136"/>
      <c r="D2504" s="136"/>
      <c r="E2504" s="136"/>
      <c r="F2504" s="136"/>
      <c r="G2504" s="136"/>
      <c r="H2504" s="136"/>
      <c r="I2504" s="136"/>
      <c r="J2504" s="136"/>
      <c r="K2504" s="136"/>
      <c r="L2504" s="138"/>
      <c r="M2504" s="139"/>
      <c r="N2504" s="211"/>
      <c r="O2504" s="136"/>
      <c r="P2504" s="136"/>
      <c r="Q2504" s="136"/>
      <c r="R2504" s="136"/>
      <c r="S2504" s="136"/>
      <c r="T2504" s="136"/>
      <c r="U2504" s="136"/>
      <c r="V2504" s="136"/>
      <c r="W2504" s="136"/>
      <c r="X2504" s="136"/>
      <c r="Y2504" s="138"/>
    </row>
    <row r="2505" spans="1:25" s="2" customFormat="1" x14ac:dyDescent="0.25">
      <c r="A2505" s="136"/>
      <c r="B2505" s="136"/>
      <c r="C2505" s="136"/>
      <c r="D2505" s="136"/>
      <c r="E2505" s="136"/>
      <c r="F2505" s="136"/>
      <c r="G2505" s="136"/>
      <c r="H2505" s="136"/>
      <c r="I2505" s="136"/>
      <c r="J2505" s="136"/>
      <c r="K2505" s="136"/>
      <c r="L2505" s="138"/>
      <c r="M2505" s="139"/>
      <c r="N2505" s="211"/>
      <c r="O2505" s="136"/>
      <c r="P2505" s="136"/>
      <c r="Q2505" s="136"/>
      <c r="R2505" s="136"/>
      <c r="S2505" s="136"/>
      <c r="T2505" s="136"/>
      <c r="U2505" s="136"/>
      <c r="V2505" s="136"/>
      <c r="W2505" s="136"/>
      <c r="X2505" s="136"/>
      <c r="Y2505" s="138"/>
    </row>
    <row r="2506" spans="1:25" s="2" customFormat="1" x14ac:dyDescent="0.25">
      <c r="A2506" s="136"/>
      <c r="B2506" s="136"/>
      <c r="C2506" s="136"/>
      <c r="D2506" s="136"/>
      <c r="E2506" s="136"/>
      <c r="F2506" s="136"/>
      <c r="G2506" s="136"/>
      <c r="H2506" s="136"/>
      <c r="I2506" s="136"/>
      <c r="J2506" s="136"/>
      <c r="K2506" s="136"/>
      <c r="L2506" s="138"/>
      <c r="M2506" s="139"/>
      <c r="N2506" s="211"/>
      <c r="O2506" s="136"/>
      <c r="P2506" s="136"/>
      <c r="Q2506" s="136"/>
      <c r="R2506" s="136"/>
      <c r="S2506" s="136"/>
      <c r="T2506" s="136"/>
      <c r="U2506" s="136"/>
      <c r="V2506" s="136"/>
      <c r="W2506" s="136"/>
      <c r="X2506" s="136"/>
      <c r="Y2506" s="138"/>
    </row>
    <row r="2507" spans="1:25" s="2" customFormat="1" x14ac:dyDescent="0.25">
      <c r="A2507" s="136"/>
      <c r="B2507" s="136"/>
      <c r="C2507" s="136"/>
      <c r="D2507" s="136"/>
      <c r="E2507" s="136"/>
      <c r="F2507" s="136"/>
      <c r="G2507" s="136"/>
      <c r="H2507" s="136"/>
      <c r="I2507" s="136"/>
      <c r="J2507" s="136"/>
      <c r="K2507" s="136"/>
      <c r="L2507" s="138"/>
      <c r="M2507" s="139"/>
      <c r="N2507" s="211"/>
      <c r="O2507" s="136"/>
      <c r="P2507" s="136"/>
      <c r="Q2507" s="136"/>
      <c r="R2507" s="136"/>
      <c r="S2507" s="136"/>
      <c r="T2507" s="136"/>
      <c r="U2507" s="136"/>
      <c r="V2507" s="136"/>
      <c r="W2507" s="136"/>
      <c r="X2507" s="136"/>
      <c r="Y2507" s="138"/>
    </row>
    <row r="2508" spans="1:25" s="2" customFormat="1" x14ac:dyDescent="0.25">
      <c r="A2508" s="136"/>
      <c r="B2508" s="136"/>
      <c r="C2508" s="136"/>
      <c r="D2508" s="136"/>
      <c r="E2508" s="136"/>
      <c r="F2508" s="136"/>
      <c r="G2508" s="136"/>
      <c r="H2508" s="136"/>
      <c r="I2508" s="136"/>
      <c r="J2508" s="136"/>
      <c r="K2508" s="136"/>
      <c r="L2508" s="138"/>
      <c r="M2508" s="139"/>
      <c r="N2508" s="211"/>
      <c r="O2508" s="136"/>
      <c r="P2508" s="136"/>
      <c r="Q2508" s="136"/>
      <c r="R2508" s="136"/>
      <c r="S2508" s="136"/>
      <c r="T2508" s="136"/>
      <c r="U2508" s="136"/>
      <c r="V2508" s="136"/>
      <c r="W2508" s="136"/>
      <c r="X2508" s="136"/>
      <c r="Y2508" s="138"/>
    </row>
    <row r="2509" spans="1:25" s="2" customFormat="1" x14ac:dyDescent="0.25">
      <c r="A2509" s="136"/>
      <c r="B2509" s="136"/>
      <c r="C2509" s="136"/>
      <c r="D2509" s="136"/>
      <c r="E2509" s="136"/>
      <c r="F2509" s="136"/>
      <c r="G2509" s="136"/>
      <c r="H2509" s="136"/>
      <c r="I2509" s="136"/>
      <c r="J2509" s="136"/>
      <c r="K2509" s="136"/>
      <c r="L2509" s="138"/>
      <c r="M2509" s="139"/>
      <c r="N2509" s="211"/>
      <c r="O2509" s="136"/>
      <c r="P2509" s="136"/>
      <c r="Q2509" s="136"/>
      <c r="R2509" s="136"/>
      <c r="S2509" s="136"/>
      <c r="T2509" s="136"/>
      <c r="U2509" s="136"/>
      <c r="V2509" s="136"/>
      <c r="W2509" s="136"/>
      <c r="X2509" s="136"/>
      <c r="Y2509" s="138"/>
    </row>
    <row r="2510" spans="1:25" s="2" customFormat="1" x14ac:dyDescent="0.25">
      <c r="A2510" s="136"/>
      <c r="B2510" s="136"/>
      <c r="C2510" s="136"/>
      <c r="D2510" s="136"/>
      <c r="E2510" s="136"/>
      <c r="F2510" s="136"/>
      <c r="G2510" s="136"/>
      <c r="H2510" s="136"/>
      <c r="I2510" s="136"/>
      <c r="J2510" s="136"/>
      <c r="K2510" s="136"/>
      <c r="L2510" s="138"/>
      <c r="M2510" s="139"/>
      <c r="N2510" s="211"/>
      <c r="O2510" s="136"/>
      <c r="P2510" s="136"/>
      <c r="Q2510" s="136"/>
      <c r="R2510" s="136"/>
      <c r="S2510" s="136"/>
      <c r="T2510" s="136"/>
      <c r="U2510" s="136"/>
      <c r="V2510" s="136"/>
      <c r="W2510" s="136"/>
      <c r="X2510" s="136"/>
      <c r="Y2510" s="138"/>
    </row>
    <row r="2511" spans="1:25" s="2" customFormat="1" x14ac:dyDescent="0.25">
      <c r="A2511" s="136"/>
      <c r="B2511" s="136"/>
      <c r="C2511" s="136"/>
      <c r="D2511" s="136"/>
      <c r="E2511" s="136"/>
      <c r="F2511" s="136"/>
      <c r="G2511" s="136"/>
      <c r="H2511" s="136"/>
      <c r="I2511" s="136"/>
      <c r="J2511" s="136"/>
      <c r="K2511" s="136"/>
      <c r="L2511" s="138"/>
      <c r="M2511" s="139"/>
      <c r="N2511" s="211"/>
      <c r="O2511" s="136"/>
      <c r="P2511" s="136"/>
      <c r="Q2511" s="136"/>
      <c r="R2511" s="136"/>
      <c r="S2511" s="136"/>
      <c r="T2511" s="136"/>
      <c r="U2511" s="136"/>
      <c r="V2511" s="136"/>
      <c r="W2511" s="136"/>
      <c r="X2511" s="136"/>
      <c r="Y2511" s="138"/>
    </row>
    <row r="2512" spans="1:25" s="2" customFormat="1" x14ac:dyDescent="0.25">
      <c r="A2512" s="136"/>
      <c r="B2512" s="136"/>
      <c r="C2512" s="136"/>
      <c r="D2512" s="136"/>
      <c r="E2512" s="136"/>
      <c r="F2512" s="136"/>
      <c r="G2512" s="136"/>
      <c r="H2512" s="136"/>
      <c r="I2512" s="136"/>
      <c r="J2512" s="136"/>
      <c r="K2512" s="136"/>
      <c r="L2512" s="138"/>
      <c r="M2512" s="139"/>
      <c r="N2512" s="211"/>
      <c r="O2512" s="136"/>
      <c r="P2512" s="136"/>
      <c r="Q2512" s="136"/>
      <c r="R2512" s="136"/>
      <c r="S2512" s="136"/>
      <c r="T2512" s="136"/>
      <c r="U2512" s="136"/>
      <c r="V2512" s="136"/>
      <c r="W2512" s="136"/>
      <c r="X2512" s="136"/>
      <c r="Y2512" s="138"/>
    </row>
    <row r="2513" spans="1:25" s="2" customFormat="1" x14ac:dyDescent="0.25">
      <c r="A2513" s="136"/>
      <c r="B2513" s="136"/>
      <c r="C2513" s="136"/>
      <c r="D2513" s="136"/>
      <c r="E2513" s="136"/>
      <c r="F2513" s="136"/>
      <c r="G2513" s="136"/>
      <c r="H2513" s="136"/>
      <c r="I2513" s="136"/>
      <c r="J2513" s="136"/>
      <c r="K2513" s="136"/>
      <c r="L2513" s="138"/>
      <c r="M2513" s="139"/>
      <c r="N2513" s="211"/>
      <c r="O2513" s="136"/>
      <c r="P2513" s="136"/>
      <c r="Q2513" s="136"/>
      <c r="R2513" s="136"/>
      <c r="S2513" s="136"/>
      <c r="T2513" s="136"/>
      <c r="U2513" s="136"/>
      <c r="V2513" s="136"/>
      <c r="W2513" s="136"/>
      <c r="X2513" s="136"/>
      <c r="Y2513" s="138"/>
    </row>
    <row r="2514" spans="1:25" s="2" customFormat="1" x14ac:dyDescent="0.25">
      <c r="A2514" s="136"/>
      <c r="B2514" s="136"/>
      <c r="C2514" s="136"/>
      <c r="D2514" s="136"/>
      <c r="E2514" s="136"/>
      <c r="F2514" s="136"/>
      <c r="G2514" s="136"/>
      <c r="H2514" s="136"/>
      <c r="I2514" s="136"/>
      <c r="J2514" s="136"/>
      <c r="K2514" s="136"/>
      <c r="L2514" s="138"/>
      <c r="M2514" s="139"/>
      <c r="N2514" s="211"/>
      <c r="O2514" s="136"/>
      <c r="P2514" s="136"/>
      <c r="Q2514" s="136"/>
      <c r="R2514" s="136"/>
      <c r="S2514" s="136"/>
      <c r="T2514" s="136"/>
      <c r="U2514" s="136"/>
      <c r="V2514" s="136"/>
      <c r="W2514" s="136"/>
      <c r="X2514" s="136"/>
      <c r="Y2514" s="138"/>
    </row>
    <row r="2515" spans="1:25" s="2" customFormat="1" x14ac:dyDescent="0.25">
      <c r="A2515" s="136"/>
      <c r="B2515" s="136"/>
      <c r="C2515" s="136"/>
      <c r="D2515" s="136"/>
      <c r="E2515" s="136"/>
      <c r="F2515" s="136"/>
      <c r="G2515" s="136"/>
      <c r="H2515" s="136"/>
      <c r="I2515" s="136"/>
      <c r="J2515" s="136"/>
      <c r="K2515" s="136"/>
      <c r="L2515" s="138"/>
      <c r="M2515" s="139"/>
      <c r="N2515" s="211"/>
      <c r="O2515" s="136"/>
      <c r="P2515" s="136"/>
      <c r="Q2515" s="136"/>
      <c r="R2515" s="136"/>
      <c r="S2515" s="136"/>
      <c r="T2515" s="136"/>
      <c r="U2515" s="136"/>
      <c r="V2515" s="136"/>
      <c r="W2515" s="136"/>
      <c r="X2515" s="136"/>
      <c r="Y2515" s="138"/>
    </row>
    <row r="2516" spans="1:25" s="2" customFormat="1" x14ac:dyDescent="0.25">
      <c r="A2516" s="136"/>
      <c r="B2516" s="136"/>
      <c r="C2516" s="136"/>
      <c r="D2516" s="136"/>
      <c r="E2516" s="136"/>
      <c r="F2516" s="136"/>
      <c r="G2516" s="136"/>
      <c r="H2516" s="136"/>
      <c r="I2516" s="136"/>
      <c r="J2516" s="136"/>
      <c r="K2516" s="136"/>
      <c r="L2516" s="138"/>
      <c r="M2516" s="139"/>
      <c r="N2516" s="211"/>
      <c r="O2516" s="136"/>
      <c r="P2516" s="136"/>
      <c r="Q2516" s="136"/>
      <c r="R2516" s="136"/>
      <c r="S2516" s="136"/>
      <c r="T2516" s="136"/>
      <c r="U2516" s="136"/>
      <c r="V2516" s="136"/>
      <c r="W2516" s="136"/>
      <c r="X2516" s="136"/>
      <c r="Y2516" s="138"/>
    </row>
    <row r="2517" spans="1:25" s="2" customFormat="1" x14ac:dyDescent="0.25">
      <c r="A2517" s="136"/>
      <c r="B2517" s="136"/>
      <c r="C2517" s="136"/>
      <c r="D2517" s="136"/>
      <c r="E2517" s="136"/>
      <c r="F2517" s="136"/>
      <c r="G2517" s="136"/>
      <c r="H2517" s="136"/>
      <c r="I2517" s="136"/>
      <c r="J2517" s="136"/>
      <c r="K2517" s="136"/>
      <c r="L2517" s="138"/>
      <c r="M2517" s="139"/>
      <c r="N2517" s="211"/>
      <c r="O2517" s="136"/>
      <c r="P2517" s="136"/>
      <c r="Q2517" s="136"/>
      <c r="R2517" s="136"/>
      <c r="S2517" s="136"/>
      <c r="T2517" s="136"/>
      <c r="U2517" s="136"/>
      <c r="V2517" s="136"/>
      <c r="W2517" s="136"/>
      <c r="X2517" s="136"/>
      <c r="Y2517" s="138"/>
    </row>
    <row r="2518" spans="1:25" s="2" customFormat="1" x14ac:dyDescent="0.25">
      <c r="A2518" s="136"/>
      <c r="B2518" s="136"/>
      <c r="C2518" s="136"/>
      <c r="D2518" s="136"/>
      <c r="E2518" s="136"/>
      <c r="F2518" s="136"/>
      <c r="G2518" s="136"/>
      <c r="H2518" s="136"/>
      <c r="I2518" s="136"/>
      <c r="J2518" s="136"/>
      <c r="K2518" s="136"/>
      <c r="L2518" s="138"/>
      <c r="M2518" s="139"/>
      <c r="N2518" s="211"/>
      <c r="O2518" s="136"/>
      <c r="P2518" s="136"/>
      <c r="Q2518" s="136"/>
      <c r="R2518" s="136"/>
      <c r="S2518" s="136"/>
      <c r="T2518" s="136"/>
      <c r="U2518" s="136"/>
      <c r="V2518" s="136"/>
      <c r="W2518" s="136"/>
      <c r="X2518" s="136"/>
      <c r="Y2518" s="138"/>
    </row>
    <row r="2519" spans="1:25" s="2" customFormat="1" x14ac:dyDescent="0.25">
      <c r="A2519" s="136"/>
      <c r="B2519" s="136"/>
      <c r="C2519" s="136"/>
      <c r="D2519" s="136"/>
      <c r="E2519" s="136"/>
      <c r="F2519" s="136"/>
      <c r="G2519" s="136"/>
      <c r="H2519" s="136"/>
      <c r="I2519" s="136"/>
      <c r="J2519" s="136"/>
      <c r="K2519" s="136"/>
      <c r="L2519" s="138"/>
      <c r="M2519" s="139"/>
      <c r="N2519" s="211"/>
      <c r="O2519" s="136"/>
      <c r="P2519" s="136"/>
      <c r="Q2519" s="136"/>
      <c r="R2519" s="136"/>
      <c r="S2519" s="136"/>
      <c r="T2519" s="136"/>
      <c r="U2519" s="136"/>
      <c r="V2519" s="136"/>
      <c r="W2519" s="136"/>
      <c r="X2519" s="136"/>
      <c r="Y2519" s="138"/>
    </row>
    <row r="2520" spans="1:25" s="2" customFormat="1" x14ac:dyDescent="0.25">
      <c r="A2520" s="136"/>
      <c r="B2520" s="136"/>
      <c r="C2520" s="136"/>
      <c r="D2520" s="136"/>
      <c r="E2520" s="136"/>
      <c r="F2520" s="136"/>
      <c r="G2520" s="136"/>
      <c r="H2520" s="136"/>
      <c r="I2520" s="136"/>
      <c r="J2520" s="136"/>
      <c r="K2520" s="136"/>
      <c r="L2520" s="138"/>
      <c r="M2520" s="139"/>
      <c r="N2520" s="211"/>
      <c r="O2520" s="136"/>
      <c r="P2520" s="136"/>
      <c r="Q2520" s="136"/>
      <c r="R2520" s="136"/>
      <c r="S2520" s="136"/>
      <c r="T2520" s="136"/>
      <c r="U2520" s="136"/>
      <c r="V2520" s="136"/>
      <c r="W2520" s="136"/>
      <c r="X2520" s="136"/>
      <c r="Y2520" s="138"/>
    </row>
    <row r="2521" spans="1:25" s="2" customFormat="1" x14ac:dyDescent="0.25">
      <c r="A2521" s="136"/>
      <c r="B2521" s="136"/>
      <c r="C2521" s="136"/>
      <c r="D2521" s="136"/>
      <c r="E2521" s="136"/>
      <c r="F2521" s="136"/>
      <c r="G2521" s="136"/>
      <c r="H2521" s="136"/>
      <c r="I2521" s="136"/>
      <c r="J2521" s="136"/>
      <c r="K2521" s="136"/>
      <c r="L2521" s="138"/>
      <c r="M2521" s="139"/>
      <c r="N2521" s="211"/>
      <c r="O2521" s="136"/>
      <c r="P2521" s="136"/>
      <c r="Q2521" s="136"/>
      <c r="R2521" s="136"/>
      <c r="S2521" s="136"/>
      <c r="T2521" s="136"/>
      <c r="U2521" s="136"/>
      <c r="V2521" s="136"/>
      <c r="W2521" s="136"/>
      <c r="X2521" s="136"/>
      <c r="Y2521" s="138"/>
    </row>
    <row r="2522" spans="1:25" s="2" customFormat="1" x14ac:dyDescent="0.25">
      <c r="A2522" s="136"/>
      <c r="B2522" s="136"/>
      <c r="C2522" s="136"/>
      <c r="D2522" s="136"/>
      <c r="E2522" s="136"/>
      <c r="F2522" s="136"/>
      <c r="G2522" s="136"/>
      <c r="H2522" s="136"/>
      <c r="I2522" s="136"/>
      <c r="J2522" s="136"/>
      <c r="K2522" s="136"/>
      <c r="L2522" s="138"/>
      <c r="M2522" s="139"/>
      <c r="N2522" s="211"/>
      <c r="O2522" s="136"/>
      <c r="P2522" s="136"/>
      <c r="Q2522" s="136"/>
      <c r="R2522" s="136"/>
      <c r="S2522" s="136"/>
      <c r="T2522" s="136"/>
      <c r="U2522" s="136"/>
      <c r="V2522" s="136"/>
      <c r="W2522" s="136"/>
      <c r="X2522" s="136"/>
      <c r="Y2522" s="138"/>
    </row>
    <row r="2523" spans="1:25" s="2" customFormat="1" x14ac:dyDescent="0.25">
      <c r="A2523" s="136"/>
      <c r="B2523" s="136"/>
      <c r="C2523" s="136"/>
      <c r="D2523" s="136"/>
      <c r="E2523" s="136"/>
      <c r="F2523" s="136"/>
      <c r="G2523" s="136"/>
      <c r="H2523" s="136"/>
      <c r="I2523" s="136"/>
      <c r="J2523" s="136"/>
      <c r="K2523" s="136"/>
      <c r="L2523" s="138"/>
      <c r="M2523" s="139"/>
      <c r="N2523" s="211"/>
      <c r="O2523" s="136"/>
      <c r="P2523" s="136"/>
      <c r="Q2523" s="136"/>
      <c r="R2523" s="136"/>
      <c r="S2523" s="136"/>
      <c r="T2523" s="136"/>
      <c r="U2523" s="136"/>
      <c r="V2523" s="136"/>
      <c r="W2523" s="136"/>
      <c r="X2523" s="136"/>
      <c r="Y2523" s="138"/>
    </row>
    <row r="2524" spans="1:25" s="2" customFormat="1" x14ac:dyDescent="0.25">
      <c r="A2524" s="136"/>
      <c r="B2524" s="136"/>
      <c r="C2524" s="136"/>
      <c r="D2524" s="136"/>
      <c r="E2524" s="136"/>
      <c r="F2524" s="136"/>
      <c r="G2524" s="136"/>
      <c r="H2524" s="136"/>
      <c r="I2524" s="136"/>
      <c r="J2524" s="136"/>
      <c r="K2524" s="136"/>
      <c r="L2524" s="138"/>
      <c r="M2524" s="139"/>
      <c r="N2524" s="211"/>
      <c r="O2524" s="136"/>
      <c r="P2524" s="136"/>
      <c r="Q2524" s="136"/>
      <c r="R2524" s="136"/>
      <c r="S2524" s="136"/>
      <c r="T2524" s="136"/>
      <c r="U2524" s="136"/>
      <c r="V2524" s="136"/>
      <c r="W2524" s="136"/>
      <c r="X2524" s="136"/>
      <c r="Y2524" s="138"/>
    </row>
    <row r="2525" spans="1:25" s="2" customFormat="1" x14ac:dyDescent="0.25">
      <c r="A2525" s="136"/>
      <c r="B2525" s="136"/>
      <c r="C2525" s="136"/>
      <c r="D2525" s="136"/>
      <c r="E2525" s="136"/>
      <c r="F2525" s="136"/>
      <c r="G2525" s="136"/>
      <c r="H2525" s="136"/>
      <c r="I2525" s="136"/>
      <c r="J2525" s="136"/>
      <c r="K2525" s="136"/>
      <c r="L2525" s="138"/>
      <c r="M2525" s="139"/>
      <c r="N2525" s="211"/>
      <c r="O2525" s="136"/>
      <c r="P2525" s="136"/>
      <c r="Q2525" s="136"/>
      <c r="R2525" s="136"/>
      <c r="S2525" s="136"/>
      <c r="T2525" s="136"/>
      <c r="U2525" s="136"/>
      <c r="V2525" s="136"/>
      <c r="W2525" s="136"/>
      <c r="X2525" s="136"/>
      <c r="Y2525" s="138"/>
    </row>
    <row r="2526" spans="1:25" s="2" customFormat="1" x14ac:dyDescent="0.25">
      <c r="A2526" s="136"/>
      <c r="B2526" s="136"/>
      <c r="C2526" s="136"/>
      <c r="D2526" s="136"/>
      <c r="E2526" s="136"/>
      <c r="F2526" s="136"/>
      <c r="G2526" s="136"/>
      <c r="H2526" s="136"/>
      <c r="I2526" s="136"/>
      <c r="J2526" s="136"/>
      <c r="K2526" s="136"/>
      <c r="L2526" s="138"/>
      <c r="M2526" s="139"/>
      <c r="N2526" s="211"/>
      <c r="O2526" s="136"/>
      <c r="P2526" s="136"/>
      <c r="Q2526" s="136"/>
      <c r="R2526" s="136"/>
      <c r="S2526" s="136"/>
      <c r="T2526" s="136"/>
      <c r="U2526" s="136"/>
      <c r="V2526" s="136"/>
      <c r="W2526" s="136"/>
      <c r="X2526" s="136"/>
      <c r="Y2526" s="138"/>
    </row>
    <row r="2527" spans="1:25" s="2" customFormat="1" x14ac:dyDescent="0.25">
      <c r="A2527" s="136"/>
      <c r="B2527" s="136"/>
      <c r="C2527" s="136"/>
      <c r="D2527" s="136"/>
      <c r="E2527" s="136"/>
      <c r="F2527" s="136"/>
      <c r="G2527" s="136"/>
      <c r="H2527" s="136"/>
      <c r="I2527" s="136"/>
      <c r="J2527" s="136"/>
      <c r="K2527" s="136"/>
      <c r="L2527" s="138"/>
      <c r="M2527" s="139"/>
      <c r="N2527" s="211"/>
      <c r="O2527" s="136"/>
      <c r="P2527" s="136"/>
      <c r="Q2527" s="136"/>
      <c r="R2527" s="136"/>
      <c r="S2527" s="136"/>
      <c r="T2527" s="136"/>
      <c r="U2527" s="136"/>
      <c r="V2527" s="136"/>
      <c r="W2527" s="136"/>
      <c r="X2527" s="136"/>
      <c r="Y2527" s="138"/>
    </row>
    <row r="2528" spans="1:25" s="2" customFormat="1" x14ac:dyDescent="0.25">
      <c r="A2528" s="136"/>
      <c r="B2528" s="136"/>
      <c r="C2528" s="136"/>
      <c r="D2528" s="136"/>
      <c r="E2528" s="136"/>
      <c r="F2528" s="136"/>
      <c r="G2528" s="136"/>
      <c r="H2528" s="136"/>
      <c r="I2528" s="136"/>
      <c r="J2528" s="136"/>
      <c r="K2528" s="136"/>
      <c r="L2528" s="138"/>
      <c r="M2528" s="139"/>
      <c r="N2528" s="211"/>
      <c r="O2528" s="136"/>
      <c r="P2528" s="136"/>
      <c r="Q2528" s="136"/>
      <c r="R2528" s="136"/>
      <c r="S2528" s="136"/>
      <c r="T2528" s="136"/>
      <c r="U2528" s="136"/>
      <c r="V2528" s="136"/>
      <c r="W2528" s="136"/>
      <c r="X2528" s="136"/>
      <c r="Y2528" s="138"/>
    </row>
    <row r="2529" spans="1:25" s="2" customFormat="1" x14ac:dyDescent="0.25">
      <c r="A2529" s="136"/>
      <c r="B2529" s="136"/>
      <c r="C2529" s="136"/>
      <c r="D2529" s="136"/>
      <c r="E2529" s="136"/>
      <c r="F2529" s="136"/>
      <c r="G2529" s="136"/>
      <c r="H2529" s="136"/>
      <c r="I2529" s="136"/>
      <c r="J2529" s="136"/>
      <c r="K2529" s="136"/>
      <c r="L2529" s="138"/>
      <c r="M2529" s="139"/>
      <c r="N2529" s="211"/>
      <c r="O2529" s="136"/>
      <c r="P2529" s="136"/>
      <c r="Q2529" s="136"/>
      <c r="R2529" s="136"/>
      <c r="S2529" s="136"/>
      <c r="T2529" s="136"/>
      <c r="U2529" s="136"/>
      <c r="V2529" s="136"/>
      <c r="W2529" s="136"/>
      <c r="X2529" s="136"/>
      <c r="Y2529" s="138"/>
    </row>
    <row r="2530" spans="1:25" s="2" customFormat="1" x14ac:dyDescent="0.25">
      <c r="A2530" s="136"/>
      <c r="B2530" s="136"/>
      <c r="C2530" s="136"/>
      <c r="D2530" s="136"/>
      <c r="E2530" s="136"/>
      <c r="F2530" s="136"/>
      <c r="G2530" s="136"/>
      <c r="H2530" s="136"/>
      <c r="I2530" s="136"/>
      <c r="J2530" s="136"/>
      <c r="K2530" s="136"/>
      <c r="L2530" s="138"/>
      <c r="M2530" s="139"/>
      <c r="N2530" s="211"/>
      <c r="O2530" s="136"/>
      <c r="P2530" s="136"/>
      <c r="Q2530" s="136"/>
      <c r="R2530" s="136"/>
      <c r="S2530" s="136"/>
      <c r="T2530" s="136"/>
      <c r="U2530" s="136"/>
      <c r="V2530" s="136"/>
      <c r="W2530" s="136"/>
      <c r="X2530" s="136"/>
      <c r="Y2530" s="138"/>
    </row>
    <row r="2531" spans="1:25" s="2" customFormat="1" x14ac:dyDescent="0.25">
      <c r="A2531" s="136"/>
      <c r="B2531" s="136"/>
      <c r="C2531" s="136"/>
      <c r="D2531" s="136"/>
      <c r="E2531" s="136"/>
      <c r="F2531" s="136"/>
      <c r="G2531" s="136"/>
      <c r="H2531" s="136"/>
      <c r="I2531" s="136"/>
      <c r="J2531" s="136"/>
      <c r="K2531" s="136"/>
      <c r="L2531" s="138"/>
      <c r="M2531" s="139"/>
      <c r="N2531" s="211"/>
      <c r="O2531" s="136"/>
      <c r="P2531" s="136"/>
      <c r="Q2531" s="136"/>
      <c r="R2531" s="136"/>
      <c r="S2531" s="136"/>
      <c r="T2531" s="136"/>
      <c r="U2531" s="136"/>
      <c r="V2531" s="136"/>
      <c r="W2531" s="136"/>
      <c r="X2531" s="136"/>
      <c r="Y2531" s="138"/>
    </row>
    <row r="2532" spans="1:25" s="2" customFormat="1" x14ac:dyDescent="0.25">
      <c r="A2532" s="136"/>
      <c r="B2532" s="136"/>
      <c r="C2532" s="136"/>
      <c r="D2532" s="136"/>
      <c r="E2532" s="136"/>
      <c r="F2532" s="136"/>
      <c r="G2532" s="136"/>
      <c r="H2532" s="136"/>
      <c r="I2532" s="136"/>
      <c r="J2532" s="136"/>
      <c r="K2532" s="136"/>
      <c r="L2532" s="138"/>
      <c r="M2532" s="139"/>
      <c r="N2532" s="211"/>
      <c r="O2532" s="136"/>
      <c r="P2532" s="136"/>
      <c r="Q2532" s="136"/>
      <c r="R2532" s="136"/>
      <c r="S2532" s="136"/>
      <c r="T2532" s="136"/>
      <c r="U2532" s="136"/>
      <c r="V2532" s="136"/>
      <c r="W2532" s="136"/>
      <c r="X2532" s="136"/>
      <c r="Y2532" s="138"/>
    </row>
    <row r="2533" spans="1:25" s="2" customFormat="1" x14ac:dyDescent="0.25">
      <c r="A2533" s="136"/>
      <c r="B2533" s="136"/>
      <c r="C2533" s="136"/>
      <c r="D2533" s="136"/>
      <c r="E2533" s="136"/>
      <c r="F2533" s="136"/>
      <c r="G2533" s="136"/>
      <c r="H2533" s="136"/>
      <c r="I2533" s="136"/>
      <c r="J2533" s="136"/>
      <c r="K2533" s="136"/>
      <c r="L2533" s="138"/>
      <c r="M2533" s="139"/>
      <c r="N2533" s="211"/>
      <c r="O2533" s="136"/>
      <c r="P2533" s="136"/>
      <c r="Q2533" s="136"/>
      <c r="R2533" s="136"/>
      <c r="S2533" s="136"/>
      <c r="T2533" s="136"/>
      <c r="U2533" s="136"/>
      <c r="V2533" s="136"/>
      <c r="W2533" s="136"/>
      <c r="X2533" s="136"/>
      <c r="Y2533" s="138"/>
    </row>
    <row r="2534" spans="1:25" s="2" customFormat="1" x14ac:dyDescent="0.25">
      <c r="A2534" s="136"/>
      <c r="B2534" s="136"/>
      <c r="C2534" s="136"/>
      <c r="D2534" s="136"/>
      <c r="E2534" s="136"/>
      <c r="F2534" s="136"/>
      <c r="G2534" s="136"/>
      <c r="H2534" s="136"/>
      <c r="I2534" s="136"/>
      <c r="J2534" s="136"/>
      <c r="K2534" s="136"/>
      <c r="L2534" s="138"/>
      <c r="M2534" s="139"/>
      <c r="N2534" s="211"/>
      <c r="O2534" s="136"/>
      <c r="P2534" s="136"/>
      <c r="Q2534" s="136"/>
      <c r="R2534" s="136"/>
      <c r="S2534" s="136"/>
      <c r="T2534" s="136"/>
      <c r="U2534" s="136"/>
      <c r="V2534" s="136"/>
      <c r="W2534" s="136"/>
      <c r="X2534" s="136"/>
      <c r="Y2534" s="138"/>
    </row>
    <row r="2535" spans="1:25" s="2" customFormat="1" x14ac:dyDescent="0.25">
      <c r="A2535" s="136"/>
      <c r="B2535" s="136"/>
      <c r="C2535" s="136"/>
      <c r="D2535" s="136"/>
      <c r="E2535" s="136"/>
      <c r="F2535" s="136"/>
      <c r="G2535" s="136"/>
      <c r="H2535" s="136"/>
      <c r="I2535" s="136"/>
      <c r="J2535" s="136"/>
      <c r="K2535" s="136"/>
      <c r="L2535" s="138"/>
      <c r="M2535" s="139"/>
      <c r="N2535" s="211"/>
      <c r="O2535" s="136"/>
      <c r="P2535" s="136"/>
      <c r="Q2535" s="136"/>
      <c r="R2535" s="136"/>
      <c r="S2535" s="136"/>
      <c r="T2535" s="136"/>
      <c r="U2535" s="136"/>
      <c r="V2535" s="136"/>
      <c r="W2535" s="136"/>
      <c r="X2535" s="136"/>
      <c r="Y2535" s="138"/>
    </row>
    <row r="2536" spans="1:25" s="2" customFormat="1" x14ac:dyDescent="0.25">
      <c r="A2536" s="136"/>
      <c r="B2536" s="136"/>
      <c r="C2536" s="136"/>
      <c r="D2536" s="136"/>
      <c r="E2536" s="136"/>
      <c r="F2536" s="136"/>
      <c r="G2536" s="136"/>
      <c r="H2536" s="136"/>
      <c r="I2536" s="136"/>
      <c r="J2536" s="136"/>
      <c r="K2536" s="136"/>
      <c r="L2536" s="138"/>
      <c r="M2536" s="139"/>
      <c r="N2536" s="211"/>
      <c r="O2536" s="136"/>
      <c r="P2536" s="136"/>
      <c r="Q2536" s="136"/>
      <c r="R2536" s="136"/>
      <c r="S2536" s="136"/>
      <c r="T2536" s="136"/>
      <c r="U2536" s="136"/>
      <c r="V2536" s="136"/>
      <c r="W2536" s="136"/>
      <c r="X2536" s="136"/>
      <c r="Y2536" s="138"/>
    </row>
    <row r="2537" spans="1:25" s="2" customFormat="1" x14ac:dyDescent="0.25">
      <c r="A2537" s="136"/>
      <c r="B2537" s="136"/>
      <c r="C2537" s="136"/>
      <c r="D2537" s="136"/>
      <c r="E2537" s="136"/>
      <c r="F2537" s="136"/>
      <c r="G2537" s="136"/>
      <c r="H2537" s="136"/>
      <c r="I2537" s="136"/>
      <c r="J2537" s="136"/>
      <c r="K2537" s="136"/>
      <c r="L2537" s="138"/>
      <c r="M2537" s="139"/>
      <c r="N2537" s="211"/>
      <c r="O2537" s="136"/>
      <c r="P2537" s="136"/>
      <c r="Q2537" s="136"/>
      <c r="R2537" s="136"/>
      <c r="S2537" s="136"/>
      <c r="T2537" s="136"/>
      <c r="U2537" s="136"/>
      <c r="V2537" s="136"/>
      <c r="W2537" s="136"/>
      <c r="X2537" s="136"/>
      <c r="Y2537" s="138"/>
    </row>
    <row r="2538" spans="1:25" s="2" customFormat="1" x14ac:dyDescent="0.25">
      <c r="A2538" s="136"/>
      <c r="B2538" s="136"/>
      <c r="C2538" s="136"/>
      <c r="D2538" s="136"/>
      <c r="E2538" s="136"/>
      <c r="F2538" s="136"/>
      <c r="G2538" s="136"/>
      <c r="H2538" s="136"/>
      <c r="I2538" s="136"/>
      <c r="J2538" s="136"/>
      <c r="K2538" s="136"/>
      <c r="L2538" s="138"/>
      <c r="M2538" s="139"/>
      <c r="N2538" s="211"/>
      <c r="O2538" s="136"/>
      <c r="P2538" s="136"/>
      <c r="Q2538" s="136"/>
      <c r="R2538" s="136"/>
      <c r="S2538" s="136"/>
      <c r="T2538" s="136"/>
      <c r="U2538" s="136"/>
      <c r="V2538" s="136"/>
      <c r="W2538" s="136"/>
      <c r="X2538" s="136"/>
      <c r="Y2538" s="138"/>
    </row>
    <row r="2539" spans="1:25" s="2" customFormat="1" x14ac:dyDescent="0.25">
      <c r="A2539" s="136"/>
      <c r="B2539" s="136"/>
      <c r="C2539" s="136"/>
      <c r="D2539" s="136"/>
      <c r="E2539" s="136"/>
      <c r="F2539" s="136"/>
      <c r="G2539" s="136"/>
      <c r="H2539" s="136"/>
      <c r="I2539" s="136"/>
      <c r="J2539" s="136"/>
      <c r="K2539" s="136"/>
      <c r="L2539" s="138"/>
      <c r="M2539" s="139"/>
      <c r="N2539" s="211"/>
      <c r="O2539" s="136"/>
      <c r="P2539" s="136"/>
      <c r="Q2539" s="136"/>
      <c r="R2539" s="136"/>
      <c r="S2539" s="136"/>
      <c r="T2539" s="136"/>
      <c r="U2539" s="136"/>
      <c r="V2539" s="136"/>
      <c r="W2539" s="136"/>
      <c r="X2539" s="136"/>
      <c r="Y2539" s="138"/>
    </row>
    <row r="2540" spans="1:25" s="2" customFormat="1" x14ac:dyDescent="0.25">
      <c r="A2540" s="136"/>
      <c r="B2540" s="136"/>
      <c r="C2540" s="136"/>
      <c r="D2540" s="136"/>
      <c r="E2540" s="136"/>
      <c r="F2540" s="136"/>
      <c r="G2540" s="136"/>
      <c r="H2540" s="136"/>
      <c r="I2540" s="136"/>
      <c r="J2540" s="136"/>
      <c r="K2540" s="136"/>
      <c r="L2540" s="138"/>
      <c r="M2540" s="139"/>
      <c r="N2540" s="211"/>
      <c r="O2540" s="136"/>
      <c r="P2540" s="136"/>
      <c r="Q2540" s="136"/>
      <c r="R2540" s="136"/>
      <c r="S2540" s="136"/>
      <c r="T2540" s="136"/>
      <c r="U2540" s="136"/>
      <c r="V2540" s="136"/>
      <c r="W2540" s="136"/>
      <c r="X2540" s="136"/>
      <c r="Y2540" s="138"/>
    </row>
    <row r="2541" spans="1:25" s="2" customFormat="1" x14ac:dyDescent="0.25">
      <c r="A2541" s="136"/>
      <c r="B2541" s="136"/>
      <c r="C2541" s="136"/>
      <c r="D2541" s="136"/>
      <c r="E2541" s="136"/>
      <c r="F2541" s="136"/>
      <c r="G2541" s="136"/>
      <c r="H2541" s="136"/>
      <c r="I2541" s="136"/>
      <c r="J2541" s="136"/>
      <c r="K2541" s="136"/>
      <c r="L2541" s="138"/>
      <c r="M2541" s="139"/>
      <c r="N2541" s="211"/>
      <c r="O2541" s="136"/>
      <c r="P2541" s="136"/>
      <c r="Q2541" s="136"/>
      <c r="R2541" s="136"/>
      <c r="S2541" s="136"/>
      <c r="T2541" s="136"/>
      <c r="U2541" s="136"/>
      <c r="V2541" s="136"/>
      <c r="W2541" s="136"/>
      <c r="X2541" s="136"/>
      <c r="Y2541" s="138"/>
    </row>
    <row r="2542" spans="1:25" s="2" customFormat="1" x14ac:dyDescent="0.25">
      <c r="A2542" s="136"/>
      <c r="B2542" s="136"/>
      <c r="C2542" s="136"/>
      <c r="D2542" s="136"/>
      <c r="E2542" s="136"/>
      <c r="F2542" s="136"/>
      <c r="G2542" s="136"/>
      <c r="H2542" s="136"/>
      <c r="I2542" s="136"/>
      <c r="J2542" s="136"/>
      <c r="K2542" s="136"/>
      <c r="L2542" s="138"/>
      <c r="M2542" s="139"/>
      <c r="N2542" s="211"/>
      <c r="O2542" s="136"/>
      <c r="P2542" s="136"/>
      <c r="Q2542" s="136"/>
      <c r="R2542" s="136"/>
      <c r="S2542" s="136"/>
      <c r="T2542" s="136"/>
      <c r="U2542" s="136"/>
      <c r="V2542" s="136"/>
      <c r="W2542" s="136"/>
      <c r="X2542" s="136"/>
      <c r="Y2542" s="138"/>
    </row>
    <row r="2543" spans="1:25" s="2" customFormat="1" x14ac:dyDescent="0.25">
      <c r="A2543" s="136"/>
      <c r="B2543" s="136"/>
      <c r="C2543" s="136"/>
      <c r="D2543" s="136"/>
      <c r="E2543" s="136"/>
      <c r="F2543" s="136"/>
      <c r="G2543" s="136"/>
      <c r="H2543" s="136"/>
      <c r="I2543" s="136"/>
      <c r="J2543" s="136"/>
      <c r="K2543" s="136"/>
      <c r="L2543" s="138"/>
      <c r="M2543" s="139"/>
      <c r="N2543" s="211"/>
      <c r="O2543" s="136"/>
      <c r="P2543" s="136"/>
      <c r="Q2543" s="136"/>
      <c r="R2543" s="136"/>
      <c r="S2543" s="136"/>
      <c r="T2543" s="136"/>
      <c r="U2543" s="136"/>
      <c r="V2543" s="136"/>
      <c r="W2543" s="136"/>
      <c r="X2543" s="136"/>
      <c r="Y2543" s="138"/>
    </row>
    <row r="2544" spans="1:25" s="2" customFormat="1" x14ac:dyDescent="0.25">
      <c r="A2544" s="136"/>
      <c r="B2544" s="136"/>
      <c r="C2544" s="136"/>
      <c r="D2544" s="136"/>
      <c r="E2544" s="136"/>
      <c r="F2544" s="136"/>
      <c r="G2544" s="136"/>
      <c r="H2544" s="136"/>
      <c r="I2544" s="136"/>
      <c r="J2544" s="136"/>
      <c r="K2544" s="136"/>
      <c r="L2544" s="138"/>
      <c r="M2544" s="139"/>
      <c r="N2544" s="211"/>
      <c r="O2544" s="136"/>
      <c r="P2544" s="136"/>
      <c r="Q2544" s="136"/>
      <c r="R2544" s="136"/>
      <c r="S2544" s="136"/>
      <c r="T2544" s="136"/>
      <c r="U2544" s="136"/>
      <c r="V2544" s="136"/>
      <c r="W2544" s="136"/>
      <c r="X2544" s="136"/>
      <c r="Y2544" s="138"/>
    </row>
    <row r="2545" spans="1:25" s="2" customFormat="1" x14ac:dyDescent="0.25">
      <c r="A2545" s="136"/>
      <c r="B2545" s="136"/>
      <c r="C2545" s="136"/>
      <c r="D2545" s="136"/>
      <c r="E2545" s="136"/>
      <c r="F2545" s="136"/>
      <c r="G2545" s="136"/>
      <c r="H2545" s="136"/>
      <c r="I2545" s="136"/>
      <c r="J2545" s="136"/>
      <c r="K2545" s="136"/>
      <c r="L2545" s="138"/>
      <c r="M2545" s="139"/>
      <c r="N2545" s="211"/>
      <c r="O2545" s="136"/>
      <c r="P2545" s="136"/>
      <c r="Q2545" s="136"/>
      <c r="R2545" s="136"/>
      <c r="S2545" s="136"/>
      <c r="T2545" s="136"/>
      <c r="U2545" s="136"/>
      <c r="V2545" s="136"/>
      <c r="W2545" s="136"/>
      <c r="X2545" s="136"/>
      <c r="Y2545" s="138"/>
    </row>
    <row r="2546" spans="1:25" s="2" customFormat="1" x14ac:dyDescent="0.25">
      <c r="A2546" s="136"/>
      <c r="B2546" s="136"/>
      <c r="C2546" s="136"/>
      <c r="D2546" s="136"/>
      <c r="E2546" s="136"/>
      <c r="F2546" s="136"/>
      <c r="G2546" s="136"/>
      <c r="H2546" s="136"/>
      <c r="I2546" s="136"/>
      <c r="J2546" s="136"/>
      <c r="K2546" s="136"/>
      <c r="L2546" s="138"/>
      <c r="M2546" s="139"/>
      <c r="N2546" s="211"/>
      <c r="O2546" s="136"/>
      <c r="P2546" s="136"/>
      <c r="Q2546" s="136"/>
      <c r="R2546" s="136"/>
      <c r="S2546" s="136"/>
      <c r="T2546" s="136"/>
      <c r="U2546" s="136"/>
      <c r="V2546" s="136"/>
      <c r="W2546" s="136"/>
      <c r="X2546" s="136"/>
      <c r="Y2546" s="138"/>
    </row>
    <row r="2547" spans="1:25" s="2" customFormat="1" x14ac:dyDescent="0.25">
      <c r="A2547" s="136"/>
      <c r="B2547" s="136"/>
      <c r="C2547" s="136"/>
      <c r="D2547" s="136"/>
      <c r="E2547" s="136"/>
      <c r="F2547" s="136"/>
      <c r="G2547" s="136"/>
      <c r="H2547" s="136"/>
      <c r="I2547" s="136"/>
      <c r="J2547" s="136"/>
      <c r="K2547" s="136"/>
      <c r="L2547" s="138"/>
      <c r="M2547" s="139"/>
      <c r="N2547" s="211"/>
      <c r="O2547" s="136"/>
      <c r="P2547" s="136"/>
      <c r="Q2547" s="136"/>
      <c r="R2547" s="136"/>
      <c r="S2547" s="136"/>
      <c r="T2547" s="136"/>
      <c r="U2547" s="136"/>
      <c r="V2547" s="136"/>
      <c r="W2547" s="136"/>
      <c r="X2547" s="136"/>
      <c r="Y2547" s="138"/>
    </row>
    <row r="2548" spans="1:25" s="2" customFormat="1" x14ac:dyDescent="0.25">
      <c r="A2548" s="136"/>
      <c r="B2548" s="136"/>
      <c r="C2548" s="136"/>
      <c r="D2548" s="136"/>
      <c r="E2548" s="136"/>
      <c r="F2548" s="136"/>
      <c r="G2548" s="136"/>
      <c r="H2548" s="136"/>
      <c r="I2548" s="136"/>
      <c r="J2548" s="136"/>
      <c r="K2548" s="136"/>
      <c r="L2548" s="138"/>
      <c r="M2548" s="139"/>
      <c r="N2548" s="211"/>
      <c r="O2548" s="136"/>
      <c r="P2548" s="136"/>
      <c r="Q2548" s="136"/>
      <c r="R2548" s="136"/>
      <c r="S2548" s="136"/>
      <c r="T2548" s="136"/>
      <c r="U2548" s="136"/>
      <c r="V2548" s="136"/>
      <c r="W2548" s="136"/>
      <c r="X2548" s="136"/>
      <c r="Y2548" s="138"/>
    </row>
    <row r="2549" spans="1:25" s="2" customFormat="1" x14ac:dyDescent="0.25">
      <c r="A2549" s="136"/>
      <c r="B2549" s="136"/>
      <c r="C2549" s="136"/>
      <c r="D2549" s="136"/>
      <c r="E2549" s="136"/>
      <c r="F2549" s="136"/>
      <c r="G2549" s="136"/>
      <c r="H2549" s="136"/>
      <c r="I2549" s="136"/>
      <c r="J2549" s="136"/>
      <c r="K2549" s="136"/>
      <c r="L2549" s="138"/>
      <c r="M2549" s="139"/>
      <c r="N2549" s="211"/>
      <c r="O2549" s="136"/>
      <c r="P2549" s="136"/>
      <c r="Q2549" s="136"/>
      <c r="R2549" s="136"/>
      <c r="S2549" s="136"/>
      <c r="T2549" s="136"/>
      <c r="U2549" s="136"/>
      <c r="V2549" s="136"/>
      <c r="W2549" s="136"/>
      <c r="X2549" s="136"/>
      <c r="Y2549" s="138"/>
    </row>
    <row r="2550" spans="1:25" s="2" customFormat="1" x14ac:dyDescent="0.25">
      <c r="A2550" s="136"/>
      <c r="B2550" s="136"/>
      <c r="C2550" s="136"/>
      <c r="D2550" s="136"/>
      <c r="E2550" s="136"/>
      <c r="F2550" s="136"/>
      <c r="G2550" s="136"/>
      <c r="H2550" s="136"/>
      <c r="I2550" s="136"/>
      <c r="J2550" s="136"/>
      <c r="K2550" s="136"/>
      <c r="L2550" s="138"/>
      <c r="M2550" s="139"/>
      <c r="N2550" s="211"/>
      <c r="O2550" s="136"/>
      <c r="P2550" s="136"/>
      <c r="Q2550" s="136"/>
      <c r="R2550" s="136"/>
      <c r="S2550" s="136"/>
      <c r="T2550" s="136"/>
      <c r="U2550" s="136"/>
      <c r="V2550" s="136"/>
      <c r="W2550" s="136"/>
      <c r="X2550" s="136"/>
      <c r="Y2550" s="138"/>
    </row>
    <row r="2551" spans="1:25" s="2" customFormat="1" x14ac:dyDescent="0.25">
      <c r="A2551" s="136"/>
      <c r="B2551" s="136"/>
      <c r="C2551" s="136"/>
      <c r="D2551" s="136"/>
      <c r="E2551" s="136"/>
      <c r="F2551" s="136"/>
      <c r="G2551" s="136"/>
      <c r="H2551" s="136"/>
      <c r="I2551" s="136"/>
      <c r="J2551" s="136"/>
      <c r="K2551" s="136"/>
      <c r="L2551" s="138"/>
      <c r="M2551" s="139"/>
      <c r="N2551" s="211"/>
      <c r="O2551" s="136"/>
      <c r="P2551" s="136"/>
      <c r="Q2551" s="136"/>
      <c r="R2551" s="136"/>
      <c r="S2551" s="136"/>
      <c r="T2551" s="136"/>
      <c r="U2551" s="136"/>
      <c r="V2551" s="136"/>
      <c r="W2551" s="136"/>
      <c r="X2551" s="136"/>
      <c r="Y2551" s="138"/>
    </row>
    <row r="2552" spans="1:25" s="2" customFormat="1" x14ac:dyDescent="0.25">
      <c r="A2552" s="136"/>
      <c r="B2552" s="136"/>
      <c r="C2552" s="136"/>
      <c r="D2552" s="136"/>
      <c r="E2552" s="136"/>
      <c r="F2552" s="136"/>
      <c r="G2552" s="136"/>
      <c r="H2552" s="136"/>
      <c r="I2552" s="136"/>
      <c r="J2552" s="136"/>
      <c r="K2552" s="136"/>
      <c r="L2552" s="138"/>
      <c r="M2552" s="139"/>
      <c r="N2552" s="211"/>
      <c r="O2552" s="136"/>
      <c r="P2552" s="136"/>
      <c r="Q2552" s="136"/>
      <c r="R2552" s="136"/>
      <c r="S2552" s="136"/>
      <c r="T2552" s="136"/>
      <c r="U2552" s="136"/>
      <c r="V2552" s="136"/>
      <c r="W2552" s="136"/>
      <c r="X2552" s="136"/>
      <c r="Y2552" s="138"/>
    </row>
    <row r="2553" spans="1:25" s="2" customFormat="1" x14ac:dyDescent="0.25">
      <c r="A2553" s="136"/>
      <c r="B2553" s="136"/>
      <c r="C2553" s="136"/>
      <c r="D2553" s="136"/>
      <c r="E2553" s="136"/>
      <c r="F2553" s="136"/>
      <c r="G2553" s="136"/>
      <c r="H2553" s="136"/>
      <c r="I2553" s="136"/>
      <c r="J2553" s="136"/>
      <c r="K2553" s="136"/>
      <c r="L2553" s="138"/>
      <c r="M2553" s="139"/>
      <c r="N2553" s="211"/>
      <c r="O2553" s="136"/>
      <c r="P2553" s="136"/>
      <c r="Q2553" s="136"/>
      <c r="R2553" s="136"/>
      <c r="S2553" s="136"/>
      <c r="T2553" s="136"/>
      <c r="U2553" s="136"/>
      <c r="V2553" s="136"/>
      <c r="W2553" s="136"/>
      <c r="X2553" s="136"/>
      <c r="Y2553" s="138"/>
    </row>
    <row r="2554" spans="1:25" s="2" customFormat="1" x14ac:dyDescent="0.25">
      <c r="A2554" s="136"/>
      <c r="B2554" s="136"/>
      <c r="C2554" s="136"/>
      <c r="D2554" s="136"/>
      <c r="E2554" s="136"/>
      <c r="F2554" s="136"/>
      <c r="G2554" s="136"/>
      <c r="H2554" s="136"/>
      <c r="I2554" s="136"/>
      <c r="J2554" s="136"/>
      <c r="K2554" s="136"/>
      <c r="L2554" s="138"/>
      <c r="M2554" s="139"/>
      <c r="N2554" s="211"/>
      <c r="O2554" s="136"/>
      <c r="P2554" s="136"/>
      <c r="Q2554" s="136"/>
      <c r="R2554" s="136"/>
      <c r="S2554" s="136"/>
      <c r="T2554" s="136"/>
      <c r="U2554" s="136"/>
      <c r="V2554" s="136"/>
      <c r="W2554" s="136"/>
      <c r="X2554" s="136"/>
      <c r="Y2554" s="138"/>
    </row>
    <row r="2555" spans="1:25" s="2" customFormat="1" x14ac:dyDescent="0.25">
      <c r="A2555" s="136"/>
      <c r="B2555" s="136"/>
      <c r="C2555" s="136"/>
      <c r="D2555" s="136"/>
      <c r="E2555" s="136"/>
      <c r="F2555" s="136"/>
      <c r="G2555" s="136"/>
      <c r="H2555" s="136"/>
      <c r="I2555" s="136"/>
      <c r="J2555" s="136"/>
      <c r="K2555" s="136"/>
      <c r="L2555" s="138"/>
      <c r="M2555" s="139"/>
      <c r="N2555" s="211"/>
      <c r="O2555" s="136"/>
      <c r="P2555" s="136"/>
      <c r="Q2555" s="136"/>
      <c r="R2555" s="136"/>
      <c r="S2555" s="136"/>
      <c r="T2555" s="136"/>
      <c r="U2555" s="136"/>
      <c r="V2555" s="136"/>
      <c r="W2555" s="136"/>
      <c r="X2555" s="136"/>
      <c r="Y2555" s="138"/>
    </row>
    <row r="2556" spans="1:25" s="2" customFormat="1" x14ac:dyDescent="0.25">
      <c r="A2556" s="136"/>
      <c r="B2556" s="136"/>
      <c r="C2556" s="136"/>
      <c r="D2556" s="136"/>
      <c r="E2556" s="136"/>
      <c r="F2556" s="136"/>
      <c r="G2556" s="136"/>
      <c r="H2556" s="136"/>
      <c r="I2556" s="136"/>
      <c r="J2556" s="136"/>
      <c r="K2556" s="136"/>
      <c r="L2556" s="138"/>
      <c r="M2556" s="139"/>
      <c r="N2556" s="211"/>
      <c r="O2556" s="136"/>
      <c r="P2556" s="136"/>
      <c r="Q2556" s="136"/>
      <c r="R2556" s="136"/>
      <c r="S2556" s="136"/>
      <c r="T2556" s="136"/>
      <c r="U2556" s="136"/>
      <c r="V2556" s="136"/>
      <c r="W2556" s="136"/>
      <c r="X2556" s="136"/>
      <c r="Y2556" s="138"/>
    </row>
    <row r="2557" spans="1:25" s="2" customFormat="1" x14ac:dyDescent="0.25">
      <c r="A2557" s="136"/>
      <c r="B2557" s="136"/>
      <c r="C2557" s="136"/>
      <c r="D2557" s="136"/>
      <c r="E2557" s="136"/>
      <c r="F2557" s="136"/>
      <c r="G2557" s="136"/>
      <c r="H2557" s="136"/>
      <c r="I2557" s="136"/>
      <c r="J2557" s="136"/>
      <c r="K2557" s="136"/>
      <c r="L2557" s="138"/>
      <c r="M2557" s="139"/>
      <c r="N2557" s="211"/>
      <c r="O2557" s="136"/>
      <c r="P2557" s="136"/>
      <c r="Q2557" s="136"/>
      <c r="R2557" s="136"/>
      <c r="S2557" s="136"/>
      <c r="T2557" s="136"/>
      <c r="U2557" s="136"/>
      <c r="V2557" s="136"/>
      <c r="W2557" s="136"/>
      <c r="X2557" s="136"/>
      <c r="Y2557" s="138"/>
    </row>
    <row r="2558" spans="1:25" s="2" customFormat="1" x14ac:dyDescent="0.25">
      <c r="A2558" s="136"/>
      <c r="B2558" s="136"/>
      <c r="C2558" s="136"/>
      <c r="D2558" s="136"/>
      <c r="E2558" s="136"/>
      <c r="F2558" s="136"/>
      <c r="G2558" s="136"/>
      <c r="H2558" s="136"/>
      <c r="I2558" s="136"/>
      <c r="J2558" s="136"/>
      <c r="K2558" s="136"/>
      <c r="L2558" s="138"/>
      <c r="M2558" s="139"/>
      <c r="N2558" s="211"/>
      <c r="O2558" s="136"/>
      <c r="P2558" s="136"/>
      <c r="Q2558" s="136"/>
      <c r="R2558" s="136"/>
      <c r="S2558" s="136"/>
      <c r="T2558" s="136"/>
      <c r="U2558" s="136"/>
      <c r="V2558" s="136"/>
      <c r="W2558" s="136"/>
      <c r="X2558" s="136"/>
      <c r="Y2558" s="138"/>
    </row>
    <row r="2559" spans="1:25" s="2" customFormat="1" x14ac:dyDescent="0.25">
      <c r="A2559" s="136"/>
      <c r="B2559" s="136"/>
      <c r="C2559" s="136"/>
      <c r="D2559" s="136"/>
      <c r="E2559" s="136"/>
      <c r="F2559" s="136"/>
      <c r="G2559" s="136"/>
      <c r="H2559" s="136"/>
      <c r="I2559" s="136"/>
      <c r="J2559" s="136"/>
      <c r="K2559" s="136"/>
      <c r="L2559" s="138"/>
      <c r="M2559" s="139"/>
      <c r="N2559" s="211"/>
      <c r="O2559" s="136"/>
      <c r="P2559" s="136"/>
      <c r="Q2559" s="136"/>
      <c r="R2559" s="136"/>
      <c r="S2559" s="136"/>
      <c r="T2559" s="136"/>
      <c r="U2559" s="136"/>
      <c r="V2559" s="136"/>
      <c r="W2559" s="136"/>
      <c r="X2559" s="136"/>
      <c r="Y2559" s="138"/>
    </row>
    <row r="2560" spans="1:25" s="2" customFormat="1" x14ac:dyDescent="0.25">
      <c r="A2560" s="136"/>
      <c r="B2560" s="136"/>
      <c r="C2560" s="136"/>
      <c r="D2560" s="136"/>
      <c r="E2560" s="136"/>
      <c r="F2560" s="136"/>
      <c r="G2560" s="136"/>
      <c r="H2560" s="136"/>
      <c r="I2560" s="136"/>
      <c r="J2560" s="136"/>
      <c r="K2560" s="136"/>
      <c r="L2560" s="138"/>
      <c r="M2560" s="139"/>
      <c r="N2560" s="211"/>
      <c r="O2560" s="136"/>
      <c r="P2560" s="136"/>
      <c r="Q2560" s="136"/>
      <c r="R2560" s="136"/>
      <c r="S2560" s="136"/>
      <c r="T2560" s="136"/>
      <c r="U2560" s="136"/>
      <c r="V2560" s="136"/>
      <c r="W2560" s="136"/>
      <c r="X2560" s="136"/>
      <c r="Y2560" s="138"/>
    </row>
    <row r="2561" spans="1:25" s="2" customFormat="1" x14ac:dyDescent="0.25">
      <c r="A2561" s="136"/>
      <c r="B2561" s="136"/>
      <c r="C2561" s="136"/>
      <c r="D2561" s="136"/>
      <c r="E2561" s="136"/>
      <c r="F2561" s="136"/>
      <c r="G2561" s="136"/>
      <c r="H2561" s="136"/>
      <c r="I2561" s="136"/>
      <c r="J2561" s="136"/>
      <c r="K2561" s="136"/>
      <c r="L2561" s="138"/>
      <c r="M2561" s="139"/>
      <c r="N2561" s="211"/>
      <c r="O2561" s="136"/>
      <c r="P2561" s="136"/>
      <c r="Q2561" s="136"/>
      <c r="R2561" s="136"/>
      <c r="S2561" s="136"/>
      <c r="T2561" s="136"/>
      <c r="U2561" s="136"/>
      <c r="V2561" s="136"/>
      <c r="W2561" s="136"/>
      <c r="X2561" s="136"/>
      <c r="Y2561" s="138"/>
    </row>
    <row r="2562" spans="1:25" s="2" customFormat="1" x14ac:dyDescent="0.25">
      <c r="A2562" s="136"/>
      <c r="B2562" s="136"/>
      <c r="C2562" s="136"/>
      <c r="D2562" s="136"/>
      <c r="E2562" s="136"/>
      <c r="F2562" s="136"/>
      <c r="G2562" s="136"/>
      <c r="H2562" s="136"/>
      <c r="I2562" s="136"/>
      <c r="J2562" s="136"/>
      <c r="K2562" s="136"/>
      <c r="L2562" s="138"/>
      <c r="M2562" s="139"/>
      <c r="N2562" s="211"/>
      <c r="O2562" s="136"/>
      <c r="P2562" s="136"/>
      <c r="Q2562" s="136"/>
      <c r="R2562" s="136"/>
      <c r="S2562" s="136"/>
      <c r="T2562" s="136"/>
      <c r="U2562" s="136"/>
      <c r="V2562" s="136"/>
      <c r="W2562" s="136"/>
      <c r="X2562" s="136"/>
      <c r="Y2562" s="138"/>
    </row>
    <row r="2563" spans="1:25" s="2" customFormat="1" x14ac:dyDescent="0.25">
      <c r="A2563" s="136"/>
      <c r="B2563" s="136"/>
      <c r="C2563" s="136"/>
      <c r="D2563" s="136"/>
      <c r="E2563" s="136"/>
      <c r="F2563" s="136"/>
      <c r="G2563" s="136"/>
      <c r="H2563" s="136"/>
      <c r="I2563" s="136"/>
      <c r="J2563" s="136"/>
      <c r="K2563" s="136"/>
      <c r="L2563" s="138"/>
      <c r="M2563" s="139"/>
      <c r="N2563" s="211"/>
      <c r="O2563" s="136"/>
      <c r="P2563" s="136"/>
      <c r="Q2563" s="136"/>
      <c r="R2563" s="136"/>
      <c r="S2563" s="136"/>
      <c r="T2563" s="136"/>
      <c r="U2563" s="136"/>
      <c r="V2563" s="136"/>
      <c r="W2563" s="136"/>
      <c r="X2563" s="136"/>
      <c r="Y2563" s="138"/>
    </row>
    <row r="2564" spans="1:25" s="2" customFormat="1" x14ac:dyDescent="0.25">
      <c r="A2564" s="136"/>
      <c r="B2564" s="136"/>
      <c r="C2564" s="136"/>
      <c r="D2564" s="136"/>
      <c r="E2564" s="136"/>
      <c r="F2564" s="136"/>
      <c r="G2564" s="136"/>
      <c r="H2564" s="136"/>
      <c r="I2564" s="136"/>
      <c r="J2564" s="136"/>
      <c r="K2564" s="136"/>
      <c r="L2564" s="138"/>
      <c r="M2564" s="139"/>
      <c r="N2564" s="211"/>
      <c r="O2564" s="136"/>
      <c r="P2564" s="136"/>
      <c r="Q2564" s="136"/>
      <c r="R2564" s="136"/>
      <c r="S2564" s="136"/>
      <c r="T2564" s="136"/>
      <c r="U2564" s="136"/>
      <c r="V2564" s="136"/>
      <c r="W2564" s="136"/>
      <c r="X2564" s="136"/>
      <c r="Y2564" s="138"/>
    </row>
    <row r="2565" spans="1:25" s="2" customFormat="1" x14ac:dyDescent="0.25">
      <c r="A2565" s="136"/>
      <c r="B2565" s="136"/>
      <c r="C2565" s="136"/>
      <c r="D2565" s="136"/>
      <c r="E2565" s="136"/>
      <c r="F2565" s="136"/>
      <c r="G2565" s="136"/>
      <c r="H2565" s="136"/>
      <c r="I2565" s="136"/>
      <c r="J2565" s="136"/>
      <c r="K2565" s="136"/>
      <c r="L2565" s="138"/>
      <c r="M2565" s="139"/>
      <c r="N2565" s="211"/>
      <c r="O2565" s="136"/>
      <c r="P2565" s="136"/>
      <c r="Q2565" s="136"/>
      <c r="R2565" s="136"/>
      <c r="S2565" s="136"/>
      <c r="T2565" s="136"/>
      <c r="U2565" s="136"/>
      <c r="V2565" s="136"/>
      <c r="W2565" s="136"/>
      <c r="X2565" s="136"/>
      <c r="Y2565" s="138"/>
    </row>
    <row r="2566" spans="1:25" s="2" customFormat="1" x14ac:dyDescent="0.25">
      <c r="A2566" s="136"/>
      <c r="B2566" s="136"/>
      <c r="C2566" s="136"/>
      <c r="D2566" s="136"/>
      <c r="E2566" s="136"/>
      <c r="F2566" s="136"/>
      <c r="G2566" s="136"/>
      <c r="H2566" s="136"/>
      <c r="I2566" s="136"/>
      <c r="J2566" s="136"/>
      <c r="K2566" s="136"/>
      <c r="L2566" s="138"/>
      <c r="M2566" s="139"/>
      <c r="N2566" s="211"/>
      <c r="O2566" s="136"/>
      <c r="P2566" s="136"/>
      <c r="Q2566" s="136"/>
      <c r="R2566" s="136"/>
      <c r="S2566" s="136"/>
      <c r="T2566" s="136"/>
      <c r="U2566" s="136"/>
      <c r="V2566" s="136"/>
      <c r="W2566" s="136"/>
      <c r="X2566" s="136"/>
      <c r="Y2566" s="138"/>
    </row>
    <row r="2567" spans="1:25" s="2" customFormat="1" x14ac:dyDescent="0.25">
      <c r="A2567" s="136"/>
      <c r="B2567" s="136"/>
      <c r="C2567" s="136"/>
      <c r="D2567" s="136"/>
      <c r="E2567" s="136"/>
      <c r="F2567" s="136"/>
      <c r="G2567" s="136"/>
      <c r="H2567" s="136"/>
      <c r="I2567" s="136"/>
      <c r="J2567" s="136"/>
      <c r="K2567" s="136"/>
      <c r="L2567" s="138"/>
      <c r="M2567" s="139"/>
      <c r="N2567" s="211"/>
      <c r="O2567" s="136"/>
      <c r="P2567" s="136"/>
      <c r="Q2567" s="136"/>
      <c r="R2567" s="136"/>
      <c r="S2567" s="136"/>
      <c r="T2567" s="136"/>
      <c r="U2567" s="136"/>
      <c r="V2567" s="136"/>
      <c r="W2567" s="136"/>
      <c r="X2567" s="136"/>
      <c r="Y2567" s="138"/>
    </row>
    <row r="2568" spans="1:25" s="2" customFormat="1" x14ac:dyDescent="0.25">
      <c r="A2568" s="136"/>
      <c r="B2568" s="136"/>
      <c r="C2568" s="136"/>
      <c r="D2568" s="136"/>
      <c r="E2568" s="136"/>
      <c r="F2568" s="136"/>
      <c r="G2568" s="136"/>
      <c r="H2568" s="136"/>
      <c r="I2568" s="136"/>
      <c r="J2568" s="136"/>
      <c r="K2568" s="136"/>
      <c r="L2568" s="138"/>
      <c r="M2568" s="139"/>
      <c r="N2568" s="211"/>
      <c r="O2568" s="136"/>
      <c r="P2568" s="136"/>
      <c r="Q2568" s="136"/>
      <c r="R2568" s="136"/>
      <c r="S2568" s="136"/>
      <c r="T2568" s="136"/>
      <c r="U2568" s="136"/>
      <c r="V2568" s="136"/>
      <c r="W2568" s="136"/>
      <c r="X2568" s="136"/>
      <c r="Y2568" s="138"/>
    </row>
    <row r="2569" spans="1:25" s="2" customFormat="1" x14ac:dyDescent="0.25">
      <c r="A2569" s="136"/>
      <c r="B2569" s="136"/>
      <c r="C2569" s="136"/>
      <c r="D2569" s="136"/>
      <c r="E2569" s="136"/>
      <c r="F2569" s="136"/>
      <c r="G2569" s="136"/>
      <c r="H2569" s="136"/>
      <c r="I2569" s="136"/>
      <c r="J2569" s="136"/>
      <c r="K2569" s="136"/>
      <c r="L2569" s="138"/>
      <c r="M2569" s="139"/>
      <c r="N2569" s="211"/>
      <c r="O2569" s="136"/>
      <c r="P2569" s="136"/>
      <c r="Q2569" s="136"/>
      <c r="R2569" s="136"/>
      <c r="S2569" s="136"/>
      <c r="T2569" s="136"/>
      <c r="U2569" s="136"/>
      <c r="V2569" s="136"/>
      <c r="W2569" s="136"/>
      <c r="X2569" s="136"/>
      <c r="Y2569" s="138"/>
    </row>
    <row r="2570" spans="1:25" s="2" customFormat="1" x14ac:dyDescent="0.25">
      <c r="A2570" s="136"/>
      <c r="B2570" s="136"/>
      <c r="C2570" s="136"/>
      <c r="D2570" s="136"/>
      <c r="E2570" s="136"/>
      <c r="F2570" s="136"/>
      <c r="G2570" s="136"/>
      <c r="H2570" s="136"/>
      <c r="I2570" s="136"/>
      <c r="J2570" s="136"/>
      <c r="K2570" s="136"/>
      <c r="L2570" s="138"/>
      <c r="M2570" s="139"/>
      <c r="N2570" s="211"/>
      <c r="O2570" s="136"/>
      <c r="P2570" s="136"/>
      <c r="Q2570" s="136"/>
      <c r="R2570" s="136"/>
      <c r="S2570" s="136"/>
      <c r="T2570" s="136"/>
      <c r="U2570" s="136"/>
      <c r="V2570" s="136"/>
      <c r="W2570" s="136"/>
      <c r="X2570" s="136"/>
      <c r="Y2570" s="138"/>
    </row>
    <row r="2571" spans="1:25" s="2" customFormat="1" x14ac:dyDescent="0.25">
      <c r="A2571" s="136"/>
      <c r="B2571" s="136"/>
      <c r="C2571" s="136"/>
      <c r="D2571" s="136"/>
      <c r="E2571" s="136"/>
      <c r="F2571" s="136"/>
      <c r="G2571" s="136"/>
      <c r="H2571" s="136"/>
      <c r="I2571" s="136"/>
      <c r="J2571" s="136"/>
      <c r="K2571" s="136"/>
      <c r="L2571" s="138"/>
      <c r="M2571" s="139"/>
      <c r="N2571" s="211"/>
      <c r="O2571" s="136"/>
      <c r="P2571" s="136"/>
      <c r="Q2571" s="136"/>
      <c r="R2571" s="136"/>
      <c r="S2571" s="136"/>
      <c r="T2571" s="136"/>
      <c r="U2571" s="136"/>
      <c r="V2571" s="136"/>
      <c r="W2571" s="136"/>
      <c r="X2571" s="136"/>
      <c r="Y2571" s="138"/>
    </row>
    <row r="2572" spans="1:25" s="2" customFormat="1" x14ac:dyDescent="0.25">
      <c r="A2572" s="136"/>
      <c r="B2572" s="136"/>
      <c r="C2572" s="136"/>
      <c r="D2572" s="136"/>
      <c r="E2572" s="136"/>
      <c r="F2572" s="136"/>
      <c r="G2572" s="136"/>
      <c r="H2572" s="136"/>
      <c r="I2572" s="136"/>
      <c r="J2572" s="136"/>
      <c r="K2572" s="136"/>
      <c r="L2572" s="138"/>
      <c r="M2572" s="139"/>
      <c r="N2572" s="211"/>
      <c r="O2572" s="136"/>
      <c r="P2572" s="136"/>
      <c r="Q2572" s="136"/>
      <c r="R2572" s="136"/>
      <c r="S2572" s="136"/>
      <c r="T2572" s="136"/>
      <c r="U2572" s="136"/>
      <c r="V2572" s="136"/>
      <c r="W2572" s="136"/>
      <c r="X2572" s="136"/>
      <c r="Y2572" s="138"/>
    </row>
    <row r="2573" spans="1:25" s="2" customFormat="1" x14ac:dyDescent="0.25">
      <c r="A2573" s="136"/>
      <c r="B2573" s="136"/>
      <c r="C2573" s="136"/>
      <c r="D2573" s="136"/>
      <c r="E2573" s="136"/>
      <c r="F2573" s="136"/>
      <c r="G2573" s="136"/>
      <c r="H2573" s="136"/>
      <c r="I2573" s="136"/>
      <c r="J2573" s="136"/>
      <c r="K2573" s="136"/>
      <c r="L2573" s="138"/>
      <c r="M2573" s="139"/>
      <c r="N2573" s="211"/>
      <c r="O2573" s="136"/>
      <c r="P2573" s="136"/>
      <c r="Q2573" s="136"/>
      <c r="R2573" s="136"/>
      <c r="S2573" s="136"/>
      <c r="T2573" s="136"/>
      <c r="U2573" s="136"/>
      <c r="V2573" s="136"/>
      <c r="W2573" s="136"/>
      <c r="X2573" s="136"/>
      <c r="Y2573" s="138"/>
    </row>
    <row r="2574" spans="1:25" s="2" customFormat="1" x14ac:dyDescent="0.25">
      <c r="A2574" s="136"/>
      <c r="B2574" s="136"/>
      <c r="C2574" s="136"/>
      <c r="D2574" s="136"/>
      <c r="E2574" s="136"/>
      <c r="F2574" s="136"/>
      <c r="G2574" s="136"/>
      <c r="H2574" s="136"/>
      <c r="I2574" s="136"/>
      <c r="J2574" s="136"/>
      <c r="K2574" s="136"/>
      <c r="L2574" s="138"/>
      <c r="M2574" s="139"/>
      <c r="N2574" s="211"/>
      <c r="O2574" s="136"/>
      <c r="P2574" s="136"/>
      <c r="Q2574" s="136"/>
      <c r="R2574" s="136"/>
      <c r="S2574" s="136"/>
      <c r="T2574" s="136"/>
      <c r="U2574" s="136"/>
      <c r="V2574" s="136"/>
      <c r="W2574" s="136"/>
      <c r="X2574" s="136"/>
      <c r="Y2574" s="138"/>
    </row>
    <row r="2575" spans="1:25" s="2" customFormat="1" x14ac:dyDescent="0.25">
      <c r="A2575" s="136"/>
      <c r="B2575" s="136"/>
      <c r="C2575" s="136"/>
      <c r="D2575" s="136"/>
      <c r="E2575" s="136"/>
      <c r="F2575" s="136"/>
      <c r="G2575" s="136"/>
      <c r="H2575" s="136"/>
      <c r="I2575" s="136"/>
      <c r="J2575" s="136"/>
      <c r="K2575" s="136"/>
      <c r="L2575" s="138"/>
      <c r="M2575" s="139"/>
      <c r="N2575" s="211"/>
      <c r="O2575" s="136"/>
      <c r="P2575" s="136"/>
      <c r="Q2575" s="136"/>
      <c r="R2575" s="136"/>
      <c r="S2575" s="136"/>
      <c r="T2575" s="136"/>
      <c r="U2575" s="136"/>
      <c r="V2575" s="136"/>
      <c r="W2575" s="136"/>
      <c r="X2575" s="136"/>
      <c r="Y2575" s="138"/>
    </row>
    <row r="2576" spans="1:25" s="2" customFormat="1" x14ac:dyDescent="0.25">
      <c r="A2576" s="136"/>
      <c r="B2576" s="136"/>
      <c r="C2576" s="136"/>
      <c r="D2576" s="136"/>
      <c r="E2576" s="136"/>
      <c r="F2576" s="136"/>
      <c r="G2576" s="136"/>
      <c r="H2576" s="136"/>
      <c r="I2576" s="136"/>
      <c r="J2576" s="136"/>
      <c r="K2576" s="136"/>
      <c r="L2576" s="138"/>
      <c r="M2576" s="139"/>
      <c r="N2576" s="211"/>
      <c r="O2576" s="136"/>
      <c r="P2576" s="136"/>
      <c r="Q2576" s="136"/>
      <c r="R2576" s="136"/>
      <c r="S2576" s="136"/>
      <c r="T2576" s="136"/>
      <c r="U2576" s="136"/>
      <c r="V2576" s="136"/>
      <c r="W2576" s="136"/>
      <c r="X2576" s="136"/>
      <c r="Y2576" s="138"/>
    </row>
    <row r="2577" spans="1:25" s="2" customFormat="1" x14ac:dyDescent="0.25">
      <c r="A2577" s="136"/>
      <c r="B2577" s="136"/>
      <c r="C2577" s="136"/>
      <c r="D2577" s="136"/>
      <c r="E2577" s="136"/>
      <c r="F2577" s="136"/>
      <c r="G2577" s="136"/>
      <c r="H2577" s="136"/>
      <c r="I2577" s="136"/>
      <c r="J2577" s="136"/>
      <c r="K2577" s="136"/>
      <c r="L2577" s="138"/>
      <c r="M2577" s="139"/>
      <c r="N2577" s="211"/>
      <c r="O2577" s="136"/>
      <c r="P2577" s="136"/>
      <c r="Q2577" s="136"/>
      <c r="R2577" s="136"/>
      <c r="S2577" s="136"/>
      <c r="T2577" s="136"/>
      <c r="U2577" s="136"/>
      <c r="V2577" s="136"/>
      <c r="W2577" s="136"/>
      <c r="X2577" s="136"/>
      <c r="Y2577" s="138"/>
    </row>
    <row r="2578" spans="1:25" s="2" customFormat="1" x14ac:dyDescent="0.25">
      <c r="A2578" s="136"/>
      <c r="B2578" s="136"/>
      <c r="C2578" s="136"/>
      <c r="D2578" s="136"/>
      <c r="E2578" s="136"/>
      <c r="F2578" s="136"/>
      <c r="G2578" s="136"/>
      <c r="H2578" s="136"/>
      <c r="I2578" s="136"/>
      <c r="J2578" s="136"/>
      <c r="K2578" s="136"/>
      <c r="L2578" s="138"/>
      <c r="M2578" s="139"/>
      <c r="N2578" s="211"/>
      <c r="O2578" s="136"/>
      <c r="P2578" s="136"/>
      <c r="Q2578" s="136"/>
      <c r="R2578" s="136"/>
      <c r="S2578" s="136"/>
      <c r="T2578" s="136"/>
      <c r="U2578" s="136"/>
      <c r="V2578" s="136"/>
      <c r="W2578" s="136"/>
      <c r="X2578" s="136"/>
      <c r="Y2578" s="138"/>
    </row>
    <row r="2579" spans="1:25" s="2" customFormat="1" x14ac:dyDescent="0.25">
      <c r="A2579" s="136"/>
      <c r="B2579" s="136"/>
      <c r="C2579" s="136"/>
      <c r="D2579" s="136"/>
      <c r="E2579" s="136"/>
      <c r="F2579" s="136"/>
      <c r="G2579" s="136"/>
      <c r="H2579" s="136"/>
      <c r="I2579" s="136"/>
      <c r="J2579" s="136"/>
      <c r="K2579" s="136"/>
      <c r="L2579" s="138"/>
      <c r="M2579" s="139"/>
      <c r="N2579" s="211"/>
      <c r="O2579" s="136"/>
      <c r="P2579" s="136"/>
      <c r="Q2579" s="136"/>
      <c r="R2579" s="136"/>
      <c r="S2579" s="136"/>
      <c r="T2579" s="136"/>
      <c r="U2579" s="136"/>
      <c r="V2579" s="136"/>
      <c r="W2579" s="136"/>
      <c r="X2579" s="136"/>
      <c r="Y2579" s="138"/>
    </row>
    <row r="2580" spans="1:25" s="2" customFormat="1" x14ac:dyDescent="0.25">
      <c r="A2580" s="136"/>
      <c r="B2580" s="136"/>
      <c r="C2580" s="136"/>
      <c r="D2580" s="136"/>
      <c r="E2580" s="136"/>
      <c r="F2580" s="136"/>
      <c r="G2580" s="136"/>
      <c r="H2580" s="136"/>
      <c r="I2580" s="136"/>
      <c r="J2580" s="136"/>
      <c r="K2580" s="136"/>
      <c r="L2580" s="138"/>
      <c r="M2580" s="139"/>
      <c r="N2580" s="211"/>
      <c r="O2580" s="136"/>
      <c r="P2580" s="136"/>
      <c r="Q2580" s="136"/>
      <c r="R2580" s="136"/>
      <c r="S2580" s="136"/>
      <c r="T2580" s="136"/>
      <c r="U2580" s="136"/>
      <c r="V2580" s="136"/>
      <c r="W2580" s="136"/>
      <c r="X2580" s="136"/>
      <c r="Y2580" s="138"/>
    </row>
    <row r="2581" spans="1:25" s="2" customFormat="1" x14ac:dyDescent="0.25">
      <c r="A2581" s="136"/>
      <c r="B2581" s="136"/>
      <c r="C2581" s="136"/>
      <c r="D2581" s="136"/>
      <c r="E2581" s="136"/>
      <c r="F2581" s="136"/>
      <c r="G2581" s="136"/>
      <c r="H2581" s="136"/>
      <c r="I2581" s="136"/>
      <c r="J2581" s="136"/>
      <c r="K2581" s="136"/>
      <c r="L2581" s="138"/>
      <c r="M2581" s="139"/>
      <c r="N2581" s="211"/>
      <c r="O2581" s="136"/>
      <c r="P2581" s="136"/>
      <c r="Q2581" s="136"/>
      <c r="R2581" s="136"/>
      <c r="S2581" s="136"/>
      <c r="T2581" s="136"/>
      <c r="U2581" s="136"/>
      <c r="V2581" s="136"/>
      <c r="W2581" s="136"/>
      <c r="X2581" s="136"/>
      <c r="Y2581" s="138"/>
    </row>
    <row r="2582" spans="1:25" s="2" customFormat="1" x14ac:dyDescent="0.25">
      <c r="A2582" s="136"/>
      <c r="B2582" s="136"/>
      <c r="C2582" s="136"/>
      <c r="D2582" s="136"/>
      <c r="E2582" s="136"/>
      <c r="F2582" s="136"/>
      <c r="G2582" s="136"/>
      <c r="H2582" s="136"/>
      <c r="I2582" s="136"/>
      <c r="J2582" s="136"/>
      <c r="K2582" s="136"/>
      <c r="L2582" s="138"/>
      <c r="M2582" s="139"/>
      <c r="N2582" s="211"/>
      <c r="O2582" s="136"/>
      <c r="P2582" s="136"/>
      <c r="Q2582" s="136"/>
      <c r="R2582" s="136"/>
      <c r="S2582" s="136"/>
      <c r="T2582" s="136"/>
      <c r="U2582" s="136"/>
      <c r="V2582" s="136"/>
      <c r="W2582" s="136"/>
      <c r="X2582" s="136"/>
      <c r="Y2582" s="138"/>
    </row>
    <row r="2583" spans="1:25" s="2" customFormat="1" x14ac:dyDescent="0.25">
      <c r="A2583" s="136"/>
      <c r="B2583" s="136"/>
      <c r="C2583" s="136"/>
      <c r="D2583" s="136"/>
      <c r="E2583" s="136"/>
      <c r="F2583" s="136"/>
      <c r="G2583" s="136"/>
      <c r="H2583" s="136"/>
      <c r="I2583" s="136"/>
      <c r="J2583" s="136"/>
      <c r="K2583" s="136"/>
      <c r="L2583" s="138"/>
      <c r="M2583" s="139"/>
      <c r="N2583" s="211"/>
      <c r="O2583" s="136"/>
      <c r="P2583" s="136"/>
      <c r="Q2583" s="136"/>
      <c r="R2583" s="136"/>
      <c r="S2583" s="136"/>
      <c r="T2583" s="136"/>
      <c r="U2583" s="136"/>
      <c r="V2583" s="136"/>
      <c r="W2583" s="136"/>
      <c r="X2583" s="136"/>
      <c r="Y2583" s="138"/>
    </row>
    <row r="2584" spans="1:25" s="2" customFormat="1" x14ac:dyDescent="0.25">
      <c r="A2584" s="136"/>
      <c r="B2584" s="136"/>
      <c r="C2584" s="136"/>
      <c r="D2584" s="136"/>
      <c r="E2584" s="136"/>
      <c r="F2584" s="136"/>
      <c r="G2584" s="136"/>
      <c r="H2584" s="136"/>
      <c r="I2584" s="136"/>
      <c r="J2584" s="136"/>
      <c r="K2584" s="136"/>
      <c r="L2584" s="138"/>
      <c r="M2584" s="139"/>
      <c r="N2584" s="211"/>
      <c r="O2584" s="136"/>
      <c r="P2584" s="136"/>
      <c r="Q2584" s="136"/>
      <c r="R2584" s="136"/>
      <c r="S2584" s="136"/>
      <c r="T2584" s="136"/>
      <c r="U2584" s="136"/>
      <c r="V2584" s="136"/>
      <c r="W2584" s="136"/>
      <c r="X2584" s="136"/>
      <c r="Y2584" s="138"/>
    </row>
    <row r="2585" spans="1:25" s="2" customFormat="1" x14ac:dyDescent="0.25">
      <c r="A2585" s="136"/>
      <c r="B2585" s="136"/>
      <c r="C2585" s="136"/>
      <c r="D2585" s="136"/>
      <c r="E2585" s="136"/>
      <c r="F2585" s="136"/>
      <c r="G2585" s="136"/>
      <c r="H2585" s="136"/>
      <c r="I2585" s="136"/>
      <c r="J2585" s="136"/>
      <c r="K2585" s="136"/>
      <c r="L2585" s="138"/>
      <c r="M2585" s="139"/>
      <c r="N2585" s="211"/>
      <c r="O2585" s="136"/>
      <c r="P2585" s="136"/>
      <c r="Q2585" s="136"/>
      <c r="R2585" s="136"/>
      <c r="S2585" s="136"/>
      <c r="T2585" s="136"/>
      <c r="U2585" s="136"/>
      <c r="V2585" s="136"/>
      <c r="W2585" s="136"/>
      <c r="X2585" s="136"/>
      <c r="Y2585" s="138"/>
    </row>
    <row r="2586" spans="1:25" s="2" customFormat="1" x14ac:dyDescent="0.25">
      <c r="A2586" s="136"/>
      <c r="B2586" s="136"/>
      <c r="C2586" s="136"/>
      <c r="D2586" s="136"/>
      <c r="E2586" s="136"/>
      <c r="F2586" s="136"/>
      <c r="G2586" s="136"/>
      <c r="H2586" s="136"/>
      <c r="I2586" s="136"/>
      <c r="J2586" s="136"/>
      <c r="K2586" s="136"/>
      <c r="L2586" s="138"/>
      <c r="M2586" s="139"/>
      <c r="N2586" s="211"/>
      <c r="O2586" s="136"/>
      <c r="P2586" s="136"/>
      <c r="Q2586" s="136"/>
      <c r="R2586" s="136"/>
      <c r="S2586" s="136"/>
      <c r="T2586" s="136"/>
      <c r="U2586" s="136"/>
      <c r="V2586" s="136"/>
      <c r="W2586" s="136"/>
      <c r="X2586" s="136"/>
      <c r="Y2586" s="138"/>
    </row>
    <row r="2587" spans="1:25" s="2" customFormat="1" x14ac:dyDescent="0.25">
      <c r="A2587" s="136"/>
      <c r="B2587" s="136"/>
      <c r="C2587" s="136"/>
      <c r="D2587" s="136"/>
      <c r="E2587" s="136"/>
      <c r="F2587" s="136"/>
      <c r="G2587" s="136"/>
      <c r="H2587" s="136"/>
      <c r="I2587" s="136"/>
      <c r="J2587" s="136"/>
      <c r="K2587" s="136"/>
      <c r="L2587" s="138"/>
      <c r="M2587" s="139"/>
      <c r="N2587" s="211"/>
      <c r="O2587" s="136"/>
      <c r="P2587" s="136"/>
      <c r="Q2587" s="136"/>
      <c r="R2587" s="136"/>
      <c r="S2587" s="136"/>
      <c r="T2587" s="136"/>
      <c r="U2587" s="136"/>
      <c r="V2587" s="136"/>
      <c r="W2587" s="136"/>
      <c r="X2587" s="136"/>
      <c r="Y2587" s="138"/>
    </row>
    <row r="2588" spans="1:25" s="2" customFormat="1" x14ac:dyDescent="0.25">
      <c r="A2588" s="136"/>
      <c r="B2588" s="136"/>
      <c r="C2588" s="136"/>
      <c r="D2588" s="136"/>
      <c r="E2588" s="136"/>
      <c r="F2588" s="136"/>
      <c r="G2588" s="136"/>
      <c r="H2588" s="136"/>
      <c r="I2588" s="136"/>
      <c r="J2588" s="136"/>
      <c r="K2588" s="136"/>
      <c r="L2588" s="138"/>
      <c r="M2588" s="139"/>
      <c r="N2588" s="211"/>
      <c r="O2588" s="136"/>
      <c r="P2588" s="136"/>
      <c r="Q2588" s="136"/>
      <c r="R2588" s="136"/>
      <c r="S2588" s="136"/>
      <c r="T2588" s="136"/>
      <c r="U2588" s="136"/>
      <c r="V2588" s="136"/>
      <c r="W2588" s="136"/>
      <c r="X2588" s="136"/>
      <c r="Y2588" s="138"/>
    </row>
    <row r="2589" spans="1:25" s="2" customFormat="1" x14ac:dyDescent="0.25">
      <c r="A2589" s="136"/>
      <c r="B2589" s="136"/>
      <c r="C2589" s="136"/>
      <c r="D2589" s="136"/>
      <c r="E2589" s="136"/>
      <c r="F2589" s="136"/>
      <c r="G2589" s="136"/>
      <c r="H2589" s="136"/>
      <c r="I2589" s="136"/>
      <c r="J2589" s="136"/>
      <c r="K2589" s="136"/>
      <c r="L2589" s="138"/>
      <c r="M2589" s="139"/>
      <c r="N2589" s="211"/>
      <c r="O2589" s="136"/>
      <c r="P2589" s="136"/>
      <c r="Q2589" s="136"/>
      <c r="R2589" s="136"/>
      <c r="S2589" s="136"/>
      <c r="T2589" s="136"/>
      <c r="U2589" s="136"/>
      <c r="V2589" s="136"/>
      <c r="W2589" s="136"/>
      <c r="X2589" s="136"/>
      <c r="Y2589" s="138"/>
    </row>
    <row r="2590" spans="1:25" s="2" customFormat="1" x14ac:dyDescent="0.25">
      <c r="A2590" s="136"/>
      <c r="B2590" s="136"/>
      <c r="C2590" s="136"/>
      <c r="D2590" s="136"/>
      <c r="E2590" s="136"/>
      <c r="F2590" s="136"/>
      <c r="G2590" s="136"/>
      <c r="H2590" s="136"/>
      <c r="I2590" s="136"/>
      <c r="J2590" s="136"/>
      <c r="K2590" s="136"/>
      <c r="L2590" s="138"/>
      <c r="M2590" s="139"/>
      <c r="N2590" s="211"/>
      <c r="O2590" s="136"/>
      <c r="P2590" s="136"/>
      <c r="Q2590" s="136"/>
      <c r="R2590" s="136"/>
      <c r="S2590" s="136"/>
      <c r="T2590" s="136"/>
      <c r="U2590" s="136"/>
      <c r="V2590" s="136"/>
      <c r="W2590" s="136"/>
      <c r="X2590" s="136"/>
      <c r="Y2590" s="138"/>
    </row>
    <row r="2591" spans="1:25" s="2" customFormat="1" x14ac:dyDescent="0.25">
      <c r="A2591" s="136"/>
      <c r="B2591" s="136"/>
      <c r="C2591" s="136"/>
      <c r="D2591" s="136"/>
      <c r="E2591" s="136"/>
      <c r="F2591" s="136"/>
      <c r="G2591" s="136"/>
      <c r="H2591" s="136"/>
      <c r="I2591" s="136"/>
      <c r="J2591" s="136"/>
      <c r="K2591" s="136"/>
      <c r="L2591" s="138"/>
      <c r="M2591" s="139"/>
      <c r="N2591" s="211"/>
      <c r="O2591" s="136"/>
      <c r="P2591" s="136"/>
      <c r="Q2591" s="136"/>
      <c r="R2591" s="136"/>
      <c r="S2591" s="136"/>
      <c r="T2591" s="136"/>
      <c r="U2591" s="136"/>
      <c r="V2591" s="136"/>
      <c r="W2591" s="136"/>
      <c r="X2591" s="136"/>
      <c r="Y2591" s="138"/>
    </row>
    <row r="2592" spans="1:25" s="2" customFormat="1" x14ac:dyDescent="0.25">
      <c r="A2592" s="136"/>
      <c r="B2592" s="136"/>
      <c r="C2592" s="136"/>
      <c r="D2592" s="136"/>
      <c r="E2592" s="136"/>
      <c r="F2592" s="136"/>
      <c r="G2592" s="136"/>
      <c r="H2592" s="136"/>
      <c r="I2592" s="136"/>
      <c r="J2592" s="136"/>
      <c r="K2592" s="136"/>
      <c r="L2592" s="138"/>
      <c r="M2592" s="139"/>
      <c r="N2592" s="211"/>
      <c r="O2592" s="136"/>
      <c r="P2592" s="136"/>
      <c r="Q2592" s="136"/>
      <c r="R2592" s="136"/>
      <c r="S2592" s="136"/>
      <c r="T2592" s="136"/>
      <c r="U2592" s="136"/>
      <c r="V2592" s="136"/>
      <c r="W2592" s="136"/>
      <c r="X2592" s="136"/>
      <c r="Y2592" s="138"/>
    </row>
    <row r="2593" spans="1:25" s="2" customFormat="1" x14ac:dyDescent="0.25">
      <c r="A2593" s="136"/>
      <c r="B2593" s="136"/>
      <c r="C2593" s="136"/>
      <c r="D2593" s="136"/>
      <c r="E2593" s="136"/>
      <c r="F2593" s="136"/>
      <c r="G2593" s="136"/>
      <c r="H2593" s="136"/>
      <c r="I2593" s="136"/>
      <c r="J2593" s="136"/>
      <c r="K2593" s="136"/>
      <c r="L2593" s="138"/>
      <c r="M2593" s="139"/>
      <c r="N2593" s="211"/>
      <c r="O2593" s="136"/>
      <c r="P2593" s="136"/>
      <c r="Q2593" s="136"/>
      <c r="R2593" s="136"/>
      <c r="S2593" s="136"/>
      <c r="T2593" s="136"/>
      <c r="U2593" s="136"/>
      <c r="V2593" s="136"/>
      <c r="W2593" s="136"/>
      <c r="X2593" s="136"/>
      <c r="Y2593" s="138"/>
    </row>
    <row r="2594" spans="1:25" s="2" customFormat="1" x14ac:dyDescent="0.25">
      <c r="A2594" s="136"/>
      <c r="B2594" s="136"/>
      <c r="C2594" s="136"/>
      <c r="D2594" s="136"/>
      <c r="E2594" s="136"/>
      <c r="F2594" s="136"/>
      <c r="G2594" s="136"/>
      <c r="H2594" s="136"/>
      <c r="I2594" s="136"/>
      <c r="J2594" s="136"/>
      <c r="K2594" s="136"/>
      <c r="L2594" s="138"/>
      <c r="M2594" s="139"/>
      <c r="N2594" s="211"/>
      <c r="O2594" s="136"/>
      <c r="P2594" s="136"/>
      <c r="Q2594" s="136"/>
      <c r="R2594" s="136"/>
      <c r="S2594" s="136"/>
      <c r="T2594" s="136"/>
      <c r="U2594" s="136"/>
      <c r="V2594" s="136"/>
      <c r="W2594" s="136"/>
      <c r="X2594" s="136"/>
      <c r="Y2594" s="138"/>
    </row>
    <row r="2595" spans="1:25" s="2" customFormat="1" x14ac:dyDescent="0.25">
      <c r="A2595" s="136"/>
      <c r="B2595" s="136"/>
      <c r="C2595" s="136"/>
      <c r="D2595" s="136"/>
      <c r="E2595" s="136"/>
      <c r="F2595" s="136"/>
      <c r="G2595" s="136"/>
      <c r="H2595" s="136"/>
      <c r="I2595" s="136"/>
      <c r="J2595" s="136"/>
      <c r="K2595" s="136"/>
      <c r="L2595" s="138"/>
      <c r="M2595" s="139"/>
      <c r="N2595" s="211"/>
      <c r="O2595" s="136"/>
      <c r="P2595" s="136"/>
      <c r="Q2595" s="136"/>
      <c r="R2595" s="136"/>
      <c r="S2595" s="136"/>
      <c r="T2595" s="136"/>
      <c r="U2595" s="136"/>
      <c r="V2595" s="136"/>
      <c r="W2595" s="136"/>
      <c r="X2595" s="136"/>
      <c r="Y2595" s="138"/>
    </row>
    <row r="2596" spans="1:25" s="2" customFormat="1" x14ac:dyDescent="0.25">
      <c r="A2596" s="136"/>
      <c r="B2596" s="136"/>
      <c r="C2596" s="136"/>
      <c r="D2596" s="136"/>
      <c r="E2596" s="136"/>
      <c r="F2596" s="136"/>
      <c r="G2596" s="136"/>
      <c r="H2596" s="136"/>
      <c r="I2596" s="136"/>
      <c r="J2596" s="136"/>
      <c r="K2596" s="136"/>
      <c r="L2596" s="138"/>
      <c r="M2596" s="139"/>
      <c r="N2596" s="211"/>
      <c r="O2596" s="136"/>
      <c r="P2596" s="136"/>
      <c r="Q2596" s="136"/>
      <c r="R2596" s="136"/>
      <c r="S2596" s="136"/>
      <c r="T2596" s="136"/>
      <c r="U2596" s="136"/>
      <c r="V2596" s="136"/>
      <c r="W2596" s="136"/>
      <c r="X2596" s="136"/>
      <c r="Y2596" s="138"/>
    </row>
    <row r="2597" spans="1:25" s="2" customFormat="1" x14ac:dyDescent="0.25">
      <c r="A2597" s="136"/>
      <c r="B2597" s="136"/>
      <c r="C2597" s="136"/>
      <c r="D2597" s="136"/>
      <c r="E2597" s="136"/>
      <c r="F2597" s="136"/>
      <c r="G2597" s="136"/>
      <c r="H2597" s="136"/>
      <c r="I2597" s="136"/>
      <c r="J2597" s="136"/>
      <c r="K2597" s="136"/>
      <c r="L2597" s="138"/>
      <c r="M2597" s="139"/>
      <c r="N2597" s="211"/>
      <c r="O2597" s="136"/>
      <c r="P2597" s="136"/>
      <c r="Q2597" s="136"/>
      <c r="R2597" s="136"/>
      <c r="S2597" s="136"/>
      <c r="T2597" s="136"/>
      <c r="U2597" s="136"/>
      <c r="V2597" s="136"/>
      <c r="W2597" s="136"/>
      <c r="X2597" s="136"/>
      <c r="Y2597" s="138"/>
    </row>
    <row r="2598" spans="1:25" s="2" customFormat="1" x14ac:dyDescent="0.25">
      <c r="A2598" s="136"/>
      <c r="B2598" s="136"/>
      <c r="C2598" s="136"/>
      <c r="D2598" s="136"/>
      <c r="E2598" s="136"/>
      <c r="F2598" s="136"/>
      <c r="G2598" s="136"/>
      <c r="H2598" s="136"/>
      <c r="I2598" s="136"/>
      <c r="J2598" s="136"/>
      <c r="K2598" s="136"/>
      <c r="L2598" s="138"/>
      <c r="M2598" s="139"/>
      <c r="N2598" s="211"/>
      <c r="O2598" s="136"/>
      <c r="P2598" s="136"/>
      <c r="Q2598" s="136"/>
      <c r="R2598" s="136"/>
      <c r="S2598" s="136"/>
      <c r="T2598" s="136"/>
      <c r="U2598" s="136"/>
      <c r="V2598" s="136"/>
      <c r="W2598" s="136"/>
      <c r="X2598" s="136"/>
      <c r="Y2598" s="138"/>
    </row>
    <row r="2599" spans="1:25" s="2" customFormat="1" x14ac:dyDescent="0.25">
      <c r="A2599" s="136"/>
      <c r="B2599" s="136"/>
      <c r="C2599" s="136"/>
      <c r="D2599" s="136"/>
      <c r="E2599" s="136"/>
      <c r="F2599" s="136"/>
      <c r="G2599" s="136"/>
      <c r="H2599" s="136"/>
      <c r="I2599" s="136"/>
      <c r="J2599" s="136"/>
      <c r="K2599" s="136"/>
      <c r="L2599" s="138"/>
      <c r="M2599" s="139"/>
      <c r="N2599" s="211"/>
      <c r="O2599" s="136"/>
      <c r="P2599" s="136"/>
      <c r="Q2599" s="136"/>
      <c r="R2599" s="136"/>
      <c r="S2599" s="136"/>
      <c r="T2599" s="136"/>
      <c r="U2599" s="136"/>
      <c r="V2599" s="136"/>
      <c r="W2599" s="136"/>
      <c r="X2599" s="136"/>
      <c r="Y2599" s="138"/>
    </row>
    <row r="2600" spans="1:25" s="2" customFormat="1" x14ac:dyDescent="0.25">
      <c r="A2600" s="136"/>
      <c r="B2600" s="136"/>
      <c r="C2600" s="136"/>
      <c r="D2600" s="136"/>
      <c r="E2600" s="136"/>
      <c r="F2600" s="136"/>
      <c r="G2600" s="136"/>
      <c r="H2600" s="136"/>
      <c r="I2600" s="136"/>
      <c r="J2600" s="136"/>
      <c r="K2600" s="136"/>
      <c r="L2600" s="138"/>
      <c r="M2600" s="139"/>
      <c r="N2600" s="211"/>
      <c r="O2600" s="136"/>
      <c r="P2600" s="136"/>
      <c r="Q2600" s="136"/>
      <c r="R2600" s="136"/>
      <c r="S2600" s="136"/>
      <c r="T2600" s="136"/>
      <c r="U2600" s="136"/>
      <c r="V2600" s="136"/>
      <c r="W2600" s="136"/>
      <c r="X2600" s="136"/>
      <c r="Y2600" s="138"/>
    </row>
    <row r="2601" spans="1:25" s="2" customFormat="1" x14ac:dyDescent="0.25">
      <c r="A2601" s="136"/>
      <c r="B2601" s="136"/>
      <c r="C2601" s="136"/>
      <c r="D2601" s="136"/>
      <c r="E2601" s="136"/>
      <c r="F2601" s="136"/>
      <c r="G2601" s="136"/>
      <c r="H2601" s="136"/>
      <c r="I2601" s="136"/>
      <c r="J2601" s="136"/>
      <c r="K2601" s="136"/>
      <c r="L2601" s="138"/>
      <c r="M2601" s="139"/>
      <c r="N2601" s="211"/>
      <c r="O2601" s="136"/>
      <c r="P2601" s="136"/>
      <c r="Q2601" s="136"/>
      <c r="R2601" s="136"/>
      <c r="S2601" s="136"/>
      <c r="T2601" s="136"/>
      <c r="U2601" s="136"/>
      <c r="V2601" s="136"/>
      <c r="W2601" s="136"/>
      <c r="X2601" s="136"/>
      <c r="Y2601" s="138"/>
    </row>
    <row r="2602" spans="1:25" s="2" customFormat="1" x14ac:dyDescent="0.25">
      <c r="A2602" s="136"/>
      <c r="B2602" s="136"/>
      <c r="C2602" s="136"/>
      <c r="D2602" s="136"/>
      <c r="E2602" s="136"/>
      <c r="F2602" s="136"/>
      <c r="G2602" s="136"/>
      <c r="H2602" s="136"/>
      <c r="I2602" s="136"/>
      <c r="J2602" s="136"/>
      <c r="K2602" s="136"/>
      <c r="L2602" s="138"/>
      <c r="M2602" s="139"/>
      <c r="N2602" s="211"/>
      <c r="O2602" s="136"/>
      <c r="P2602" s="136"/>
      <c r="Q2602" s="136"/>
      <c r="R2602" s="136"/>
      <c r="S2602" s="136"/>
      <c r="T2602" s="136"/>
      <c r="U2602" s="136"/>
      <c r="V2602" s="136"/>
      <c r="W2602" s="136"/>
      <c r="X2602" s="136"/>
      <c r="Y2602" s="138"/>
    </row>
    <row r="2603" spans="1:25" s="2" customFormat="1" x14ac:dyDescent="0.25">
      <c r="A2603" s="136"/>
      <c r="B2603" s="136"/>
      <c r="C2603" s="136"/>
      <c r="D2603" s="136"/>
      <c r="E2603" s="136"/>
      <c r="F2603" s="136"/>
      <c r="G2603" s="136"/>
      <c r="H2603" s="136"/>
      <c r="I2603" s="136"/>
      <c r="J2603" s="136"/>
      <c r="K2603" s="136"/>
      <c r="L2603" s="138"/>
      <c r="M2603" s="139"/>
      <c r="N2603" s="211"/>
      <c r="O2603" s="136"/>
      <c r="P2603" s="136"/>
      <c r="Q2603" s="136"/>
      <c r="R2603" s="136"/>
      <c r="S2603" s="136"/>
      <c r="T2603" s="136"/>
      <c r="U2603" s="136"/>
      <c r="V2603" s="136"/>
      <c r="W2603" s="136"/>
      <c r="X2603" s="136"/>
      <c r="Y2603" s="138"/>
    </row>
    <row r="2604" spans="1:25" s="2" customFormat="1" x14ac:dyDescent="0.25">
      <c r="A2604" s="136"/>
      <c r="B2604" s="136"/>
      <c r="C2604" s="136"/>
      <c r="D2604" s="136"/>
      <c r="E2604" s="136"/>
      <c r="F2604" s="136"/>
      <c r="G2604" s="136"/>
      <c r="H2604" s="136"/>
      <c r="I2604" s="136"/>
      <c r="J2604" s="136"/>
      <c r="K2604" s="136"/>
      <c r="L2604" s="138"/>
      <c r="M2604" s="139"/>
      <c r="N2604" s="211"/>
      <c r="O2604" s="136"/>
      <c r="P2604" s="136"/>
      <c r="Q2604" s="136"/>
      <c r="R2604" s="136"/>
      <c r="S2604" s="136"/>
      <c r="T2604" s="136"/>
      <c r="U2604" s="136"/>
      <c r="V2604" s="136"/>
      <c r="W2604" s="136"/>
      <c r="X2604" s="136"/>
      <c r="Y2604" s="138"/>
    </row>
    <row r="2605" spans="1:25" s="2" customFormat="1" x14ac:dyDescent="0.25">
      <c r="A2605" s="136"/>
      <c r="B2605" s="136"/>
      <c r="C2605" s="136"/>
      <c r="D2605" s="136"/>
      <c r="E2605" s="136"/>
      <c r="F2605" s="136"/>
      <c r="G2605" s="136"/>
      <c r="H2605" s="136"/>
      <c r="I2605" s="136"/>
      <c r="J2605" s="136"/>
      <c r="K2605" s="136"/>
      <c r="L2605" s="138"/>
      <c r="M2605" s="139"/>
      <c r="N2605" s="211"/>
      <c r="O2605" s="136"/>
      <c r="P2605" s="136"/>
      <c r="Q2605" s="136"/>
      <c r="R2605" s="136"/>
      <c r="S2605" s="136"/>
      <c r="T2605" s="136"/>
      <c r="U2605" s="136"/>
      <c r="V2605" s="136"/>
      <c r="W2605" s="136"/>
      <c r="X2605" s="136"/>
      <c r="Y2605" s="138"/>
    </row>
    <row r="2606" spans="1:25" s="2" customFormat="1" x14ac:dyDescent="0.25">
      <c r="A2606" s="136"/>
      <c r="B2606" s="136"/>
      <c r="C2606" s="136"/>
      <c r="D2606" s="136"/>
      <c r="E2606" s="136"/>
      <c r="F2606" s="136"/>
      <c r="G2606" s="136"/>
      <c r="H2606" s="136"/>
      <c r="I2606" s="136"/>
      <c r="J2606" s="136"/>
      <c r="K2606" s="136"/>
      <c r="L2606" s="138"/>
      <c r="M2606" s="139"/>
      <c r="N2606" s="211"/>
      <c r="O2606" s="136"/>
      <c r="P2606" s="136"/>
      <c r="Q2606" s="136"/>
      <c r="R2606" s="136"/>
      <c r="S2606" s="136"/>
      <c r="T2606" s="136"/>
      <c r="U2606" s="136"/>
      <c r="V2606" s="136"/>
      <c r="W2606" s="136"/>
      <c r="X2606" s="136"/>
      <c r="Y2606" s="138"/>
    </row>
    <row r="2607" spans="1:25" s="2" customFormat="1" x14ac:dyDescent="0.25">
      <c r="A2607" s="136"/>
      <c r="B2607" s="136"/>
      <c r="C2607" s="136"/>
      <c r="D2607" s="136"/>
      <c r="E2607" s="136"/>
      <c r="F2607" s="136"/>
      <c r="G2607" s="136"/>
      <c r="H2607" s="136"/>
      <c r="I2607" s="136"/>
      <c r="J2607" s="136"/>
      <c r="K2607" s="136"/>
      <c r="L2607" s="138"/>
      <c r="M2607" s="139"/>
      <c r="N2607" s="211"/>
      <c r="O2607" s="136"/>
      <c r="P2607" s="136"/>
      <c r="Q2607" s="136"/>
      <c r="R2607" s="136"/>
      <c r="S2607" s="136"/>
      <c r="T2607" s="136"/>
      <c r="U2607" s="136"/>
      <c r="V2607" s="136"/>
      <c r="W2607" s="136"/>
      <c r="X2607" s="136"/>
      <c r="Y2607" s="138"/>
    </row>
    <row r="2608" spans="1:25" s="2" customFormat="1" x14ac:dyDescent="0.25">
      <c r="A2608" s="136"/>
      <c r="B2608" s="136"/>
      <c r="C2608" s="136"/>
      <c r="D2608" s="136"/>
      <c r="E2608" s="136"/>
      <c r="F2608" s="136"/>
      <c r="G2608" s="136"/>
      <c r="H2608" s="136"/>
      <c r="I2608" s="136"/>
      <c r="J2608" s="136"/>
      <c r="K2608" s="136"/>
      <c r="L2608" s="138"/>
      <c r="M2608" s="139"/>
      <c r="N2608" s="211"/>
      <c r="O2608" s="136"/>
      <c r="P2608" s="136"/>
      <c r="Q2608" s="136"/>
      <c r="R2608" s="136"/>
      <c r="S2608" s="136"/>
      <c r="T2608" s="136"/>
      <c r="U2608" s="136"/>
      <c r="V2608" s="136"/>
      <c r="W2608" s="136"/>
      <c r="X2608" s="136"/>
      <c r="Y2608" s="138"/>
    </row>
    <row r="2609" spans="1:25" s="2" customFormat="1" x14ac:dyDescent="0.25">
      <c r="A2609" s="136"/>
      <c r="B2609" s="136"/>
      <c r="C2609" s="136"/>
      <c r="D2609" s="136"/>
      <c r="E2609" s="136"/>
      <c r="F2609" s="136"/>
      <c r="G2609" s="136"/>
      <c r="H2609" s="136"/>
      <c r="I2609" s="136"/>
      <c r="J2609" s="136"/>
      <c r="K2609" s="136"/>
      <c r="L2609" s="138"/>
      <c r="M2609" s="139"/>
      <c r="N2609" s="211"/>
      <c r="O2609" s="136"/>
      <c r="P2609" s="136"/>
      <c r="Q2609" s="136"/>
      <c r="R2609" s="136"/>
      <c r="S2609" s="136"/>
      <c r="T2609" s="136"/>
      <c r="U2609" s="136"/>
      <c r="V2609" s="136"/>
      <c r="W2609" s="136"/>
      <c r="X2609" s="136"/>
      <c r="Y2609" s="138"/>
    </row>
    <row r="2610" spans="1:25" s="2" customFormat="1" x14ac:dyDescent="0.25">
      <c r="A2610" s="136"/>
      <c r="B2610" s="136"/>
      <c r="C2610" s="136"/>
      <c r="D2610" s="136"/>
      <c r="E2610" s="136"/>
      <c r="F2610" s="136"/>
      <c r="G2610" s="136"/>
      <c r="H2610" s="136"/>
      <c r="I2610" s="136"/>
      <c r="J2610" s="136"/>
      <c r="K2610" s="136"/>
      <c r="L2610" s="138"/>
      <c r="M2610" s="139"/>
      <c r="N2610" s="211"/>
      <c r="O2610" s="136"/>
      <c r="P2610" s="136"/>
      <c r="Q2610" s="136"/>
      <c r="R2610" s="136"/>
      <c r="S2610" s="136"/>
      <c r="T2610" s="136"/>
      <c r="U2610" s="136"/>
      <c r="V2610" s="136"/>
      <c r="W2610" s="136"/>
      <c r="X2610" s="136"/>
      <c r="Y2610" s="138"/>
    </row>
    <row r="2611" spans="1:25" s="2" customFormat="1" x14ac:dyDescent="0.25">
      <c r="A2611" s="136"/>
      <c r="B2611" s="136"/>
      <c r="C2611" s="136"/>
      <c r="D2611" s="136"/>
      <c r="E2611" s="136"/>
      <c r="F2611" s="136"/>
      <c r="G2611" s="136"/>
      <c r="H2611" s="136"/>
      <c r="I2611" s="136"/>
      <c r="J2611" s="136"/>
      <c r="K2611" s="136"/>
      <c r="L2611" s="138"/>
      <c r="M2611" s="139"/>
      <c r="N2611" s="211"/>
      <c r="O2611" s="136"/>
      <c r="P2611" s="136"/>
      <c r="Q2611" s="136"/>
      <c r="R2611" s="136"/>
      <c r="S2611" s="136"/>
      <c r="T2611" s="136"/>
      <c r="U2611" s="136"/>
      <c r="V2611" s="136"/>
      <c r="W2611" s="136"/>
      <c r="X2611" s="136"/>
      <c r="Y2611" s="138"/>
    </row>
    <row r="2612" spans="1:25" s="2" customFormat="1" x14ac:dyDescent="0.25">
      <c r="A2612" s="136"/>
      <c r="B2612" s="136"/>
      <c r="C2612" s="136"/>
      <c r="D2612" s="136"/>
      <c r="E2612" s="136"/>
      <c r="F2612" s="136"/>
      <c r="G2612" s="136"/>
      <c r="H2612" s="136"/>
      <c r="I2612" s="136"/>
      <c r="J2612" s="136"/>
      <c r="K2612" s="136"/>
      <c r="L2612" s="138"/>
      <c r="M2612" s="139"/>
      <c r="N2612" s="211"/>
      <c r="O2612" s="136"/>
      <c r="P2612" s="136"/>
      <c r="Q2612" s="136"/>
      <c r="R2612" s="136"/>
      <c r="S2612" s="136"/>
      <c r="T2612" s="136"/>
      <c r="U2612" s="136"/>
      <c r="V2612" s="136"/>
      <c r="W2612" s="136"/>
      <c r="X2612" s="136"/>
      <c r="Y2612" s="138"/>
    </row>
    <row r="2613" spans="1:25" s="2" customFormat="1" x14ac:dyDescent="0.25">
      <c r="A2613" s="136"/>
      <c r="B2613" s="136"/>
      <c r="C2613" s="136"/>
      <c r="D2613" s="136"/>
      <c r="E2613" s="136"/>
      <c r="F2613" s="136"/>
      <c r="G2613" s="136"/>
      <c r="H2613" s="136"/>
      <c r="I2613" s="136"/>
      <c r="J2613" s="136"/>
      <c r="K2613" s="136"/>
      <c r="L2613" s="138"/>
      <c r="M2613" s="139"/>
      <c r="N2613" s="211"/>
      <c r="O2613" s="136"/>
      <c r="P2613" s="136"/>
      <c r="Q2613" s="136"/>
      <c r="R2613" s="136"/>
      <c r="S2613" s="136"/>
      <c r="T2613" s="136"/>
      <c r="U2613" s="136"/>
      <c r="V2613" s="136"/>
      <c r="W2613" s="136"/>
      <c r="X2613" s="136"/>
      <c r="Y2613" s="138"/>
    </row>
    <row r="2614" spans="1:25" s="2" customFormat="1" x14ac:dyDescent="0.25">
      <c r="A2614" s="136"/>
      <c r="B2614" s="136"/>
      <c r="C2614" s="136"/>
      <c r="D2614" s="136"/>
      <c r="E2614" s="136"/>
      <c r="F2614" s="136"/>
      <c r="G2614" s="136"/>
      <c r="H2614" s="136"/>
      <c r="I2614" s="136"/>
      <c r="J2614" s="136"/>
      <c r="K2614" s="136"/>
      <c r="L2614" s="138"/>
      <c r="M2614" s="139"/>
      <c r="N2614" s="211"/>
      <c r="O2614" s="136"/>
      <c r="P2614" s="136"/>
      <c r="Q2614" s="136"/>
      <c r="R2614" s="136"/>
      <c r="S2614" s="136"/>
      <c r="T2614" s="136"/>
      <c r="U2614" s="136"/>
      <c r="V2614" s="136"/>
      <c r="W2614" s="136"/>
      <c r="X2614" s="136"/>
      <c r="Y2614" s="138"/>
    </row>
    <row r="2615" spans="1:25" s="2" customFormat="1" x14ac:dyDescent="0.25">
      <c r="A2615" s="136"/>
      <c r="B2615" s="136"/>
      <c r="C2615" s="136"/>
      <c r="D2615" s="136"/>
      <c r="E2615" s="136"/>
      <c r="F2615" s="136"/>
      <c r="G2615" s="136"/>
      <c r="H2615" s="136"/>
      <c r="I2615" s="136"/>
      <c r="J2615" s="136"/>
      <c r="K2615" s="136"/>
      <c r="L2615" s="138"/>
      <c r="M2615" s="139"/>
      <c r="N2615" s="211"/>
      <c r="O2615" s="136"/>
      <c r="P2615" s="136"/>
      <c r="Q2615" s="136"/>
      <c r="R2615" s="136"/>
      <c r="S2615" s="136"/>
      <c r="T2615" s="136"/>
      <c r="U2615" s="136"/>
      <c r="V2615" s="136"/>
      <c r="W2615" s="136"/>
      <c r="X2615" s="136"/>
      <c r="Y2615" s="138"/>
    </row>
    <row r="2616" spans="1:25" s="2" customFormat="1" x14ac:dyDescent="0.25">
      <c r="A2616" s="136"/>
      <c r="B2616" s="136"/>
      <c r="C2616" s="136"/>
      <c r="D2616" s="136"/>
      <c r="E2616" s="136"/>
      <c r="F2616" s="136"/>
      <c r="G2616" s="136"/>
      <c r="H2616" s="136"/>
      <c r="I2616" s="136"/>
      <c r="J2616" s="136"/>
      <c r="K2616" s="136"/>
      <c r="L2616" s="138"/>
      <c r="M2616" s="139"/>
      <c r="N2616" s="211"/>
      <c r="O2616" s="136"/>
      <c r="P2616" s="136"/>
      <c r="Q2616" s="136"/>
      <c r="R2616" s="136"/>
      <c r="S2616" s="136"/>
      <c r="T2616" s="136"/>
      <c r="U2616" s="136"/>
      <c r="V2616" s="136"/>
      <c r="W2616" s="136"/>
      <c r="X2616" s="136"/>
      <c r="Y2616" s="138"/>
    </row>
    <row r="2617" spans="1:25" s="2" customFormat="1" x14ac:dyDescent="0.25">
      <c r="A2617" s="136"/>
      <c r="B2617" s="136"/>
      <c r="C2617" s="136"/>
      <c r="D2617" s="136"/>
      <c r="E2617" s="136"/>
      <c r="F2617" s="136"/>
      <c r="G2617" s="136"/>
      <c r="H2617" s="136"/>
      <c r="I2617" s="136"/>
      <c r="J2617" s="136"/>
      <c r="K2617" s="136"/>
      <c r="L2617" s="138"/>
      <c r="M2617" s="139"/>
      <c r="N2617" s="211"/>
      <c r="O2617" s="136"/>
      <c r="P2617" s="136"/>
      <c r="Q2617" s="136"/>
      <c r="R2617" s="136"/>
      <c r="S2617" s="136"/>
      <c r="T2617" s="136"/>
      <c r="U2617" s="136"/>
      <c r="V2617" s="136"/>
      <c r="W2617" s="136"/>
      <c r="X2617" s="136"/>
      <c r="Y2617" s="138"/>
    </row>
    <row r="2618" spans="1:25" s="2" customFormat="1" x14ac:dyDescent="0.25">
      <c r="A2618" s="136"/>
      <c r="B2618" s="136"/>
      <c r="C2618" s="136"/>
      <c r="D2618" s="136"/>
      <c r="E2618" s="136"/>
      <c r="F2618" s="136"/>
      <c r="G2618" s="136"/>
      <c r="H2618" s="136"/>
      <c r="I2618" s="136"/>
      <c r="J2618" s="136"/>
      <c r="K2618" s="136"/>
      <c r="L2618" s="138"/>
      <c r="M2618" s="139"/>
      <c r="N2618" s="211"/>
      <c r="O2618" s="136"/>
      <c r="P2618" s="136"/>
      <c r="Q2618" s="136"/>
      <c r="R2618" s="136"/>
      <c r="S2618" s="136"/>
      <c r="T2618" s="136"/>
      <c r="U2618" s="136"/>
      <c r="V2618" s="136"/>
      <c r="W2618" s="136"/>
      <c r="X2618" s="136"/>
      <c r="Y2618" s="138"/>
    </row>
    <row r="2619" spans="1:25" s="2" customFormat="1" x14ac:dyDescent="0.25">
      <c r="A2619" s="136"/>
      <c r="B2619" s="136"/>
      <c r="C2619" s="136"/>
      <c r="D2619" s="136"/>
      <c r="E2619" s="136"/>
      <c r="F2619" s="136"/>
      <c r="G2619" s="136"/>
      <c r="H2619" s="136"/>
      <c r="I2619" s="136"/>
      <c r="J2619" s="136"/>
      <c r="K2619" s="136"/>
      <c r="L2619" s="138"/>
      <c r="M2619" s="139"/>
      <c r="N2619" s="211"/>
      <c r="O2619" s="136"/>
      <c r="P2619" s="136"/>
      <c r="Q2619" s="136"/>
      <c r="R2619" s="136"/>
      <c r="S2619" s="136"/>
      <c r="T2619" s="136"/>
      <c r="U2619" s="136"/>
      <c r="V2619" s="136"/>
      <c r="W2619" s="136"/>
      <c r="X2619" s="136"/>
      <c r="Y2619" s="138"/>
    </row>
    <row r="2620" spans="1:25" s="2" customFormat="1" x14ac:dyDescent="0.25">
      <c r="A2620" s="136"/>
      <c r="B2620" s="136"/>
      <c r="C2620" s="136"/>
      <c r="D2620" s="136"/>
      <c r="E2620" s="136"/>
      <c r="F2620" s="136"/>
      <c r="G2620" s="136"/>
      <c r="H2620" s="136"/>
      <c r="I2620" s="136"/>
      <c r="J2620" s="136"/>
      <c r="K2620" s="136"/>
      <c r="L2620" s="138"/>
      <c r="M2620" s="139"/>
      <c r="N2620" s="211"/>
      <c r="O2620" s="136"/>
      <c r="P2620" s="136"/>
      <c r="Q2620" s="136"/>
      <c r="R2620" s="136"/>
      <c r="S2620" s="136"/>
      <c r="T2620" s="136"/>
      <c r="U2620" s="136"/>
      <c r="V2620" s="136"/>
      <c r="W2620" s="136"/>
      <c r="X2620" s="136"/>
      <c r="Y2620" s="138"/>
    </row>
    <row r="2621" spans="1:25" s="2" customFormat="1" x14ac:dyDescent="0.25">
      <c r="A2621" s="136"/>
      <c r="B2621" s="136"/>
      <c r="C2621" s="136"/>
      <c r="D2621" s="136"/>
      <c r="E2621" s="136"/>
      <c r="F2621" s="136"/>
      <c r="G2621" s="136"/>
      <c r="H2621" s="136"/>
      <c r="I2621" s="136"/>
      <c r="J2621" s="136"/>
      <c r="K2621" s="136"/>
      <c r="L2621" s="138"/>
      <c r="M2621" s="139"/>
      <c r="N2621" s="211"/>
      <c r="O2621" s="136"/>
      <c r="P2621" s="136"/>
      <c r="Q2621" s="136"/>
      <c r="R2621" s="136"/>
      <c r="S2621" s="136"/>
      <c r="T2621" s="136"/>
      <c r="U2621" s="136"/>
      <c r="V2621" s="136"/>
      <c r="W2621" s="136"/>
      <c r="X2621" s="136"/>
      <c r="Y2621" s="138"/>
    </row>
    <row r="2622" spans="1:25" s="2" customFormat="1" x14ac:dyDescent="0.25">
      <c r="A2622" s="136"/>
      <c r="B2622" s="136"/>
      <c r="C2622" s="136"/>
      <c r="D2622" s="136"/>
      <c r="E2622" s="136"/>
      <c r="F2622" s="136"/>
      <c r="G2622" s="136"/>
      <c r="H2622" s="136"/>
      <c r="I2622" s="136"/>
      <c r="J2622" s="136"/>
      <c r="K2622" s="136"/>
      <c r="L2622" s="138"/>
      <c r="M2622" s="139"/>
      <c r="N2622" s="211"/>
      <c r="O2622" s="136"/>
      <c r="P2622" s="136"/>
      <c r="Q2622" s="136"/>
      <c r="R2622" s="136"/>
      <c r="S2622" s="136"/>
      <c r="T2622" s="136"/>
      <c r="U2622" s="136"/>
      <c r="V2622" s="136"/>
      <c r="W2622" s="136"/>
      <c r="X2622" s="136"/>
      <c r="Y2622" s="138"/>
    </row>
    <row r="2623" spans="1:25" s="2" customFormat="1" x14ac:dyDescent="0.25">
      <c r="A2623" s="136"/>
      <c r="B2623" s="136"/>
      <c r="C2623" s="136"/>
      <c r="D2623" s="136"/>
      <c r="E2623" s="136"/>
      <c r="F2623" s="136"/>
      <c r="G2623" s="136"/>
      <c r="H2623" s="136"/>
      <c r="I2623" s="136"/>
      <c r="J2623" s="136"/>
      <c r="K2623" s="136"/>
      <c r="L2623" s="138"/>
      <c r="M2623" s="139"/>
      <c r="N2623" s="211"/>
      <c r="O2623" s="136"/>
      <c r="P2623" s="136"/>
      <c r="Q2623" s="136"/>
      <c r="R2623" s="136"/>
      <c r="S2623" s="136"/>
      <c r="T2623" s="136"/>
      <c r="U2623" s="136"/>
      <c r="V2623" s="136"/>
      <c r="W2623" s="136"/>
      <c r="X2623" s="136"/>
      <c r="Y2623" s="138"/>
    </row>
    <row r="2624" spans="1:25" s="2" customFormat="1" x14ac:dyDescent="0.25">
      <c r="A2624" s="136"/>
      <c r="B2624" s="136"/>
      <c r="C2624" s="136"/>
      <c r="D2624" s="136"/>
      <c r="E2624" s="136"/>
      <c r="F2624" s="136"/>
      <c r="G2624" s="136"/>
      <c r="H2624" s="136"/>
      <c r="I2624" s="136"/>
      <c r="J2624" s="136"/>
      <c r="K2624" s="136"/>
      <c r="L2624" s="138"/>
      <c r="M2624" s="139"/>
      <c r="N2624" s="211"/>
      <c r="O2624" s="136"/>
      <c r="P2624" s="136"/>
      <c r="Q2624" s="136"/>
      <c r="R2624" s="136"/>
      <c r="S2624" s="136"/>
      <c r="T2624" s="136"/>
      <c r="U2624" s="136"/>
      <c r="V2624" s="136"/>
      <c r="W2624" s="136"/>
      <c r="X2624" s="136"/>
      <c r="Y2624" s="138"/>
    </row>
    <row r="2625" spans="1:25" s="2" customFormat="1" x14ac:dyDescent="0.25">
      <c r="A2625" s="136"/>
      <c r="B2625" s="136"/>
      <c r="C2625" s="136"/>
      <c r="D2625" s="136"/>
      <c r="E2625" s="136"/>
      <c r="F2625" s="136"/>
      <c r="G2625" s="136"/>
      <c r="H2625" s="136"/>
      <c r="I2625" s="136"/>
      <c r="J2625" s="136"/>
      <c r="K2625" s="136"/>
      <c r="L2625" s="138"/>
      <c r="M2625" s="139"/>
      <c r="N2625" s="211"/>
      <c r="O2625" s="136"/>
      <c r="P2625" s="136"/>
      <c r="Q2625" s="136"/>
      <c r="R2625" s="136"/>
      <c r="S2625" s="136"/>
      <c r="T2625" s="136"/>
      <c r="U2625" s="136"/>
      <c r="V2625" s="136"/>
      <c r="W2625" s="136"/>
      <c r="X2625" s="136"/>
      <c r="Y2625" s="138"/>
    </row>
    <row r="2626" spans="1:25" s="2" customFormat="1" x14ac:dyDescent="0.25">
      <c r="A2626" s="136"/>
      <c r="B2626" s="136"/>
      <c r="C2626" s="136"/>
      <c r="D2626" s="136"/>
      <c r="E2626" s="136"/>
      <c r="F2626" s="136"/>
      <c r="G2626" s="136"/>
      <c r="H2626" s="136"/>
      <c r="I2626" s="136"/>
      <c r="J2626" s="136"/>
      <c r="K2626" s="136"/>
      <c r="L2626" s="138"/>
      <c r="M2626" s="139"/>
      <c r="N2626" s="211"/>
      <c r="O2626" s="136"/>
      <c r="P2626" s="136"/>
      <c r="Q2626" s="136"/>
      <c r="R2626" s="136"/>
      <c r="S2626" s="136"/>
      <c r="T2626" s="136"/>
      <c r="U2626" s="136"/>
      <c r="V2626" s="136"/>
      <c r="W2626" s="136"/>
      <c r="X2626" s="136"/>
      <c r="Y2626" s="138"/>
    </row>
    <row r="2627" spans="1:25" s="2" customFormat="1" x14ac:dyDescent="0.25">
      <c r="A2627" s="136"/>
      <c r="B2627" s="136"/>
      <c r="C2627" s="136"/>
      <c r="D2627" s="136"/>
      <c r="E2627" s="136"/>
      <c r="F2627" s="136"/>
      <c r="G2627" s="136"/>
      <c r="H2627" s="136"/>
      <c r="I2627" s="136"/>
      <c r="J2627" s="136"/>
      <c r="K2627" s="136"/>
      <c r="L2627" s="138"/>
      <c r="M2627" s="139"/>
      <c r="N2627" s="211"/>
      <c r="O2627" s="136"/>
      <c r="P2627" s="136"/>
      <c r="Q2627" s="136"/>
      <c r="R2627" s="136"/>
      <c r="S2627" s="136"/>
      <c r="T2627" s="136"/>
      <c r="U2627" s="136"/>
      <c r="V2627" s="136"/>
      <c r="W2627" s="136"/>
      <c r="X2627" s="136"/>
      <c r="Y2627" s="138"/>
    </row>
    <row r="2628" spans="1:25" s="2" customFormat="1" x14ac:dyDescent="0.25">
      <c r="A2628" s="136"/>
      <c r="B2628" s="136"/>
      <c r="C2628" s="136"/>
      <c r="D2628" s="136"/>
      <c r="E2628" s="136"/>
      <c r="F2628" s="136"/>
      <c r="G2628" s="136"/>
      <c r="H2628" s="136"/>
      <c r="I2628" s="136"/>
      <c r="J2628" s="136"/>
      <c r="K2628" s="136"/>
      <c r="L2628" s="138"/>
      <c r="M2628" s="139"/>
      <c r="N2628" s="211"/>
      <c r="O2628" s="136"/>
      <c r="P2628" s="136"/>
      <c r="Q2628" s="136"/>
      <c r="R2628" s="136"/>
      <c r="S2628" s="136"/>
      <c r="T2628" s="136"/>
      <c r="U2628" s="136"/>
      <c r="V2628" s="136"/>
      <c r="W2628" s="136"/>
      <c r="X2628" s="136"/>
      <c r="Y2628" s="138"/>
    </row>
    <row r="2629" spans="1:25" s="2" customFormat="1" x14ac:dyDescent="0.25">
      <c r="A2629" s="136"/>
      <c r="B2629" s="136"/>
      <c r="C2629" s="136"/>
      <c r="D2629" s="136"/>
      <c r="E2629" s="136"/>
      <c r="F2629" s="136"/>
      <c r="G2629" s="136"/>
      <c r="H2629" s="136"/>
      <c r="I2629" s="136"/>
      <c r="J2629" s="136"/>
      <c r="K2629" s="136"/>
      <c r="L2629" s="138"/>
      <c r="M2629" s="139"/>
      <c r="N2629" s="211"/>
      <c r="O2629" s="136"/>
      <c r="P2629" s="136"/>
      <c r="Q2629" s="136"/>
      <c r="R2629" s="136"/>
      <c r="S2629" s="136"/>
      <c r="T2629" s="136"/>
      <c r="U2629" s="136"/>
      <c r="V2629" s="136"/>
      <c r="W2629" s="136"/>
      <c r="X2629" s="136"/>
      <c r="Y2629" s="138"/>
    </row>
    <row r="2630" spans="1:25" s="2" customFormat="1" x14ac:dyDescent="0.25">
      <c r="A2630" s="136"/>
      <c r="B2630" s="136"/>
      <c r="C2630" s="136"/>
      <c r="D2630" s="136"/>
      <c r="E2630" s="136"/>
      <c r="F2630" s="136"/>
      <c r="G2630" s="136"/>
      <c r="H2630" s="136"/>
      <c r="I2630" s="136"/>
      <c r="J2630" s="136"/>
      <c r="K2630" s="136"/>
      <c r="L2630" s="138"/>
      <c r="M2630" s="139"/>
      <c r="N2630" s="211"/>
      <c r="O2630" s="136"/>
      <c r="P2630" s="136"/>
      <c r="Q2630" s="136"/>
      <c r="R2630" s="136"/>
      <c r="S2630" s="136"/>
      <c r="T2630" s="136"/>
      <c r="U2630" s="136"/>
      <c r="V2630" s="136"/>
      <c r="W2630" s="136"/>
      <c r="X2630" s="136"/>
      <c r="Y2630" s="138"/>
    </row>
    <row r="2631" spans="1:25" s="2" customFormat="1" x14ac:dyDescent="0.25">
      <c r="A2631" s="136"/>
      <c r="B2631" s="136"/>
      <c r="C2631" s="136"/>
      <c r="D2631" s="136"/>
      <c r="E2631" s="136"/>
      <c r="F2631" s="136"/>
      <c r="G2631" s="136"/>
      <c r="H2631" s="136"/>
      <c r="I2631" s="136"/>
      <c r="J2631" s="136"/>
      <c r="K2631" s="136"/>
      <c r="L2631" s="138"/>
      <c r="M2631" s="139"/>
      <c r="N2631" s="211"/>
      <c r="O2631" s="136"/>
      <c r="P2631" s="136"/>
      <c r="Q2631" s="136"/>
      <c r="R2631" s="136"/>
      <c r="S2631" s="136"/>
      <c r="T2631" s="136"/>
      <c r="U2631" s="136"/>
      <c r="V2631" s="136"/>
      <c r="W2631" s="136"/>
      <c r="X2631" s="136"/>
      <c r="Y2631" s="138"/>
    </row>
    <row r="2632" spans="1:25" s="2" customFormat="1" x14ac:dyDescent="0.25">
      <c r="A2632" s="136"/>
      <c r="B2632" s="136"/>
      <c r="C2632" s="136"/>
      <c r="D2632" s="136"/>
      <c r="E2632" s="136"/>
      <c r="F2632" s="136"/>
      <c r="G2632" s="136"/>
      <c r="H2632" s="136"/>
      <c r="I2632" s="136"/>
      <c r="J2632" s="136"/>
      <c r="K2632" s="136"/>
      <c r="L2632" s="138"/>
      <c r="M2632" s="139"/>
      <c r="N2632" s="211"/>
      <c r="O2632" s="136"/>
      <c r="P2632" s="136"/>
      <c r="Q2632" s="136"/>
      <c r="R2632" s="136"/>
      <c r="S2632" s="136"/>
      <c r="T2632" s="136"/>
      <c r="U2632" s="136"/>
      <c r="V2632" s="136"/>
      <c r="W2632" s="136"/>
      <c r="X2632" s="136"/>
      <c r="Y2632" s="138"/>
    </row>
    <row r="2633" spans="1:25" s="2" customFormat="1" x14ac:dyDescent="0.25">
      <c r="A2633" s="136"/>
      <c r="B2633" s="136"/>
      <c r="C2633" s="136"/>
      <c r="D2633" s="136"/>
      <c r="E2633" s="136"/>
      <c r="F2633" s="136"/>
      <c r="G2633" s="136"/>
      <c r="H2633" s="136"/>
      <c r="I2633" s="136"/>
      <c r="J2633" s="136"/>
      <c r="K2633" s="136"/>
      <c r="L2633" s="138"/>
      <c r="M2633" s="139"/>
      <c r="N2633" s="211"/>
      <c r="O2633" s="136"/>
      <c r="P2633" s="136"/>
      <c r="Q2633" s="136"/>
      <c r="R2633" s="136"/>
      <c r="S2633" s="136"/>
      <c r="T2633" s="136"/>
      <c r="U2633" s="136"/>
      <c r="V2633" s="136"/>
      <c r="W2633" s="136"/>
      <c r="X2633" s="136"/>
      <c r="Y2633" s="138"/>
    </row>
    <row r="2634" spans="1:25" s="2" customFormat="1" x14ac:dyDescent="0.25">
      <c r="A2634" s="136"/>
      <c r="B2634" s="136"/>
      <c r="C2634" s="136"/>
      <c r="D2634" s="136"/>
      <c r="E2634" s="136"/>
      <c r="F2634" s="136"/>
      <c r="G2634" s="136"/>
      <c r="H2634" s="136"/>
      <c r="I2634" s="136"/>
      <c r="J2634" s="136"/>
      <c r="K2634" s="136"/>
      <c r="L2634" s="138"/>
      <c r="M2634" s="139"/>
      <c r="N2634" s="211"/>
      <c r="O2634" s="136"/>
      <c r="P2634" s="136"/>
      <c r="Q2634" s="136"/>
      <c r="R2634" s="136"/>
      <c r="S2634" s="136"/>
      <c r="T2634" s="136"/>
      <c r="U2634" s="136"/>
      <c r="V2634" s="136"/>
      <c r="W2634" s="136"/>
      <c r="X2634" s="136"/>
      <c r="Y2634" s="138"/>
    </row>
    <row r="2635" spans="1:25" s="2" customFormat="1" x14ac:dyDescent="0.25">
      <c r="A2635" s="136"/>
      <c r="B2635" s="136"/>
      <c r="C2635" s="136"/>
      <c r="D2635" s="136"/>
      <c r="E2635" s="136"/>
      <c r="F2635" s="136"/>
      <c r="G2635" s="136"/>
      <c r="H2635" s="136"/>
      <c r="I2635" s="136"/>
      <c r="J2635" s="136"/>
      <c r="K2635" s="136"/>
      <c r="L2635" s="138"/>
      <c r="M2635" s="139"/>
      <c r="N2635" s="211"/>
      <c r="O2635" s="136"/>
      <c r="P2635" s="136"/>
      <c r="Q2635" s="136"/>
      <c r="R2635" s="136"/>
      <c r="S2635" s="136"/>
      <c r="T2635" s="136"/>
      <c r="U2635" s="136"/>
      <c r="V2635" s="136"/>
      <c r="W2635" s="136"/>
      <c r="X2635" s="136"/>
      <c r="Y2635" s="138"/>
    </row>
    <row r="2636" spans="1:25" s="2" customFormat="1" x14ac:dyDescent="0.25">
      <c r="A2636" s="136"/>
      <c r="B2636" s="136"/>
      <c r="C2636" s="136"/>
      <c r="D2636" s="136"/>
      <c r="E2636" s="136"/>
      <c r="F2636" s="136"/>
      <c r="G2636" s="136"/>
      <c r="H2636" s="136"/>
      <c r="I2636" s="136"/>
      <c r="J2636" s="136"/>
      <c r="K2636" s="136"/>
      <c r="L2636" s="138"/>
      <c r="M2636" s="139"/>
      <c r="N2636" s="211"/>
      <c r="O2636" s="136"/>
      <c r="P2636" s="136"/>
      <c r="Q2636" s="136"/>
      <c r="R2636" s="136"/>
      <c r="S2636" s="136"/>
      <c r="T2636" s="136"/>
      <c r="U2636" s="136"/>
      <c r="V2636" s="136"/>
      <c r="W2636" s="136"/>
      <c r="X2636" s="136"/>
      <c r="Y2636" s="138"/>
    </row>
    <row r="2637" spans="1:25" s="2" customFormat="1" x14ac:dyDescent="0.25">
      <c r="A2637" s="136"/>
      <c r="B2637" s="136"/>
      <c r="C2637" s="136"/>
      <c r="D2637" s="136"/>
      <c r="E2637" s="136"/>
      <c r="F2637" s="136"/>
      <c r="G2637" s="136"/>
      <c r="H2637" s="136"/>
      <c r="I2637" s="136"/>
      <c r="J2637" s="136"/>
      <c r="K2637" s="136"/>
      <c r="L2637" s="138"/>
      <c r="M2637" s="139"/>
      <c r="N2637" s="211"/>
      <c r="O2637" s="136"/>
      <c r="P2637" s="136"/>
      <c r="Q2637" s="136"/>
      <c r="R2637" s="136"/>
      <c r="S2637" s="136"/>
      <c r="T2637" s="136"/>
      <c r="U2637" s="136"/>
      <c r="V2637" s="136"/>
      <c r="W2637" s="136"/>
      <c r="X2637" s="136"/>
      <c r="Y2637" s="138"/>
    </row>
    <row r="2638" spans="1:25" s="2" customFormat="1" x14ac:dyDescent="0.25">
      <c r="A2638" s="136"/>
      <c r="B2638" s="136"/>
      <c r="C2638" s="136"/>
      <c r="D2638" s="136"/>
      <c r="E2638" s="136"/>
      <c r="F2638" s="136"/>
      <c r="G2638" s="136"/>
      <c r="H2638" s="136"/>
      <c r="I2638" s="136"/>
      <c r="J2638" s="136"/>
      <c r="K2638" s="136"/>
      <c r="L2638" s="138"/>
      <c r="M2638" s="139"/>
      <c r="N2638" s="211"/>
      <c r="O2638" s="136"/>
      <c r="P2638" s="136"/>
      <c r="Q2638" s="136"/>
      <c r="R2638" s="136"/>
      <c r="S2638" s="136"/>
      <c r="T2638" s="136"/>
      <c r="U2638" s="136"/>
      <c r="V2638" s="136"/>
      <c r="W2638" s="136"/>
      <c r="X2638" s="136"/>
      <c r="Y2638" s="138"/>
    </row>
    <row r="2639" spans="1:25" s="2" customFormat="1" x14ac:dyDescent="0.25">
      <c r="A2639" s="136"/>
      <c r="B2639" s="136"/>
      <c r="C2639" s="136"/>
      <c r="D2639" s="136"/>
      <c r="E2639" s="136"/>
      <c r="F2639" s="136"/>
      <c r="G2639" s="136"/>
      <c r="H2639" s="136"/>
      <c r="I2639" s="136"/>
      <c r="J2639" s="136"/>
      <c r="K2639" s="136"/>
      <c r="L2639" s="138"/>
      <c r="M2639" s="139"/>
      <c r="N2639" s="211"/>
      <c r="O2639" s="136"/>
      <c r="P2639" s="136"/>
      <c r="Q2639" s="136"/>
      <c r="R2639" s="136"/>
      <c r="S2639" s="136"/>
      <c r="T2639" s="136"/>
      <c r="U2639" s="136"/>
      <c r="V2639" s="136"/>
      <c r="W2639" s="136"/>
      <c r="X2639" s="136"/>
      <c r="Y2639" s="138"/>
    </row>
    <row r="2640" spans="1:25" s="2" customFormat="1" x14ac:dyDescent="0.25">
      <c r="A2640" s="136"/>
      <c r="B2640" s="136"/>
      <c r="C2640" s="136"/>
      <c r="D2640" s="136"/>
      <c r="E2640" s="136"/>
      <c r="F2640" s="136"/>
      <c r="G2640" s="136"/>
      <c r="H2640" s="136"/>
      <c r="I2640" s="136"/>
      <c r="J2640" s="136"/>
      <c r="K2640" s="136"/>
      <c r="L2640" s="138"/>
      <c r="M2640" s="139"/>
      <c r="N2640" s="211"/>
      <c r="O2640" s="136"/>
      <c r="P2640" s="136"/>
      <c r="Q2640" s="136"/>
      <c r="R2640" s="136"/>
      <c r="S2640" s="136"/>
      <c r="T2640" s="136"/>
      <c r="U2640" s="136"/>
      <c r="V2640" s="136"/>
      <c r="W2640" s="136"/>
      <c r="X2640" s="136"/>
      <c r="Y2640" s="138"/>
    </row>
  </sheetData>
  <mergeCells count="26">
    <mergeCell ref="G3:H3"/>
    <mergeCell ref="T3:U3"/>
    <mergeCell ref="V3:W3"/>
    <mergeCell ref="G4:H4"/>
    <mergeCell ref="T4:U4"/>
    <mergeCell ref="V4:W4"/>
    <mergeCell ref="G5:H5"/>
    <mergeCell ref="T5:U5"/>
    <mergeCell ref="V5:W5"/>
    <mergeCell ref="G6:H6"/>
    <mergeCell ref="T6:U6"/>
    <mergeCell ref="V6:W6"/>
    <mergeCell ref="G7:H7"/>
    <mergeCell ref="T7:U7"/>
    <mergeCell ref="V7:W7"/>
    <mergeCell ref="G8:H8"/>
    <mergeCell ref="T8:U8"/>
    <mergeCell ref="V8:W8"/>
    <mergeCell ref="A13:K13"/>
    <mergeCell ref="N13:X13"/>
    <mergeCell ref="G9:H9"/>
    <mergeCell ref="T9:U9"/>
    <mergeCell ref="V9:W9"/>
    <mergeCell ref="G10:H10"/>
    <mergeCell ref="T10:U10"/>
    <mergeCell ref="V10:W10"/>
  </mergeCells>
  <pageMargins left="0.7" right="0.7" top="0.75" bottom="0.75" header="0.3" footer="0.3"/>
  <pageSetup paperSize="5" scale="60" orientation="landscape" r:id="rId1"/>
  <headerFooter>
    <oddFooter>&amp;L&amp;Z&amp;F - &amp;A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CA60"/>
  <sheetViews>
    <sheetView topLeftCell="B16" workbookViewId="0">
      <pane xSplit="3" ySplit="4" topLeftCell="BN20" activePane="bottomRight" state="frozen"/>
      <selection activeCell="A84" sqref="A84"/>
      <selection pane="topRight" activeCell="A84" sqref="A84"/>
      <selection pane="bottomLeft" activeCell="A84" sqref="A84"/>
      <selection pane="bottomRight" activeCell="BT23" sqref="BT23:BT29"/>
    </sheetView>
  </sheetViews>
  <sheetFormatPr defaultColWidth="9.140625" defaultRowHeight="15" x14ac:dyDescent="0.25"/>
  <cols>
    <col min="1" max="1" width="9.140625" style="9" hidden="1" customWidth="1"/>
    <col min="2" max="2" width="2.85546875" style="9" bestFit="1" customWidth="1"/>
    <col min="3" max="3" width="63.42578125" style="9" customWidth="1"/>
    <col min="4" max="4" width="16.5703125" style="9" customWidth="1"/>
    <col min="5" max="5" width="16.140625" style="134" customWidth="1"/>
    <col min="6" max="6" width="23.140625" style="134" customWidth="1"/>
    <col min="7" max="8" width="18.42578125" style="134" customWidth="1"/>
    <col min="9" max="9" width="14.7109375" style="134" customWidth="1"/>
    <col min="10" max="10" width="14.140625" style="134" customWidth="1"/>
    <col min="11" max="13" width="14.85546875" style="134" customWidth="1"/>
    <col min="14" max="14" width="15.42578125" style="134" customWidth="1"/>
    <col min="15" max="15" width="16.140625" style="134" customWidth="1"/>
    <col min="16" max="16" width="23.140625" style="134" customWidth="1"/>
    <col min="17" max="18" width="18.42578125" style="134" customWidth="1"/>
    <col min="19" max="19" width="14.7109375" style="134" customWidth="1"/>
    <col min="20" max="20" width="14.140625" style="134" customWidth="1"/>
    <col min="21" max="23" width="14.85546875" style="134" customWidth="1"/>
    <col min="24" max="24" width="15.42578125" style="134" customWidth="1"/>
    <col min="25" max="25" width="16.140625" style="134" customWidth="1"/>
    <col min="26" max="26" width="23.140625" style="134" customWidth="1"/>
    <col min="27" max="28" width="18.42578125" style="134" customWidth="1"/>
    <col min="29" max="29" width="14.7109375" style="134" customWidth="1"/>
    <col min="30" max="30" width="14.140625" style="134" customWidth="1"/>
    <col min="31" max="33" width="14.85546875" style="134" customWidth="1"/>
    <col min="34" max="34" width="15.42578125" style="134" customWidth="1"/>
    <col min="35" max="35" width="16.140625" style="134" customWidth="1"/>
    <col min="36" max="36" width="23.140625" style="134" customWidth="1"/>
    <col min="37" max="38" width="18.42578125" style="134" customWidth="1"/>
    <col min="39" max="39" width="14.7109375" style="134" customWidth="1"/>
    <col min="40" max="40" width="14.140625" style="134" customWidth="1"/>
    <col min="41" max="43" width="14.85546875" style="134" customWidth="1"/>
    <col min="44" max="44" width="15.42578125" style="134" customWidth="1"/>
    <col min="45" max="45" width="16.140625" style="134" customWidth="1"/>
    <col min="46" max="46" width="23.140625" style="134" customWidth="1"/>
    <col min="47" max="48" width="18.42578125" style="134" customWidth="1"/>
    <col min="49" max="49" width="14.7109375" style="134" customWidth="1"/>
    <col min="50" max="50" width="14.140625" style="134" customWidth="1"/>
    <col min="51" max="53" width="14.85546875" style="134" customWidth="1"/>
    <col min="54" max="54" width="15.42578125" style="134" customWidth="1"/>
    <col min="55" max="55" width="16.140625" style="134" customWidth="1"/>
    <col min="56" max="56" width="23.140625" style="134" customWidth="1"/>
    <col min="57" max="58" width="18.42578125" style="134" customWidth="1"/>
    <col min="59" max="59" width="14.7109375" style="134" customWidth="1"/>
    <col min="60" max="60" width="14.140625" style="134" customWidth="1"/>
    <col min="61" max="63" width="14.85546875" style="134" customWidth="1"/>
    <col min="64" max="64" width="15.42578125" style="134" customWidth="1"/>
    <col min="65" max="66" width="14.85546875" style="134" customWidth="1"/>
    <col min="67" max="67" width="16.85546875" style="134" customWidth="1"/>
    <col min="68" max="68" width="17.28515625" style="134" customWidth="1"/>
    <col min="69" max="71" width="26.85546875" style="134" customWidth="1"/>
    <col min="72" max="72" width="36.5703125" style="134" customWidth="1"/>
    <col min="73" max="73" width="22.42578125" style="134" bestFit="1" customWidth="1"/>
    <col min="74" max="74" width="19.85546875" style="134" customWidth="1"/>
    <col min="75" max="16384" width="9.140625" style="9"/>
  </cols>
  <sheetData>
    <row r="1" spans="3:79" ht="12.75" customHeight="1" x14ac:dyDescent="0.25">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1"/>
      <c r="BX1" s="11"/>
      <c r="BY1" s="11"/>
      <c r="BZ1" s="11"/>
      <c r="CA1" s="12" t="b">
        <v>0</v>
      </c>
    </row>
    <row r="2" spans="3:79" ht="12.75" customHeight="1" x14ac:dyDescent="0.25">
      <c r="C2" s="11" t="b">
        <v>1</v>
      </c>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1"/>
      <c r="BX2" s="11"/>
      <c r="BY2" s="11"/>
      <c r="BZ2" s="11"/>
      <c r="CA2" s="12" t="b">
        <v>0</v>
      </c>
    </row>
    <row r="3" spans="3:79" ht="12.75" customHeight="1" x14ac:dyDescent="0.25">
      <c r="C3" s="11" t="b">
        <v>1</v>
      </c>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1"/>
      <c r="BX3" s="11"/>
      <c r="BY3" s="11"/>
      <c r="BZ3" s="11"/>
      <c r="CA3" s="12" t="b">
        <v>1</v>
      </c>
    </row>
    <row r="4" spans="3:79" ht="12.75" customHeight="1" x14ac:dyDescent="0.25">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1"/>
      <c r="BX4" s="11"/>
      <c r="BY4" s="11"/>
      <c r="BZ4" s="11"/>
      <c r="CA4" s="12" t="b">
        <v>0</v>
      </c>
    </row>
    <row r="5" spans="3:79" ht="12.75" customHeight="1" x14ac:dyDescent="0.25">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1"/>
      <c r="BX5" s="11"/>
      <c r="BY5" s="11"/>
      <c r="BZ5" s="11"/>
      <c r="CA5" s="12" t="b">
        <v>0</v>
      </c>
    </row>
    <row r="6" spans="3:79" ht="12.75" customHeight="1" x14ac:dyDescent="0.25">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1"/>
      <c r="BX6" s="11"/>
      <c r="BY6" s="11"/>
      <c r="BZ6" s="11"/>
      <c r="CA6" s="12" t="b">
        <v>1</v>
      </c>
    </row>
    <row r="7" spans="3:79" x14ac:dyDescent="0.25">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1"/>
      <c r="BX7" s="11"/>
      <c r="BY7" s="11"/>
      <c r="BZ7" s="11"/>
      <c r="CA7" s="12" t="b">
        <v>0</v>
      </c>
    </row>
    <row r="8" spans="3:79" x14ac:dyDescent="0.25">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1"/>
      <c r="BX8" s="11"/>
      <c r="BY8" s="11"/>
      <c r="BZ8" s="11"/>
      <c r="CA8" s="12" t="b">
        <v>0</v>
      </c>
    </row>
    <row r="9" spans="3:79" x14ac:dyDescent="0.25">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1"/>
      <c r="BX9" s="11"/>
      <c r="BY9" s="11"/>
      <c r="BZ9" s="11"/>
      <c r="CA9" s="12" t="b">
        <v>0</v>
      </c>
    </row>
    <row r="10" spans="3:79" x14ac:dyDescent="0.25">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1"/>
      <c r="BX10" s="11"/>
      <c r="BY10" s="11"/>
      <c r="BZ10" s="11"/>
      <c r="CA10" s="12" t="b">
        <v>1</v>
      </c>
    </row>
    <row r="11" spans="3:79" x14ac:dyDescent="0.25">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1"/>
      <c r="BX11" s="11"/>
      <c r="BY11" s="11"/>
      <c r="BZ11" s="11"/>
      <c r="CA11" s="12" t="b">
        <v>1</v>
      </c>
    </row>
    <row r="12" spans="3:79" ht="63" customHeight="1" x14ac:dyDescent="0.25">
      <c r="C12" s="289" t="s">
        <v>39</v>
      </c>
      <c r="D12" s="289"/>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1"/>
      <c r="BX12" s="11"/>
      <c r="BY12" s="11"/>
      <c r="BZ12" s="11"/>
      <c r="CA12" s="11"/>
    </row>
    <row r="13" spans="3:79" ht="51.75" customHeight="1" x14ac:dyDescent="0.25">
      <c r="C13" s="289"/>
      <c r="D13" s="289"/>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1"/>
      <c r="BX13" s="11"/>
      <c r="BY13" s="11"/>
      <c r="BZ13" s="11"/>
      <c r="CA13" s="11"/>
    </row>
    <row r="14" spans="3:79" ht="44.25" customHeight="1" x14ac:dyDescent="0.25">
      <c r="C14" s="289"/>
      <c r="D14" s="289"/>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3"/>
      <c r="BV14" s="10"/>
      <c r="BW14" s="11"/>
      <c r="BX14" s="11"/>
      <c r="BY14" s="11"/>
      <c r="BZ14" s="11"/>
      <c r="CA14" s="11"/>
    </row>
    <row r="15" spans="3:79" ht="101.25" customHeight="1" thickBot="1" x14ac:dyDescent="0.3">
      <c r="C15" s="289"/>
      <c r="D15" s="289"/>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4"/>
      <c r="BU15" s="15"/>
      <c r="BV15" s="10"/>
      <c r="BW15" s="11"/>
      <c r="BX15" s="11"/>
      <c r="BY15" s="11"/>
      <c r="BZ15" s="11"/>
      <c r="CA15" s="11"/>
    </row>
    <row r="16" spans="3:79" ht="29.25" thickBot="1" x14ac:dyDescent="0.5">
      <c r="C16" s="16"/>
      <c r="D16" s="17"/>
      <c r="E16" s="279">
        <v>2012</v>
      </c>
      <c r="F16" s="280"/>
      <c r="G16" s="280"/>
      <c r="H16" s="280"/>
      <c r="I16" s="280"/>
      <c r="J16" s="280"/>
      <c r="K16" s="280"/>
      <c r="L16" s="280"/>
      <c r="M16" s="280"/>
      <c r="N16" s="281"/>
      <c r="O16" s="279">
        <v>2013</v>
      </c>
      <c r="P16" s="280"/>
      <c r="Q16" s="280"/>
      <c r="R16" s="280"/>
      <c r="S16" s="280"/>
      <c r="T16" s="280"/>
      <c r="U16" s="280"/>
      <c r="V16" s="280"/>
      <c r="W16" s="280"/>
      <c r="X16" s="281"/>
      <c r="Y16" s="279">
        <v>2014</v>
      </c>
      <c r="Z16" s="280"/>
      <c r="AA16" s="280"/>
      <c r="AB16" s="280"/>
      <c r="AC16" s="280"/>
      <c r="AD16" s="280"/>
      <c r="AE16" s="280"/>
      <c r="AF16" s="280"/>
      <c r="AG16" s="280"/>
      <c r="AH16" s="281"/>
      <c r="AI16" s="279">
        <v>2015</v>
      </c>
      <c r="AJ16" s="280"/>
      <c r="AK16" s="280"/>
      <c r="AL16" s="280"/>
      <c r="AM16" s="280"/>
      <c r="AN16" s="280"/>
      <c r="AO16" s="280"/>
      <c r="AP16" s="280"/>
      <c r="AQ16" s="280"/>
      <c r="AR16" s="281"/>
      <c r="AS16" s="279">
        <v>2016</v>
      </c>
      <c r="AT16" s="280"/>
      <c r="AU16" s="280"/>
      <c r="AV16" s="280"/>
      <c r="AW16" s="280"/>
      <c r="AX16" s="280"/>
      <c r="AY16" s="280"/>
      <c r="AZ16" s="280"/>
      <c r="BA16" s="280"/>
      <c r="BB16" s="280"/>
      <c r="BC16" s="279">
        <v>2017</v>
      </c>
      <c r="BD16" s="280"/>
      <c r="BE16" s="280"/>
      <c r="BF16" s="280"/>
      <c r="BG16" s="280"/>
      <c r="BH16" s="280"/>
      <c r="BI16" s="280"/>
      <c r="BJ16" s="280"/>
      <c r="BK16" s="280"/>
      <c r="BL16" s="281"/>
      <c r="BM16" s="279">
        <v>2018</v>
      </c>
      <c r="BN16" s="280"/>
      <c r="BO16" s="280"/>
      <c r="BP16" s="280"/>
      <c r="BQ16" s="282" t="s">
        <v>40</v>
      </c>
      <c r="BR16" s="283"/>
      <c r="BS16" s="283"/>
      <c r="BT16" s="284"/>
      <c r="BU16" s="18" t="s">
        <v>41</v>
      </c>
      <c r="BV16" s="19"/>
    </row>
    <row r="17" spans="3:79" ht="12.75" customHeight="1" x14ac:dyDescent="0.2">
      <c r="C17" s="285" t="s">
        <v>42</v>
      </c>
      <c r="D17" s="287" t="s">
        <v>43</v>
      </c>
      <c r="E17" s="258" t="s">
        <v>44</v>
      </c>
      <c r="F17" s="250" t="s">
        <v>45</v>
      </c>
      <c r="G17" s="268" t="s">
        <v>46</v>
      </c>
      <c r="H17" s="268" t="s">
        <v>47</v>
      </c>
      <c r="I17" s="268" t="s">
        <v>48</v>
      </c>
      <c r="J17" s="268" t="s">
        <v>49</v>
      </c>
      <c r="K17" s="268" t="s">
        <v>50</v>
      </c>
      <c r="L17" s="268" t="s">
        <v>46</v>
      </c>
      <c r="M17" s="268" t="s">
        <v>51</v>
      </c>
      <c r="N17" s="273" t="s">
        <v>52</v>
      </c>
      <c r="O17" s="276" t="s">
        <v>53</v>
      </c>
      <c r="P17" s="268" t="s">
        <v>54</v>
      </c>
      <c r="Q17" s="268" t="s">
        <v>55</v>
      </c>
      <c r="R17" s="268" t="s">
        <v>56</v>
      </c>
      <c r="S17" s="268" t="s">
        <v>57</v>
      </c>
      <c r="T17" s="268" t="s">
        <v>58</v>
      </c>
      <c r="U17" s="268" t="s">
        <v>59</v>
      </c>
      <c r="V17" s="268" t="s">
        <v>55</v>
      </c>
      <c r="W17" s="250" t="s">
        <v>60</v>
      </c>
      <c r="X17" s="253" t="s">
        <v>61</v>
      </c>
      <c r="Y17" s="258" t="s">
        <v>62</v>
      </c>
      <c r="Z17" s="250" t="s">
        <v>63</v>
      </c>
      <c r="AA17" s="250" t="s">
        <v>64</v>
      </c>
      <c r="AB17" s="250" t="s">
        <v>65</v>
      </c>
      <c r="AC17" s="250" t="s">
        <v>66</v>
      </c>
      <c r="AD17" s="250" t="s">
        <v>67</v>
      </c>
      <c r="AE17" s="250" t="s">
        <v>68</v>
      </c>
      <c r="AF17" s="250" t="s">
        <v>64</v>
      </c>
      <c r="AG17" s="250" t="s">
        <v>69</v>
      </c>
      <c r="AH17" s="253" t="s">
        <v>70</v>
      </c>
      <c r="AI17" s="258" t="s">
        <v>71</v>
      </c>
      <c r="AJ17" s="250" t="s">
        <v>72</v>
      </c>
      <c r="AK17" s="250" t="s">
        <v>73</v>
      </c>
      <c r="AL17" s="250" t="s">
        <v>74</v>
      </c>
      <c r="AM17" s="250" t="s">
        <v>75</v>
      </c>
      <c r="AN17" s="250" t="s">
        <v>76</v>
      </c>
      <c r="AO17" s="250" t="s">
        <v>77</v>
      </c>
      <c r="AP17" s="250" t="s">
        <v>73</v>
      </c>
      <c r="AQ17" s="250" t="s">
        <v>78</v>
      </c>
      <c r="AR17" s="253" t="s">
        <v>79</v>
      </c>
      <c r="AS17" s="258" t="s">
        <v>80</v>
      </c>
      <c r="AT17" s="250" t="s">
        <v>81</v>
      </c>
      <c r="AU17" s="250" t="s">
        <v>82</v>
      </c>
      <c r="AV17" s="250" t="s">
        <v>83</v>
      </c>
      <c r="AW17" s="250" t="s">
        <v>84</v>
      </c>
      <c r="AX17" s="250" t="s">
        <v>85</v>
      </c>
      <c r="AY17" s="250" t="s">
        <v>86</v>
      </c>
      <c r="AZ17" s="250" t="s">
        <v>82</v>
      </c>
      <c r="BA17" s="250" t="s">
        <v>87</v>
      </c>
      <c r="BB17" s="250" t="s">
        <v>88</v>
      </c>
      <c r="BC17" s="258" t="s">
        <v>89</v>
      </c>
      <c r="BD17" s="250" t="s">
        <v>90</v>
      </c>
      <c r="BE17" s="250" t="s">
        <v>91</v>
      </c>
      <c r="BF17" s="250" t="s">
        <v>92</v>
      </c>
      <c r="BG17" s="250" t="s">
        <v>93</v>
      </c>
      <c r="BH17" s="250" t="s">
        <v>94</v>
      </c>
      <c r="BI17" s="250" t="s">
        <v>95</v>
      </c>
      <c r="BJ17" s="250" t="s">
        <v>91</v>
      </c>
      <c r="BK17" s="250" t="s">
        <v>96</v>
      </c>
      <c r="BL17" s="253" t="s">
        <v>97</v>
      </c>
      <c r="BM17" s="258" t="s">
        <v>98</v>
      </c>
      <c r="BN17" s="250" t="s">
        <v>99</v>
      </c>
      <c r="BO17" s="263" t="s">
        <v>100</v>
      </c>
      <c r="BP17" s="263" t="s">
        <v>101</v>
      </c>
      <c r="BQ17" s="258" t="s">
        <v>102</v>
      </c>
      <c r="BR17" s="250" t="s">
        <v>103</v>
      </c>
      <c r="BS17" s="250" t="s">
        <v>104</v>
      </c>
      <c r="BT17" s="250" t="s">
        <v>105</v>
      </c>
      <c r="BU17" s="253" t="s">
        <v>106</v>
      </c>
      <c r="BV17" s="253" t="s">
        <v>107</v>
      </c>
    </row>
    <row r="18" spans="3:79" ht="30.75" customHeight="1" x14ac:dyDescent="0.2">
      <c r="C18" s="286"/>
      <c r="D18" s="288"/>
      <c r="E18" s="266"/>
      <c r="F18" s="251"/>
      <c r="G18" s="271"/>
      <c r="H18" s="269"/>
      <c r="I18" s="271"/>
      <c r="J18" s="269"/>
      <c r="K18" s="271"/>
      <c r="L18" s="271"/>
      <c r="M18" s="269"/>
      <c r="N18" s="274"/>
      <c r="O18" s="277"/>
      <c r="P18" s="269"/>
      <c r="Q18" s="269"/>
      <c r="R18" s="269"/>
      <c r="S18" s="269"/>
      <c r="T18" s="269"/>
      <c r="U18" s="269"/>
      <c r="V18" s="269"/>
      <c r="W18" s="251"/>
      <c r="X18" s="254"/>
      <c r="Y18" s="266"/>
      <c r="Z18" s="251"/>
      <c r="AA18" s="261"/>
      <c r="AB18" s="261"/>
      <c r="AC18" s="261"/>
      <c r="AD18" s="251"/>
      <c r="AE18" s="261"/>
      <c r="AF18" s="261"/>
      <c r="AG18" s="261"/>
      <c r="AH18" s="254"/>
      <c r="AI18" s="266"/>
      <c r="AJ18" s="251"/>
      <c r="AK18" s="261"/>
      <c r="AL18" s="261"/>
      <c r="AM18" s="261"/>
      <c r="AN18" s="251"/>
      <c r="AO18" s="261"/>
      <c r="AP18" s="261"/>
      <c r="AQ18" s="261"/>
      <c r="AR18" s="254"/>
      <c r="AS18" s="266"/>
      <c r="AT18" s="251"/>
      <c r="AU18" s="261"/>
      <c r="AV18" s="261"/>
      <c r="AW18" s="261"/>
      <c r="AX18" s="251"/>
      <c r="AY18" s="261"/>
      <c r="AZ18" s="261"/>
      <c r="BA18" s="261"/>
      <c r="BB18" s="251"/>
      <c r="BC18" s="266"/>
      <c r="BD18" s="251"/>
      <c r="BE18" s="261"/>
      <c r="BF18" s="261"/>
      <c r="BG18" s="261"/>
      <c r="BH18" s="251"/>
      <c r="BI18" s="261"/>
      <c r="BJ18" s="261"/>
      <c r="BK18" s="261"/>
      <c r="BL18" s="254"/>
      <c r="BM18" s="259"/>
      <c r="BN18" s="261"/>
      <c r="BO18" s="264"/>
      <c r="BP18" s="264"/>
      <c r="BQ18" s="266"/>
      <c r="BR18" s="251"/>
      <c r="BS18" s="251"/>
      <c r="BT18" s="251"/>
      <c r="BU18" s="254"/>
      <c r="BV18" s="254"/>
    </row>
    <row r="19" spans="3:79" ht="38.25" customHeight="1" thickBot="1" x14ac:dyDescent="0.25">
      <c r="C19" s="286"/>
      <c r="D19" s="288"/>
      <c r="E19" s="267"/>
      <c r="F19" s="252"/>
      <c r="G19" s="272"/>
      <c r="H19" s="270"/>
      <c r="I19" s="272"/>
      <c r="J19" s="270"/>
      <c r="K19" s="272"/>
      <c r="L19" s="272"/>
      <c r="M19" s="270"/>
      <c r="N19" s="275"/>
      <c r="O19" s="278"/>
      <c r="P19" s="270"/>
      <c r="Q19" s="270"/>
      <c r="R19" s="270"/>
      <c r="S19" s="270"/>
      <c r="T19" s="270"/>
      <c r="U19" s="270"/>
      <c r="V19" s="270"/>
      <c r="W19" s="252"/>
      <c r="X19" s="256"/>
      <c r="Y19" s="267"/>
      <c r="Z19" s="252"/>
      <c r="AA19" s="262"/>
      <c r="AB19" s="262"/>
      <c r="AC19" s="262"/>
      <c r="AD19" s="252"/>
      <c r="AE19" s="262"/>
      <c r="AF19" s="262"/>
      <c r="AG19" s="262"/>
      <c r="AH19" s="256"/>
      <c r="AI19" s="267"/>
      <c r="AJ19" s="252"/>
      <c r="AK19" s="262"/>
      <c r="AL19" s="262"/>
      <c r="AM19" s="262"/>
      <c r="AN19" s="252"/>
      <c r="AO19" s="262"/>
      <c r="AP19" s="262"/>
      <c r="AQ19" s="262"/>
      <c r="AR19" s="256"/>
      <c r="AS19" s="267"/>
      <c r="AT19" s="252"/>
      <c r="AU19" s="262"/>
      <c r="AV19" s="262"/>
      <c r="AW19" s="262"/>
      <c r="AX19" s="252"/>
      <c r="AY19" s="262"/>
      <c r="AZ19" s="262"/>
      <c r="BA19" s="262"/>
      <c r="BB19" s="252"/>
      <c r="BC19" s="267"/>
      <c r="BD19" s="252"/>
      <c r="BE19" s="262"/>
      <c r="BF19" s="262"/>
      <c r="BG19" s="262"/>
      <c r="BH19" s="252"/>
      <c r="BI19" s="262"/>
      <c r="BJ19" s="262"/>
      <c r="BK19" s="262"/>
      <c r="BL19" s="256"/>
      <c r="BM19" s="260"/>
      <c r="BN19" s="262"/>
      <c r="BO19" s="265"/>
      <c r="BP19" s="265"/>
      <c r="BQ19" s="267"/>
      <c r="BR19" s="252"/>
      <c r="BS19" s="252"/>
      <c r="BT19" s="252" t="s">
        <v>108</v>
      </c>
      <c r="BU19" s="255"/>
      <c r="BV19" s="256"/>
    </row>
    <row r="20" spans="3:79" ht="24" thickBot="1" x14ac:dyDescent="0.3">
      <c r="C20" s="20" t="s">
        <v>109</v>
      </c>
      <c r="D20" s="21"/>
      <c r="E20" s="22"/>
      <c r="F20" s="23"/>
      <c r="G20" s="24"/>
      <c r="H20" s="24"/>
      <c r="I20" s="24"/>
      <c r="J20" s="24"/>
      <c r="K20" s="24"/>
      <c r="L20" s="24"/>
      <c r="M20" s="24"/>
      <c r="N20" s="25"/>
      <c r="O20" s="26"/>
      <c r="P20" s="27"/>
      <c r="Q20" s="24"/>
      <c r="R20" s="24"/>
      <c r="S20" s="24"/>
      <c r="T20" s="24"/>
      <c r="U20" s="24"/>
      <c r="V20" s="24"/>
      <c r="W20" s="28"/>
      <c r="X20" s="29"/>
      <c r="Y20" s="30"/>
      <c r="Z20" s="31"/>
      <c r="AA20" s="28"/>
      <c r="AB20" s="28"/>
      <c r="AC20" s="28"/>
      <c r="AD20" s="28"/>
      <c r="AE20" s="28"/>
      <c r="AF20" s="28"/>
      <c r="AG20" s="28"/>
      <c r="AH20" s="29"/>
      <c r="AI20" s="30"/>
      <c r="AJ20" s="23"/>
      <c r="AK20" s="28"/>
      <c r="AL20" s="28"/>
      <c r="AM20" s="28"/>
      <c r="AN20" s="28"/>
      <c r="AO20" s="28"/>
      <c r="AP20" s="28"/>
      <c r="AQ20" s="28"/>
      <c r="AR20" s="29"/>
      <c r="AS20" s="30"/>
      <c r="AT20" s="23"/>
      <c r="AU20" s="28"/>
      <c r="AV20" s="28"/>
      <c r="AW20" s="28"/>
      <c r="AX20" s="28"/>
      <c r="AY20" s="28"/>
      <c r="AZ20" s="28"/>
      <c r="BA20" s="28"/>
      <c r="BB20" s="32"/>
      <c r="BC20" s="30"/>
      <c r="BD20" s="23"/>
      <c r="BE20" s="28"/>
      <c r="BF20" s="28"/>
      <c r="BG20" s="28"/>
      <c r="BH20" s="28"/>
      <c r="BI20" s="28"/>
      <c r="BJ20" s="28"/>
      <c r="BK20" s="28"/>
      <c r="BL20" s="29"/>
      <c r="BM20" s="33"/>
      <c r="BN20" s="34"/>
      <c r="BO20" s="28"/>
      <c r="BP20" s="34"/>
      <c r="BQ20" s="35"/>
      <c r="BR20" s="36"/>
      <c r="BS20" s="36"/>
      <c r="BT20" s="36"/>
      <c r="BU20" s="37"/>
      <c r="BV20" s="38"/>
    </row>
    <row r="21" spans="3:79" thickBot="1" x14ac:dyDescent="0.25">
      <c r="C21" s="39" t="s">
        <v>110</v>
      </c>
      <c r="D21" s="40">
        <v>1550</v>
      </c>
      <c r="E21" s="41"/>
      <c r="F21" s="42"/>
      <c r="G21" s="42"/>
      <c r="H21" s="42"/>
      <c r="I21" s="43">
        <f>E21+F21-G21+H21</f>
        <v>0</v>
      </c>
      <c r="J21" s="42"/>
      <c r="K21" s="42"/>
      <c r="L21" s="42"/>
      <c r="M21" s="42"/>
      <c r="N21" s="43">
        <f>J21+K21-L21+M21</f>
        <v>0</v>
      </c>
      <c r="O21" s="44">
        <f>I21</f>
        <v>0</v>
      </c>
      <c r="P21" s="42"/>
      <c r="Q21" s="42"/>
      <c r="R21" s="42"/>
      <c r="S21" s="43">
        <f t="shared" ref="S21:S31" si="0">O21+P21-Q21+SUM(R21:R21)</f>
        <v>0</v>
      </c>
      <c r="T21" s="43">
        <f t="shared" ref="T21:T37" si="1">N21</f>
        <v>0</v>
      </c>
      <c r="U21" s="42"/>
      <c r="V21" s="42"/>
      <c r="W21" s="42"/>
      <c r="X21" s="45">
        <f>T21+U21-V21+W21</f>
        <v>0</v>
      </c>
      <c r="Y21" s="46">
        <f t="shared" ref="Y21:Y37" si="2">S21</f>
        <v>0</v>
      </c>
      <c r="Z21" s="42"/>
      <c r="AA21" s="42"/>
      <c r="AB21" s="42"/>
      <c r="AC21" s="43">
        <f>Y21+Z21-AA21+SUM(AB21:AB21)</f>
        <v>0</v>
      </c>
      <c r="AD21" s="47">
        <f t="shared" ref="AD21:AD37" si="3">X21</f>
        <v>0</v>
      </c>
      <c r="AE21" s="42"/>
      <c r="AF21" s="42"/>
      <c r="AG21" s="42"/>
      <c r="AH21" s="48">
        <f>AD21+AE21-AF21+AG21</f>
        <v>0</v>
      </c>
      <c r="AI21" s="49">
        <f t="shared" ref="AI21:AI37" si="4">AC21</f>
        <v>0</v>
      </c>
      <c r="AJ21" s="42"/>
      <c r="AK21" s="42"/>
      <c r="AL21" s="50"/>
      <c r="AM21" s="43">
        <f t="shared" ref="AM21:AM37" si="5">AI21+AJ21-AK21+SUM(AL21:AL21)</f>
        <v>0</v>
      </c>
      <c r="AN21" s="47">
        <f t="shared" ref="AN21:AN37" si="6">AH21</f>
        <v>0</v>
      </c>
      <c r="AO21" s="42"/>
      <c r="AP21" s="42"/>
      <c r="AQ21" s="50"/>
      <c r="AR21" s="48">
        <f>AN21+AO21-AP21+AQ21</f>
        <v>0</v>
      </c>
      <c r="AS21" s="49">
        <f t="shared" ref="AS21:AS37" si="7">AM21</f>
        <v>0</v>
      </c>
      <c r="AT21" s="51"/>
      <c r="AU21" s="42"/>
      <c r="AV21" s="42"/>
      <c r="AW21" s="43">
        <f t="shared" ref="AW21:AW37" si="8">AS21+AT21-AU21+SUM(AV21:AV21)</f>
        <v>0</v>
      </c>
      <c r="AX21" s="47">
        <f t="shared" ref="AX21:AX37" si="9">AR21</f>
        <v>0</v>
      </c>
      <c r="AY21" s="51"/>
      <c r="AZ21" s="42"/>
      <c r="BA21" s="42"/>
      <c r="BB21" s="43">
        <f>AX21+AY21-AZ21+BA21</f>
        <v>0</v>
      </c>
      <c r="BC21" s="49">
        <f t="shared" ref="BC21:BC37" si="10">AW21</f>
        <v>0</v>
      </c>
      <c r="BD21" s="52"/>
      <c r="BE21" s="42"/>
      <c r="BF21" s="42"/>
      <c r="BG21" s="43">
        <f t="shared" ref="BG21:BG37" si="11">BC21+BD21-BE21+SUM(BF21:BF21)</f>
        <v>0</v>
      </c>
      <c r="BH21" s="47">
        <f t="shared" ref="BH21:BH37" si="12">BB21</f>
        <v>0</v>
      </c>
      <c r="BI21" s="52"/>
      <c r="BJ21" s="42"/>
      <c r="BK21" s="42"/>
      <c r="BL21" s="48">
        <f>BH21+BI21-BJ21+BK21</f>
        <v>0</v>
      </c>
      <c r="BM21" s="52"/>
      <c r="BN21" s="52"/>
      <c r="BO21" s="47">
        <f>BG21-BM21</f>
        <v>0</v>
      </c>
      <c r="BP21" s="53">
        <f>BL21-BN21</f>
        <v>0</v>
      </c>
      <c r="BQ21" s="54"/>
      <c r="BR21" s="52"/>
      <c r="BS21" s="55">
        <f>BP21+BQ21+BR21</f>
        <v>0</v>
      </c>
      <c r="BT21" s="56">
        <f>SUM(BO21:BR21)</f>
        <v>0</v>
      </c>
      <c r="BU21" s="57">
        <v>0</v>
      </c>
      <c r="BV21" s="58">
        <f>BU21-SUM(BG21,BL21)</f>
        <v>0</v>
      </c>
      <c r="BW21" s="11"/>
      <c r="BX21" s="11"/>
      <c r="BY21" s="11"/>
      <c r="BZ21" s="11"/>
      <c r="CA21" s="11"/>
    </row>
    <row r="22" spans="3:79" thickBot="1" x14ac:dyDescent="0.25">
      <c r="C22" s="39" t="s">
        <v>111</v>
      </c>
      <c r="D22" s="40">
        <v>1551</v>
      </c>
      <c r="E22" s="41"/>
      <c r="F22" s="42"/>
      <c r="G22" s="42"/>
      <c r="H22" s="42"/>
      <c r="I22" s="43">
        <f>E22+F22-G22+H22</f>
        <v>0</v>
      </c>
      <c r="J22" s="42"/>
      <c r="K22" s="42"/>
      <c r="L22" s="42"/>
      <c r="M22" s="42"/>
      <c r="N22" s="43">
        <f>J22+K22-L22+M22</f>
        <v>0</v>
      </c>
      <c r="O22" s="44">
        <f>I22</f>
        <v>0</v>
      </c>
      <c r="P22" s="42"/>
      <c r="Q22" s="42"/>
      <c r="R22" s="42"/>
      <c r="S22" s="43">
        <f t="shared" si="0"/>
        <v>0</v>
      </c>
      <c r="T22" s="43">
        <f t="shared" si="1"/>
        <v>0</v>
      </c>
      <c r="U22" s="42"/>
      <c r="V22" s="42"/>
      <c r="W22" s="42"/>
      <c r="X22" s="48">
        <f>T22+U22-V22+W22</f>
        <v>0</v>
      </c>
      <c r="Y22" s="49">
        <f t="shared" si="2"/>
        <v>0</v>
      </c>
      <c r="Z22" s="42"/>
      <c r="AA22" s="42"/>
      <c r="AB22" s="42"/>
      <c r="AC22" s="43">
        <f>Y22+Z22-AA22+SUM(AB22:AB22)</f>
        <v>0</v>
      </c>
      <c r="AD22" s="47">
        <f>X22</f>
        <v>0</v>
      </c>
      <c r="AE22" s="42"/>
      <c r="AF22" s="59"/>
      <c r="AG22" s="60"/>
      <c r="AH22" s="48">
        <f>AD22+AE22-AF22+AG22</f>
        <v>0</v>
      </c>
      <c r="AI22" s="49">
        <f t="shared" si="4"/>
        <v>0</v>
      </c>
      <c r="AJ22" s="42"/>
      <c r="AK22" s="42"/>
      <c r="AL22" s="61"/>
      <c r="AM22" s="43">
        <f t="shared" si="5"/>
        <v>0</v>
      </c>
      <c r="AN22" s="47">
        <f t="shared" si="6"/>
        <v>0</v>
      </c>
      <c r="AO22" s="42"/>
      <c r="AP22" s="59"/>
      <c r="AQ22" s="61"/>
      <c r="AR22" s="48">
        <f>AN22+AO22-AP22+AQ22</f>
        <v>0</v>
      </c>
      <c r="AS22" s="49">
        <f t="shared" si="7"/>
        <v>0</v>
      </c>
      <c r="AT22" s="52"/>
      <c r="AU22" s="42"/>
      <c r="AV22" s="42"/>
      <c r="AW22" s="43">
        <f t="shared" si="8"/>
        <v>0</v>
      </c>
      <c r="AX22" s="47">
        <f t="shared" si="9"/>
        <v>0</v>
      </c>
      <c r="AY22" s="52"/>
      <c r="AZ22" s="59"/>
      <c r="BA22" s="60"/>
      <c r="BB22" s="43">
        <f>AX22+AY22-AZ22+BA22</f>
        <v>0</v>
      </c>
      <c r="BC22" s="49">
        <f t="shared" si="10"/>
        <v>0</v>
      </c>
      <c r="BD22" s="52"/>
      <c r="BE22" s="42"/>
      <c r="BF22" s="42"/>
      <c r="BG22" s="43">
        <f t="shared" si="11"/>
        <v>0</v>
      </c>
      <c r="BH22" s="47">
        <f t="shared" si="12"/>
        <v>0</v>
      </c>
      <c r="BI22" s="52"/>
      <c r="BJ22" s="59"/>
      <c r="BK22" s="60"/>
      <c r="BL22" s="48">
        <f>BH22+BI22-BJ22+BK22</f>
        <v>0</v>
      </c>
      <c r="BM22" s="52"/>
      <c r="BN22" s="52"/>
      <c r="BO22" s="47">
        <f t="shared" ref="BO22:BO37" si="13">BG22-BM22</f>
        <v>0</v>
      </c>
      <c r="BP22" s="53">
        <f t="shared" ref="BP22:BP37" si="14">BL22-BN22</f>
        <v>0</v>
      </c>
      <c r="BQ22" s="54">
        <f>ROUND(+ROUND(+BO22*1.5%*(31+28+31)/365+BO22*1.89%*(30+31+30+31+31+30)/365+BO22*2.17%*(31+30+31)/365,2),2)</f>
        <v>0</v>
      </c>
      <c r="BR22" s="52">
        <f>ROUND(+BO22*2.17%*(31+28+31+30)/365,2)</f>
        <v>0</v>
      </c>
      <c r="BS22" s="55">
        <f t="shared" ref="BS22:BS37" si="15">BP22+BQ22+BR22</f>
        <v>0</v>
      </c>
      <c r="BT22" s="56">
        <f>SUM(BO22:BR22)</f>
        <v>0</v>
      </c>
      <c r="BU22" s="57">
        <v>-48678.04</v>
      </c>
      <c r="BV22" s="58">
        <f>BU22-SUM(BG22,BL22)</f>
        <v>-48678.04</v>
      </c>
      <c r="BW22" s="11"/>
      <c r="BX22" s="11"/>
      <c r="BY22" s="11"/>
      <c r="BZ22" s="11"/>
      <c r="CA22" s="11"/>
    </row>
    <row r="23" spans="3:79" ht="17.25" thickBot="1" x14ac:dyDescent="0.25">
      <c r="C23" s="62" t="s">
        <v>112</v>
      </c>
      <c r="D23" s="40">
        <v>1580</v>
      </c>
      <c r="E23" s="41"/>
      <c r="F23" s="42"/>
      <c r="G23" s="42"/>
      <c r="H23" s="42"/>
      <c r="I23" s="43">
        <f t="shared" ref="I23:I37" si="16">E23+F23-G23+H23</f>
        <v>0</v>
      </c>
      <c r="J23" s="42"/>
      <c r="K23" s="42"/>
      <c r="L23" s="42"/>
      <c r="M23" s="42"/>
      <c r="N23" s="43">
        <f t="shared" ref="N23:N37" si="17">J23+K23-L23+M23</f>
        <v>0</v>
      </c>
      <c r="O23" s="44">
        <f t="shared" ref="O23:O37" si="18">I23</f>
        <v>0</v>
      </c>
      <c r="P23" s="42"/>
      <c r="Q23" s="42"/>
      <c r="R23" s="42"/>
      <c r="S23" s="43">
        <f t="shared" si="0"/>
        <v>0</v>
      </c>
      <c r="T23" s="43">
        <f t="shared" si="1"/>
        <v>0</v>
      </c>
      <c r="U23" s="42"/>
      <c r="V23" s="42"/>
      <c r="W23" s="42"/>
      <c r="X23" s="48">
        <f t="shared" ref="X23:X37" si="19">T23+U23-V23+W23</f>
        <v>0</v>
      </c>
      <c r="Y23" s="49">
        <f t="shared" si="2"/>
        <v>0</v>
      </c>
      <c r="Z23" s="42"/>
      <c r="AA23" s="42"/>
      <c r="AB23" s="42"/>
      <c r="AC23" s="43">
        <f t="shared" ref="AC23:AC31" si="20">Y23+Z23-AA23+SUM(AB23:AB23)</f>
        <v>0</v>
      </c>
      <c r="AD23" s="47">
        <f t="shared" si="3"/>
        <v>0</v>
      </c>
      <c r="AE23" s="42"/>
      <c r="AF23" s="42"/>
      <c r="AG23" s="42"/>
      <c r="AH23" s="48">
        <f t="shared" ref="AH23:AH37" si="21">AD23+AE23-AF23+AG23</f>
        <v>0</v>
      </c>
      <c r="AI23" s="49">
        <f t="shared" si="4"/>
        <v>0</v>
      </c>
      <c r="AJ23" s="42"/>
      <c r="AK23" s="42"/>
      <c r="AL23" s="63"/>
      <c r="AM23" s="43">
        <f t="shared" si="5"/>
        <v>0</v>
      </c>
      <c r="AN23" s="47">
        <f t="shared" si="6"/>
        <v>0</v>
      </c>
      <c r="AO23" s="42"/>
      <c r="AP23" s="42"/>
      <c r="AQ23" s="63"/>
      <c r="AR23" s="48">
        <f t="shared" ref="AR23:AR37" si="22">AN23+AO23-AP23+AQ23</f>
        <v>0</v>
      </c>
      <c r="AS23" s="49">
        <f t="shared" si="7"/>
        <v>0</v>
      </c>
      <c r="AT23" s="51">
        <v>-2979756.3800000027</v>
      </c>
      <c r="AU23" s="42"/>
      <c r="AV23" s="42"/>
      <c r="AW23" s="43">
        <f t="shared" si="8"/>
        <v>-2979756.3800000027</v>
      </c>
      <c r="AX23" s="47">
        <f t="shared" si="9"/>
        <v>0</v>
      </c>
      <c r="AY23" s="51">
        <v>-17437.89</v>
      </c>
      <c r="AZ23" s="42"/>
      <c r="BA23" s="42"/>
      <c r="BB23" s="43">
        <f t="shared" ref="BB23:BB37" si="23">AX23+AY23-AZ23+BA23</f>
        <v>-17437.89</v>
      </c>
      <c r="BC23" s="49">
        <f t="shared" si="10"/>
        <v>-2979756.3800000027</v>
      </c>
      <c r="BD23" s="52"/>
      <c r="BE23" s="42"/>
      <c r="BF23" s="42"/>
      <c r="BG23" s="43">
        <f t="shared" si="11"/>
        <v>-2979756.3800000027</v>
      </c>
      <c r="BH23" s="47">
        <f t="shared" si="12"/>
        <v>-17437.89</v>
      </c>
      <c r="BI23" s="52">
        <v>-35781.589999999997</v>
      </c>
      <c r="BJ23" s="42"/>
      <c r="BK23" s="42"/>
      <c r="BL23" s="48">
        <f t="shared" ref="BL23:BL37" si="24">BH23+BI23-BJ23+BK23</f>
        <v>-53219.479999999996</v>
      </c>
      <c r="BM23" s="52">
        <v>-2979756.38</v>
      </c>
      <c r="BN23" s="52">
        <v>-67914.149999999994</v>
      </c>
      <c r="BO23" s="47">
        <f t="shared" si="13"/>
        <v>0</v>
      </c>
      <c r="BP23" s="53">
        <f t="shared" si="14"/>
        <v>14694.669999999998</v>
      </c>
      <c r="BQ23" s="54">
        <f>ROUND(+ROUND(+BO23*1.5%*(31+28+31)/365+BO23*1.89%*(30+31+30+31+31+30)/365+BO23*2.17%*(31+30+31)/365,2),2)</f>
        <v>0</v>
      </c>
      <c r="BR23" s="52">
        <f t="shared" ref="BR23:BR28" si="25">ROUND(+BO23*2.17%*(31+28+31+30)/365,2)</f>
        <v>0</v>
      </c>
      <c r="BS23" s="55">
        <f t="shared" si="15"/>
        <v>14694.669999999998</v>
      </c>
      <c r="BT23" s="56">
        <f>SUM(BO23:BR23)</f>
        <v>14694.669999999998</v>
      </c>
      <c r="BU23" s="57">
        <v>-6321038.9800000004</v>
      </c>
      <c r="BV23" s="58">
        <f>BU23-SUM(BG23,BL23)</f>
        <v>-3288063.1199999978</v>
      </c>
      <c r="BW23" s="11"/>
      <c r="BX23" s="11"/>
      <c r="BY23" s="11"/>
      <c r="BZ23" s="11"/>
      <c r="CA23" s="11"/>
    </row>
    <row r="24" spans="3:79" ht="17.25" thickBot="1" x14ac:dyDescent="0.25">
      <c r="C24" s="62" t="s">
        <v>113</v>
      </c>
      <c r="D24" s="40">
        <v>1580</v>
      </c>
      <c r="E24" s="41"/>
      <c r="F24" s="42"/>
      <c r="G24" s="42"/>
      <c r="H24" s="42"/>
      <c r="I24" s="43">
        <f t="shared" si="16"/>
        <v>0</v>
      </c>
      <c r="J24" s="42"/>
      <c r="K24" s="42"/>
      <c r="L24" s="42"/>
      <c r="M24" s="42"/>
      <c r="N24" s="43">
        <f t="shared" si="17"/>
        <v>0</v>
      </c>
      <c r="O24" s="44">
        <f t="shared" si="18"/>
        <v>0</v>
      </c>
      <c r="P24" s="42"/>
      <c r="Q24" s="42"/>
      <c r="R24" s="42"/>
      <c r="S24" s="43">
        <f t="shared" si="0"/>
        <v>0</v>
      </c>
      <c r="T24" s="43">
        <f t="shared" si="1"/>
        <v>0</v>
      </c>
      <c r="U24" s="42"/>
      <c r="V24" s="42"/>
      <c r="W24" s="42"/>
      <c r="X24" s="48">
        <f t="shared" si="19"/>
        <v>0</v>
      </c>
      <c r="Y24" s="49">
        <f t="shared" si="2"/>
        <v>0</v>
      </c>
      <c r="Z24" s="42"/>
      <c r="AA24" s="42"/>
      <c r="AB24" s="42"/>
      <c r="AC24" s="43">
        <f t="shared" si="20"/>
        <v>0</v>
      </c>
      <c r="AD24" s="47">
        <f t="shared" si="3"/>
        <v>0</v>
      </c>
      <c r="AE24" s="42"/>
      <c r="AF24" s="42"/>
      <c r="AG24" s="42"/>
      <c r="AH24" s="48">
        <f t="shared" si="21"/>
        <v>0</v>
      </c>
      <c r="AI24" s="49">
        <f t="shared" si="4"/>
        <v>0</v>
      </c>
      <c r="AJ24" s="42"/>
      <c r="AK24" s="42"/>
      <c r="AL24" s="42"/>
      <c r="AM24" s="43">
        <f t="shared" si="5"/>
        <v>0</v>
      </c>
      <c r="AN24" s="47">
        <f t="shared" si="6"/>
        <v>0</v>
      </c>
      <c r="AO24" s="42"/>
      <c r="AP24" s="42"/>
      <c r="AQ24" s="42"/>
      <c r="AR24" s="48">
        <f t="shared" si="22"/>
        <v>0</v>
      </c>
      <c r="AS24" s="49">
        <f t="shared" si="7"/>
        <v>0</v>
      </c>
      <c r="AT24" s="42"/>
      <c r="AU24" s="42"/>
      <c r="AV24" s="42"/>
      <c r="AW24" s="43">
        <f t="shared" si="8"/>
        <v>0</v>
      </c>
      <c r="AX24" s="47">
        <f t="shared" si="9"/>
        <v>0</v>
      </c>
      <c r="AY24" s="42"/>
      <c r="AZ24" s="42"/>
      <c r="BA24" s="42"/>
      <c r="BB24" s="43">
        <f t="shared" si="23"/>
        <v>0</v>
      </c>
      <c r="BC24" s="49">
        <f t="shared" si="10"/>
        <v>0</v>
      </c>
      <c r="BD24" s="42"/>
      <c r="BE24" s="42"/>
      <c r="BF24" s="42"/>
      <c r="BG24" s="43">
        <f>BC24+BD24-BE24+SUM(BF24:BF24)</f>
        <v>0</v>
      </c>
      <c r="BH24" s="47">
        <f t="shared" si="12"/>
        <v>0</v>
      </c>
      <c r="BI24" s="42"/>
      <c r="BJ24" s="42"/>
      <c r="BK24" s="42"/>
      <c r="BL24" s="48">
        <f t="shared" si="24"/>
        <v>0</v>
      </c>
      <c r="BM24" s="64"/>
      <c r="BN24" s="42"/>
      <c r="BO24" s="47">
        <f t="shared" si="13"/>
        <v>0</v>
      </c>
      <c r="BP24" s="53">
        <f t="shared" si="14"/>
        <v>0</v>
      </c>
      <c r="BQ24" s="54">
        <f t="shared" ref="BQ24:BQ29" si="26">ROUND(+ROUND(+BO24*1.5%*(31+28+31)/365+BO24*1.89%*(30+31+30+31+31+30)/365+BO24*2.17%*(31+30+31)/365,2),2)</f>
        <v>0</v>
      </c>
      <c r="BR24" s="52">
        <f t="shared" si="25"/>
        <v>0</v>
      </c>
      <c r="BS24" s="55">
        <f t="shared" si="15"/>
        <v>0</v>
      </c>
      <c r="BT24" s="56">
        <f>IF(CA5=TRUE, 0, 0)</f>
        <v>0</v>
      </c>
      <c r="BU24" s="57">
        <v>-187.15</v>
      </c>
      <c r="BV24" s="58">
        <f>BU24-SUM(BG24,BL24)</f>
        <v>-187.15</v>
      </c>
      <c r="BW24" s="11"/>
      <c r="BX24" s="11"/>
      <c r="BY24" s="11"/>
      <c r="BZ24" s="11"/>
      <c r="CA24" s="11"/>
    </row>
    <row r="25" spans="3:79" ht="17.25" thickBot="1" x14ac:dyDescent="0.25">
      <c r="C25" s="62" t="s">
        <v>114</v>
      </c>
      <c r="D25" s="40">
        <v>1580</v>
      </c>
      <c r="E25" s="41"/>
      <c r="F25" s="42"/>
      <c r="G25" s="42"/>
      <c r="H25" s="42"/>
      <c r="I25" s="43">
        <f t="shared" si="16"/>
        <v>0</v>
      </c>
      <c r="J25" s="42"/>
      <c r="K25" s="42"/>
      <c r="L25" s="42"/>
      <c r="M25" s="42"/>
      <c r="N25" s="43">
        <f t="shared" si="17"/>
        <v>0</v>
      </c>
      <c r="O25" s="44">
        <f t="shared" si="18"/>
        <v>0</v>
      </c>
      <c r="P25" s="42"/>
      <c r="Q25" s="42"/>
      <c r="R25" s="42"/>
      <c r="S25" s="43">
        <f t="shared" si="0"/>
        <v>0</v>
      </c>
      <c r="T25" s="43">
        <f t="shared" si="1"/>
        <v>0</v>
      </c>
      <c r="U25" s="42"/>
      <c r="V25" s="42"/>
      <c r="W25" s="42"/>
      <c r="X25" s="48">
        <f t="shared" si="19"/>
        <v>0</v>
      </c>
      <c r="Y25" s="49">
        <f t="shared" si="2"/>
        <v>0</v>
      </c>
      <c r="Z25" s="42"/>
      <c r="AA25" s="42"/>
      <c r="AB25" s="42"/>
      <c r="AC25" s="43">
        <f t="shared" si="20"/>
        <v>0</v>
      </c>
      <c r="AD25" s="47">
        <f t="shared" si="3"/>
        <v>0</v>
      </c>
      <c r="AE25" s="42"/>
      <c r="AF25" s="42"/>
      <c r="AG25" s="42"/>
      <c r="AH25" s="48">
        <f t="shared" si="21"/>
        <v>0</v>
      </c>
      <c r="AI25" s="49">
        <f t="shared" si="4"/>
        <v>0</v>
      </c>
      <c r="AJ25" s="42"/>
      <c r="AK25" s="42"/>
      <c r="AL25" s="42"/>
      <c r="AM25" s="43">
        <f t="shared" si="5"/>
        <v>0</v>
      </c>
      <c r="AN25" s="47">
        <f t="shared" si="6"/>
        <v>0</v>
      </c>
      <c r="AO25" s="42"/>
      <c r="AP25" s="42"/>
      <c r="AQ25" s="42"/>
      <c r="AR25" s="48">
        <f t="shared" si="22"/>
        <v>0</v>
      </c>
      <c r="AS25" s="49">
        <f t="shared" si="7"/>
        <v>0</v>
      </c>
      <c r="AT25" s="42">
        <v>-130012.21000000002</v>
      </c>
      <c r="AU25" s="42"/>
      <c r="AV25" s="42"/>
      <c r="AW25" s="43">
        <f t="shared" si="8"/>
        <v>-130012.21000000002</v>
      </c>
      <c r="AX25" s="47">
        <f t="shared" si="9"/>
        <v>0</v>
      </c>
      <c r="AY25" s="42">
        <v>-1199.7099999999998</v>
      </c>
      <c r="AZ25" s="42"/>
      <c r="BA25" s="42"/>
      <c r="BB25" s="43">
        <f t="shared" si="23"/>
        <v>-1199.7099999999998</v>
      </c>
      <c r="BC25" s="49">
        <f t="shared" si="10"/>
        <v>-130012.21000000002</v>
      </c>
      <c r="BD25" s="42"/>
      <c r="BE25" s="42"/>
      <c r="BF25" s="42"/>
      <c r="BG25" s="43">
        <f t="shared" si="11"/>
        <v>-130012.21000000002</v>
      </c>
      <c r="BH25" s="47">
        <f t="shared" si="12"/>
        <v>-1199.7099999999998</v>
      </c>
      <c r="BI25" s="42">
        <v>-1561.2100000000003</v>
      </c>
      <c r="BJ25" s="42"/>
      <c r="BK25" s="42"/>
      <c r="BL25" s="48">
        <f t="shared" si="24"/>
        <v>-2760.92</v>
      </c>
      <c r="BM25" s="64">
        <f>-1246.89-128765.32</f>
        <v>-130012.21</v>
      </c>
      <c r="BN25" s="42">
        <f>-32.63-3369.41</f>
        <v>-3402.04</v>
      </c>
      <c r="BO25" s="47">
        <f t="shared" si="13"/>
        <v>0</v>
      </c>
      <c r="BP25" s="53">
        <f t="shared" si="14"/>
        <v>641.11999999999989</v>
      </c>
      <c r="BQ25" s="54">
        <f t="shared" si="26"/>
        <v>0</v>
      </c>
      <c r="BR25" s="52">
        <f t="shared" si="25"/>
        <v>0</v>
      </c>
      <c r="BS25" s="55">
        <f t="shared" si="15"/>
        <v>641.11999999999989</v>
      </c>
      <c r="BT25" s="56">
        <f>SUM(BO25:BR25)</f>
        <v>641.11999999999989</v>
      </c>
      <c r="BU25" s="57">
        <v>-160772.42000000001</v>
      </c>
      <c r="BV25" s="58">
        <f>BU25-SUM(BG25,BL25)</f>
        <v>-27999.289999999979</v>
      </c>
      <c r="BW25" s="11"/>
      <c r="BX25" s="11"/>
      <c r="BY25" s="11"/>
      <c r="BZ25" s="11"/>
      <c r="CA25" s="11"/>
    </row>
    <row r="26" spans="3:79" thickBot="1" x14ac:dyDescent="0.25">
      <c r="C26" s="62" t="s">
        <v>115</v>
      </c>
      <c r="D26" s="40">
        <v>1584</v>
      </c>
      <c r="E26" s="41"/>
      <c r="F26" s="42"/>
      <c r="G26" s="42"/>
      <c r="H26" s="42"/>
      <c r="I26" s="43">
        <f t="shared" si="16"/>
        <v>0</v>
      </c>
      <c r="J26" s="42"/>
      <c r="K26" s="42"/>
      <c r="L26" s="42"/>
      <c r="M26" s="42"/>
      <c r="N26" s="43">
        <f t="shared" si="17"/>
        <v>0</v>
      </c>
      <c r="O26" s="44">
        <f t="shared" si="18"/>
        <v>0</v>
      </c>
      <c r="P26" s="42"/>
      <c r="Q26" s="42"/>
      <c r="R26" s="42"/>
      <c r="S26" s="43">
        <f t="shared" si="0"/>
        <v>0</v>
      </c>
      <c r="T26" s="43">
        <f t="shared" si="1"/>
        <v>0</v>
      </c>
      <c r="U26" s="42"/>
      <c r="V26" s="42"/>
      <c r="W26" s="42"/>
      <c r="X26" s="48">
        <f t="shared" si="19"/>
        <v>0</v>
      </c>
      <c r="Y26" s="49">
        <f t="shared" si="2"/>
        <v>0</v>
      </c>
      <c r="Z26" s="42"/>
      <c r="AA26" s="42"/>
      <c r="AB26" s="42"/>
      <c r="AC26" s="43">
        <f t="shared" si="20"/>
        <v>0</v>
      </c>
      <c r="AD26" s="47">
        <f t="shared" si="3"/>
        <v>0</v>
      </c>
      <c r="AE26" s="42"/>
      <c r="AF26" s="42"/>
      <c r="AG26" s="42"/>
      <c r="AH26" s="48">
        <f t="shared" si="21"/>
        <v>0</v>
      </c>
      <c r="AI26" s="49">
        <f t="shared" si="4"/>
        <v>0</v>
      </c>
      <c r="AJ26" s="42"/>
      <c r="AK26" s="42"/>
      <c r="AL26" s="65"/>
      <c r="AM26" s="43">
        <f t="shared" si="5"/>
        <v>0</v>
      </c>
      <c r="AN26" s="47">
        <f t="shared" si="6"/>
        <v>0</v>
      </c>
      <c r="AO26" s="42"/>
      <c r="AP26" s="42"/>
      <c r="AQ26" s="65"/>
      <c r="AR26" s="48">
        <f t="shared" si="22"/>
        <v>0</v>
      </c>
      <c r="AS26" s="49">
        <f t="shared" si="7"/>
        <v>0</v>
      </c>
      <c r="AT26" s="66">
        <v>240007.77000000002</v>
      </c>
      <c r="AU26" s="42"/>
      <c r="AV26" s="42"/>
      <c r="AW26" s="43">
        <f t="shared" si="8"/>
        <v>240007.77000000002</v>
      </c>
      <c r="AX26" s="47">
        <f t="shared" si="9"/>
        <v>0</v>
      </c>
      <c r="AY26" s="66">
        <v>1385.7800000000002</v>
      </c>
      <c r="AZ26" s="42"/>
      <c r="BA26" s="42"/>
      <c r="BB26" s="43">
        <f t="shared" si="23"/>
        <v>1385.7800000000002</v>
      </c>
      <c r="BC26" s="49">
        <f t="shared" si="10"/>
        <v>240007.77000000002</v>
      </c>
      <c r="BD26" s="52"/>
      <c r="BE26" s="52"/>
      <c r="BF26" s="42"/>
      <c r="BG26" s="43">
        <f t="shared" si="11"/>
        <v>240007.77000000002</v>
      </c>
      <c r="BH26" s="47">
        <f t="shared" si="12"/>
        <v>1385.7800000000002</v>
      </c>
      <c r="BI26" s="52">
        <v>2882.07</v>
      </c>
      <c r="BJ26" s="42"/>
      <c r="BK26" s="42"/>
      <c r="BL26" s="48">
        <f t="shared" si="24"/>
        <v>4267.8500000000004</v>
      </c>
      <c r="BM26" s="52">
        <v>240007.77</v>
      </c>
      <c r="BN26" s="52">
        <v>5451.45</v>
      </c>
      <c r="BO26" s="47">
        <f t="shared" si="13"/>
        <v>0</v>
      </c>
      <c r="BP26" s="53">
        <f t="shared" si="14"/>
        <v>-1183.5999999999995</v>
      </c>
      <c r="BQ26" s="54">
        <f t="shared" si="26"/>
        <v>0</v>
      </c>
      <c r="BR26" s="52">
        <f t="shared" si="25"/>
        <v>0</v>
      </c>
      <c r="BS26" s="55">
        <f t="shared" si="15"/>
        <v>-1183.5999999999995</v>
      </c>
      <c r="BT26" s="56">
        <f>SUM(BO26:BR26)</f>
        <v>-1183.5999999999995</v>
      </c>
      <c r="BU26" s="57">
        <v>1046840.87</v>
      </c>
      <c r="BV26" s="58">
        <f t="shared" ref="BV26:BV37" si="27">BU26-SUM(BG26,BL26)</f>
        <v>802565.25</v>
      </c>
      <c r="BW26" s="11"/>
      <c r="BX26" s="11"/>
      <c r="BY26" s="11"/>
      <c r="BZ26" s="11"/>
      <c r="CA26" s="11"/>
    </row>
    <row r="27" spans="3:79" thickBot="1" x14ac:dyDescent="0.25">
      <c r="C27" s="67" t="s">
        <v>116</v>
      </c>
      <c r="D27" s="40">
        <v>1586</v>
      </c>
      <c r="E27" s="41"/>
      <c r="F27" s="42"/>
      <c r="G27" s="42"/>
      <c r="H27" s="42"/>
      <c r="I27" s="43">
        <f t="shared" si="16"/>
        <v>0</v>
      </c>
      <c r="J27" s="42"/>
      <c r="K27" s="42"/>
      <c r="L27" s="42"/>
      <c r="M27" s="42"/>
      <c r="N27" s="43">
        <f t="shared" si="17"/>
        <v>0</v>
      </c>
      <c r="O27" s="49">
        <f t="shared" si="18"/>
        <v>0</v>
      </c>
      <c r="P27" s="42"/>
      <c r="Q27" s="42"/>
      <c r="R27" s="42"/>
      <c r="S27" s="43">
        <f t="shared" si="0"/>
        <v>0</v>
      </c>
      <c r="T27" s="43">
        <f t="shared" si="1"/>
        <v>0</v>
      </c>
      <c r="U27" s="42"/>
      <c r="V27" s="42"/>
      <c r="W27" s="42"/>
      <c r="X27" s="48">
        <f t="shared" si="19"/>
        <v>0</v>
      </c>
      <c r="Y27" s="49">
        <f t="shared" si="2"/>
        <v>0</v>
      </c>
      <c r="Z27" s="42"/>
      <c r="AA27" s="42"/>
      <c r="AB27" s="42"/>
      <c r="AC27" s="43">
        <f t="shared" si="20"/>
        <v>0</v>
      </c>
      <c r="AD27" s="47">
        <f t="shared" si="3"/>
        <v>0</v>
      </c>
      <c r="AE27" s="42"/>
      <c r="AF27" s="42"/>
      <c r="AG27" s="42"/>
      <c r="AH27" s="48">
        <f t="shared" si="21"/>
        <v>0</v>
      </c>
      <c r="AI27" s="49">
        <f t="shared" si="4"/>
        <v>0</v>
      </c>
      <c r="AJ27" s="42"/>
      <c r="AK27" s="42"/>
      <c r="AL27" s="65"/>
      <c r="AM27" s="43">
        <f t="shared" si="5"/>
        <v>0</v>
      </c>
      <c r="AN27" s="47">
        <f t="shared" si="6"/>
        <v>0</v>
      </c>
      <c r="AO27" s="42"/>
      <c r="AP27" s="42"/>
      <c r="AQ27" s="65"/>
      <c r="AR27" s="48">
        <f t="shared" si="22"/>
        <v>0</v>
      </c>
      <c r="AS27" s="49">
        <f t="shared" si="7"/>
        <v>0</v>
      </c>
      <c r="AT27" s="52">
        <v>-154399.63874799968</v>
      </c>
      <c r="AU27" s="42"/>
      <c r="AV27" s="42"/>
      <c r="AW27" s="43">
        <f t="shared" si="8"/>
        <v>-154399.63874799968</v>
      </c>
      <c r="AX27" s="47">
        <f t="shared" si="9"/>
        <v>0</v>
      </c>
      <c r="AY27" s="52">
        <v>1526.08</v>
      </c>
      <c r="AZ27" s="42"/>
      <c r="BA27" s="42"/>
      <c r="BB27" s="43">
        <f t="shared" si="23"/>
        <v>1526.08</v>
      </c>
      <c r="BC27" s="49">
        <f t="shared" si="10"/>
        <v>-154399.63874799968</v>
      </c>
      <c r="BD27" s="52"/>
      <c r="BE27" s="52"/>
      <c r="BF27" s="42"/>
      <c r="BG27" s="43">
        <f t="shared" si="11"/>
        <v>-154399.63874799968</v>
      </c>
      <c r="BH27" s="47">
        <f t="shared" si="12"/>
        <v>1526.08</v>
      </c>
      <c r="BI27" s="52">
        <v>-1854.07</v>
      </c>
      <c r="BJ27" s="42"/>
      <c r="BK27" s="42"/>
      <c r="BL27" s="48">
        <f t="shared" si="24"/>
        <v>-327.99</v>
      </c>
      <c r="BM27" s="52">
        <v>-154399.64000000001</v>
      </c>
      <c r="BN27" s="52">
        <v>-1089.4000000000001</v>
      </c>
      <c r="BO27" s="47">
        <f t="shared" si="13"/>
        <v>1.252000336535275E-3</v>
      </c>
      <c r="BP27" s="53">
        <f t="shared" si="14"/>
        <v>761.41000000000008</v>
      </c>
      <c r="BQ27" s="54">
        <f t="shared" si="26"/>
        <v>0</v>
      </c>
      <c r="BR27" s="52">
        <f t="shared" si="25"/>
        <v>0</v>
      </c>
      <c r="BS27" s="55">
        <f t="shared" si="15"/>
        <v>761.41000000000008</v>
      </c>
      <c r="BT27" s="56">
        <f>SUM(BO27:BR27)</f>
        <v>761.41125200033662</v>
      </c>
      <c r="BU27" s="57">
        <v>-925417.26</v>
      </c>
      <c r="BV27" s="58">
        <f t="shared" si="27"/>
        <v>-770689.63125200034</v>
      </c>
      <c r="BW27" s="11"/>
      <c r="BX27" s="11"/>
      <c r="BY27" s="11"/>
      <c r="BZ27" s="11"/>
      <c r="CA27" s="11"/>
    </row>
    <row r="28" spans="3:79" ht="17.25" thickBot="1" x14ac:dyDescent="0.25">
      <c r="C28" s="68" t="s">
        <v>117</v>
      </c>
      <c r="D28" s="40">
        <v>1588</v>
      </c>
      <c r="E28" s="41"/>
      <c r="F28" s="42"/>
      <c r="G28" s="42"/>
      <c r="H28" s="42"/>
      <c r="I28" s="43">
        <f t="shared" si="16"/>
        <v>0</v>
      </c>
      <c r="J28" s="42"/>
      <c r="K28" s="42"/>
      <c r="L28" s="42"/>
      <c r="M28" s="42"/>
      <c r="N28" s="43">
        <f t="shared" si="17"/>
        <v>0</v>
      </c>
      <c r="O28" s="49">
        <f t="shared" si="18"/>
        <v>0</v>
      </c>
      <c r="P28" s="42"/>
      <c r="Q28" s="42"/>
      <c r="R28" s="42"/>
      <c r="S28" s="43">
        <f t="shared" si="0"/>
        <v>0</v>
      </c>
      <c r="T28" s="43">
        <f t="shared" si="1"/>
        <v>0</v>
      </c>
      <c r="U28" s="42"/>
      <c r="V28" s="42"/>
      <c r="W28" s="42"/>
      <c r="X28" s="48">
        <f t="shared" si="19"/>
        <v>0</v>
      </c>
      <c r="Y28" s="49">
        <f t="shared" si="2"/>
        <v>0</v>
      </c>
      <c r="Z28" s="42"/>
      <c r="AA28" s="42"/>
      <c r="AB28" s="42"/>
      <c r="AC28" s="43">
        <f t="shared" si="20"/>
        <v>0</v>
      </c>
      <c r="AD28" s="47">
        <f t="shared" si="3"/>
        <v>0</v>
      </c>
      <c r="AE28" s="42"/>
      <c r="AF28" s="42"/>
      <c r="AG28" s="42"/>
      <c r="AH28" s="48">
        <f t="shared" si="21"/>
        <v>0</v>
      </c>
      <c r="AI28" s="49">
        <f t="shared" si="4"/>
        <v>0</v>
      </c>
      <c r="AJ28" s="42"/>
      <c r="AK28" s="42"/>
      <c r="AL28" s="65"/>
      <c r="AM28" s="43">
        <f t="shared" si="5"/>
        <v>0</v>
      </c>
      <c r="AN28" s="47">
        <f t="shared" si="6"/>
        <v>0</v>
      </c>
      <c r="AO28" s="42"/>
      <c r="AP28" s="42"/>
      <c r="AQ28" s="65"/>
      <c r="AR28" s="48">
        <f t="shared" si="22"/>
        <v>0</v>
      </c>
      <c r="AS28" s="49">
        <f t="shared" si="7"/>
        <v>0</v>
      </c>
      <c r="AT28" s="52">
        <v>292663.17999999598</v>
      </c>
      <c r="AU28" s="42"/>
      <c r="AV28" s="42"/>
      <c r="AW28" s="43">
        <f t="shared" si="8"/>
        <v>292663.17999999598</v>
      </c>
      <c r="AX28" s="47">
        <f t="shared" si="9"/>
        <v>0</v>
      </c>
      <c r="AY28" s="52">
        <v>1219.98</v>
      </c>
      <c r="AZ28" s="42"/>
      <c r="BA28" s="42"/>
      <c r="BB28" s="43">
        <f t="shared" si="23"/>
        <v>1219.98</v>
      </c>
      <c r="BC28" s="49">
        <f t="shared" si="10"/>
        <v>292663.17999999598</v>
      </c>
      <c r="BD28" s="52"/>
      <c r="BE28" s="52"/>
      <c r="BF28" s="42"/>
      <c r="BG28" s="43">
        <f t="shared" si="11"/>
        <v>292663.17999999598</v>
      </c>
      <c r="BH28" s="47">
        <f t="shared" si="12"/>
        <v>1219.98</v>
      </c>
      <c r="BI28" s="52">
        <v>3514.36</v>
      </c>
      <c r="BJ28" s="42"/>
      <c r="BK28" s="42"/>
      <c r="BL28" s="48">
        <f t="shared" si="24"/>
        <v>4734.34</v>
      </c>
      <c r="BM28" s="52">
        <v>292663.18</v>
      </c>
      <c r="BN28" s="52">
        <v>6177.62</v>
      </c>
      <c r="BO28" s="47">
        <f t="shared" si="13"/>
        <v>-4.0163286030292511E-9</v>
      </c>
      <c r="BP28" s="53">
        <f t="shared" si="14"/>
        <v>-1443.2799999999997</v>
      </c>
      <c r="BQ28" s="54">
        <f t="shared" si="26"/>
        <v>0</v>
      </c>
      <c r="BR28" s="52">
        <f t="shared" si="25"/>
        <v>0</v>
      </c>
      <c r="BS28" s="55">
        <f t="shared" si="15"/>
        <v>-1443.2799999999997</v>
      </c>
      <c r="BT28" s="56">
        <f>SUM(BO28:BR28)</f>
        <v>-1443.2800000040161</v>
      </c>
      <c r="BU28" s="57">
        <v>-458064.76</v>
      </c>
      <c r="BV28" s="58">
        <f t="shared" si="27"/>
        <v>-755462.27999999607</v>
      </c>
      <c r="BW28" s="11"/>
      <c r="BX28" s="11"/>
      <c r="BY28" s="11"/>
      <c r="BZ28" s="11"/>
      <c r="CA28" s="11"/>
    </row>
    <row r="29" spans="3:79" ht="17.25" thickBot="1" x14ac:dyDescent="0.25">
      <c r="C29" s="68" t="s">
        <v>118</v>
      </c>
      <c r="D29" s="40">
        <v>1589</v>
      </c>
      <c r="E29" s="41"/>
      <c r="F29" s="42"/>
      <c r="G29" s="42"/>
      <c r="H29" s="42"/>
      <c r="I29" s="43">
        <f t="shared" si="16"/>
        <v>0</v>
      </c>
      <c r="J29" s="42"/>
      <c r="K29" s="42"/>
      <c r="L29" s="42"/>
      <c r="M29" s="42"/>
      <c r="N29" s="43">
        <f t="shared" si="17"/>
        <v>0</v>
      </c>
      <c r="O29" s="49">
        <f t="shared" si="18"/>
        <v>0</v>
      </c>
      <c r="P29" s="42"/>
      <c r="Q29" s="42"/>
      <c r="R29" s="42"/>
      <c r="S29" s="43">
        <f t="shared" si="0"/>
        <v>0</v>
      </c>
      <c r="T29" s="43">
        <f t="shared" si="1"/>
        <v>0</v>
      </c>
      <c r="U29" s="42"/>
      <c r="V29" s="42"/>
      <c r="W29" s="42"/>
      <c r="X29" s="48">
        <f t="shared" si="19"/>
        <v>0</v>
      </c>
      <c r="Y29" s="49">
        <f t="shared" si="2"/>
        <v>0</v>
      </c>
      <c r="Z29" s="42"/>
      <c r="AA29" s="42"/>
      <c r="AB29" s="42"/>
      <c r="AC29" s="43">
        <f t="shared" si="20"/>
        <v>0</v>
      </c>
      <c r="AD29" s="47">
        <f t="shared" si="3"/>
        <v>0</v>
      </c>
      <c r="AE29" s="42"/>
      <c r="AF29" s="42"/>
      <c r="AG29" s="42"/>
      <c r="AH29" s="48">
        <f t="shared" si="21"/>
        <v>0</v>
      </c>
      <c r="AI29" s="49">
        <f t="shared" si="4"/>
        <v>0</v>
      </c>
      <c r="AJ29" s="42"/>
      <c r="AK29" s="42"/>
      <c r="AL29" s="65"/>
      <c r="AM29" s="43">
        <f t="shared" si="5"/>
        <v>0</v>
      </c>
      <c r="AN29" s="47">
        <f t="shared" si="6"/>
        <v>0</v>
      </c>
      <c r="AO29" s="42"/>
      <c r="AP29" s="42"/>
      <c r="AQ29" s="65"/>
      <c r="AR29" s="48">
        <f t="shared" si="22"/>
        <v>0</v>
      </c>
      <c r="AS29" s="49">
        <f t="shared" si="7"/>
        <v>0</v>
      </c>
      <c r="AT29" s="52">
        <f>-1379929.44+14256.76</f>
        <v>-1365672.68</v>
      </c>
      <c r="AU29" s="42"/>
      <c r="AV29" s="42"/>
      <c r="AW29" s="43">
        <f t="shared" si="8"/>
        <v>-1365672.68</v>
      </c>
      <c r="AX29" s="47">
        <f t="shared" si="9"/>
        <v>0</v>
      </c>
      <c r="AY29" s="42">
        <v>14658.880000000001</v>
      </c>
      <c r="AZ29" s="42"/>
      <c r="BA29" s="42"/>
      <c r="BB29" s="43">
        <f t="shared" si="23"/>
        <v>14658.880000000001</v>
      </c>
      <c r="BC29" s="49">
        <f t="shared" si="10"/>
        <v>-1365672.68</v>
      </c>
      <c r="BD29" s="52"/>
      <c r="BE29" s="52"/>
      <c r="BF29" s="42"/>
      <c r="BG29" s="43">
        <f t="shared" si="11"/>
        <v>-1365672.68</v>
      </c>
      <c r="BH29" s="47">
        <f t="shared" si="12"/>
        <v>14658.880000000001</v>
      </c>
      <c r="BI29" s="52">
        <v>-16399.330000000002</v>
      </c>
      <c r="BJ29" s="52"/>
      <c r="BK29" s="42"/>
      <c r="BL29" s="48">
        <f t="shared" si="24"/>
        <v>-1740.4500000000007</v>
      </c>
      <c r="BM29" s="52">
        <f>-1352575.14-13097.54</f>
        <v>-1365672.68</v>
      </c>
      <c r="BN29" s="52">
        <f>-8393.94-81.28</f>
        <v>-8475.2200000000012</v>
      </c>
      <c r="BO29" s="47">
        <f t="shared" si="13"/>
        <v>0</v>
      </c>
      <c r="BP29" s="53">
        <f t="shared" si="14"/>
        <v>6734.77</v>
      </c>
      <c r="BQ29" s="54">
        <f t="shared" si="26"/>
        <v>0</v>
      </c>
      <c r="BR29" s="52">
        <f>ROUND(+BO29*2.17%*(31+28+31+30)/365,2)</f>
        <v>0</v>
      </c>
      <c r="BS29" s="55">
        <f t="shared" si="15"/>
        <v>6734.77</v>
      </c>
      <c r="BT29" s="56">
        <f>SUM(BO29:BR29)</f>
        <v>6734.77</v>
      </c>
      <c r="BU29" s="57">
        <v>1584363.42</v>
      </c>
      <c r="BV29" s="58">
        <f t="shared" si="27"/>
        <v>2951776.55</v>
      </c>
      <c r="BW29" s="11"/>
      <c r="BX29" s="11"/>
      <c r="BY29" s="11"/>
      <c r="BZ29" s="11"/>
      <c r="CA29" s="11"/>
    </row>
    <row r="30" spans="3:79" ht="17.25" hidden="1" thickBot="1" x14ac:dyDescent="0.25">
      <c r="C30" s="68" t="s">
        <v>119</v>
      </c>
      <c r="D30" s="40">
        <v>1595</v>
      </c>
      <c r="E30" s="41"/>
      <c r="F30" s="42"/>
      <c r="G30" s="42"/>
      <c r="H30" s="42"/>
      <c r="I30" s="43">
        <f t="shared" si="16"/>
        <v>0</v>
      </c>
      <c r="J30" s="42"/>
      <c r="K30" s="42"/>
      <c r="L30" s="42"/>
      <c r="M30" s="42"/>
      <c r="N30" s="43">
        <f t="shared" si="17"/>
        <v>0</v>
      </c>
      <c r="O30" s="49">
        <f t="shared" si="18"/>
        <v>0</v>
      </c>
      <c r="P30" s="42"/>
      <c r="Q30" s="42"/>
      <c r="R30" s="42"/>
      <c r="S30" s="43">
        <f t="shared" si="0"/>
        <v>0</v>
      </c>
      <c r="T30" s="43">
        <f t="shared" si="1"/>
        <v>0</v>
      </c>
      <c r="U30" s="42"/>
      <c r="V30" s="42"/>
      <c r="W30" s="42"/>
      <c r="X30" s="48">
        <f t="shared" si="19"/>
        <v>0</v>
      </c>
      <c r="Y30" s="49">
        <f t="shared" si="2"/>
        <v>0</v>
      </c>
      <c r="Z30" s="42"/>
      <c r="AA30" s="42"/>
      <c r="AB30" s="42"/>
      <c r="AC30" s="43">
        <f t="shared" si="20"/>
        <v>0</v>
      </c>
      <c r="AD30" s="47">
        <f t="shared" si="3"/>
        <v>0</v>
      </c>
      <c r="AE30" s="42"/>
      <c r="AF30" s="42"/>
      <c r="AG30" s="42"/>
      <c r="AH30" s="48">
        <f t="shared" si="21"/>
        <v>0</v>
      </c>
      <c r="AI30" s="49">
        <f t="shared" si="4"/>
        <v>0</v>
      </c>
      <c r="AJ30" s="42"/>
      <c r="AK30" s="42"/>
      <c r="AL30" s="65"/>
      <c r="AM30" s="43">
        <f t="shared" si="5"/>
        <v>0</v>
      </c>
      <c r="AN30" s="47">
        <f t="shared" si="6"/>
        <v>0</v>
      </c>
      <c r="AO30" s="42"/>
      <c r="AP30" s="42"/>
      <c r="AQ30" s="65"/>
      <c r="AR30" s="48">
        <f t="shared" si="22"/>
        <v>0</v>
      </c>
      <c r="AS30" s="49">
        <f t="shared" si="7"/>
        <v>0</v>
      </c>
      <c r="AT30" s="52"/>
      <c r="AU30" s="42"/>
      <c r="AV30" s="42"/>
      <c r="AW30" s="43">
        <f t="shared" si="8"/>
        <v>0</v>
      </c>
      <c r="AX30" s="47">
        <f t="shared" si="9"/>
        <v>0</v>
      </c>
      <c r="AY30" s="52"/>
      <c r="AZ30" s="42"/>
      <c r="BA30" s="42"/>
      <c r="BB30" s="43">
        <f t="shared" si="23"/>
        <v>0</v>
      </c>
      <c r="BC30" s="49">
        <f t="shared" si="10"/>
        <v>0</v>
      </c>
      <c r="BD30" s="52"/>
      <c r="BE30" s="42"/>
      <c r="BF30" s="42"/>
      <c r="BG30" s="43">
        <f t="shared" si="11"/>
        <v>0</v>
      </c>
      <c r="BH30" s="47">
        <f t="shared" si="12"/>
        <v>0</v>
      </c>
      <c r="BI30" s="52"/>
      <c r="BJ30" s="42"/>
      <c r="BK30" s="42"/>
      <c r="BL30" s="48">
        <f t="shared" si="24"/>
        <v>0</v>
      </c>
      <c r="BM30" s="52"/>
      <c r="BN30" s="52"/>
      <c r="BO30" s="47">
        <f t="shared" si="13"/>
        <v>0</v>
      </c>
      <c r="BP30" s="53">
        <f t="shared" si="14"/>
        <v>0</v>
      </c>
      <c r="BQ30" s="54"/>
      <c r="BR30" s="52"/>
      <c r="BS30" s="55">
        <f t="shared" si="15"/>
        <v>0</v>
      </c>
      <c r="BT30" s="56">
        <f>IF(CA7=TRUE, SUM(BO30:BR30), 0)</f>
        <v>0</v>
      </c>
      <c r="BU30" s="57"/>
      <c r="BV30" s="58"/>
      <c r="BW30" s="11"/>
      <c r="BX30" s="11"/>
      <c r="BY30" s="11"/>
      <c r="BZ30" s="11"/>
      <c r="CA30" s="11"/>
    </row>
    <row r="31" spans="3:79" ht="17.25" thickBot="1" x14ac:dyDescent="0.25">
      <c r="C31" s="68" t="s">
        <v>120</v>
      </c>
      <c r="D31" s="40">
        <v>1595</v>
      </c>
      <c r="E31" s="41"/>
      <c r="F31" s="42"/>
      <c r="G31" s="42"/>
      <c r="H31" s="42"/>
      <c r="I31" s="43">
        <f t="shared" si="16"/>
        <v>0</v>
      </c>
      <c r="J31" s="42"/>
      <c r="K31" s="42"/>
      <c r="L31" s="42"/>
      <c r="M31" s="42"/>
      <c r="N31" s="43">
        <f t="shared" si="17"/>
        <v>0</v>
      </c>
      <c r="O31" s="49">
        <f t="shared" si="18"/>
        <v>0</v>
      </c>
      <c r="P31" s="42"/>
      <c r="Q31" s="42"/>
      <c r="R31" s="42"/>
      <c r="S31" s="43">
        <f t="shared" si="0"/>
        <v>0</v>
      </c>
      <c r="T31" s="43">
        <f t="shared" si="1"/>
        <v>0</v>
      </c>
      <c r="U31" s="42"/>
      <c r="V31" s="42"/>
      <c r="W31" s="42"/>
      <c r="X31" s="48">
        <f t="shared" si="19"/>
        <v>0</v>
      </c>
      <c r="Y31" s="49">
        <f t="shared" si="2"/>
        <v>0</v>
      </c>
      <c r="Z31" s="42"/>
      <c r="AA31" s="42"/>
      <c r="AB31" s="42"/>
      <c r="AC31" s="43">
        <f t="shared" si="20"/>
        <v>0</v>
      </c>
      <c r="AD31" s="47">
        <f t="shared" si="3"/>
        <v>0</v>
      </c>
      <c r="AE31" s="42"/>
      <c r="AF31" s="42"/>
      <c r="AG31" s="42"/>
      <c r="AH31" s="48">
        <f t="shared" si="21"/>
        <v>0</v>
      </c>
      <c r="AI31" s="49">
        <f t="shared" si="4"/>
        <v>0</v>
      </c>
      <c r="AJ31" s="42"/>
      <c r="AK31" s="42"/>
      <c r="AL31" s="65"/>
      <c r="AM31" s="43">
        <f t="shared" si="5"/>
        <v>0</v>
      </c>
      <c r="AN31" s="47">
        <f t="shared" si="6"/>
        <v>0</v>
      </c>
      <c r="AO31" s="42"/>
      <c r="AP31" s="42"/>
      <c r="AQ31" s="65"/>
      <c r="AR31" s="48">
        <f t="shared" si="22"/>
        <v>0</v>
      </c>
      <c r="AS31" s="49">
        <f t="shared" si="7"/>
        <v>0</v>
      </c>
      <c r="AT31" s="52"/>
      <c r="AU31" s="42"/>
      <c r="AV31" s="42"/>
      <c r="AW31" s="43">
        <f t="shared" si="8"/>
        <v>0</v>
      </c>
      <c r="AX31" s="47">
        <f t="shared" si="9"/>
        <v>0</v>
      </c>
      <c r="AY31" s="52"/>
      <c r="AZ31" s="42"/>
      <c r="BA31" s="42"/>
      <c r="BB31" s="43">
        <f t="shared" si="23"/>
        <v>0</v>
      </c>
      <c r="BC31" s="49">
        <f t="shared" si="10"/>
        <v>0</v>
      </c>
      <c r="BD31" s="52"/>
      <c r="BE31" s="42"/>
      <c r="BF31" s="42"/>
      <c r="BG31" s="43">
        <f t="shared" si="11"/>
        <v>0</v>
      </c>
      <c r="BH31" s="47">
        <f t="shared" si="12"/>
        <v>0</v>
      </c>
      <c r="BI31" s="52"/>
      <c r="BJ31" s="42"/>
      <c r="BK31" s="42"/>
      <c r="BL31" s="48">
        <f t="shared" si="24"/>
        <v>0</v>
      </c>
      <c r="BM31" s="52"/>
      <c r="BN31" s="52"/>
      <c r="BO31" s="47">
        <f t="shared" si="13"/>
        <v>0</v>
      </c>
      <c r="BP31" s="53">
        <f t="shared" si="14"/>
        <v>0</v>
      </c>
      <c r="BQ31" s="54"/>
      <c r="BR31" s="52"/>
      <c r="BS31" s="55">
        <f t="shared" si="15"/>
        <v>0</v>
      </c>
      <c r="BT31" s="56">
        <f>IF(CA8=TRUE, SUM(BO31:BR31), 0)</f>
        <v>0</v>
      </c>
      <c r="BU31" s="57">
        <v>0</v>
      </c>
      <c r="BV31" s="58">
        <f t="shared" si="27"/>
        <v>0</v>
      </c>
      <c r="BW31" s="11"/>
      <c r="BX31" s="11"/>
      <c r="BY31" s="11"/>
      <c r="BZ31" s="11"/>
      <c r="CA31" s="11"/>
    </row>
    <row r="32" spans="3:79" ht="17.25" thickBot="1" x14ac:dyDescent="0.25">
      <c r="C32" s="68" t="s">
        <v>121</v>
      </c>
      <c r="D32" s="40">
        <v>1595</v>
      </c>
      <c r="E32" s="41"/>
      <c r="F32" s="42"/>
      <c r="G32" s="42"/>
      <c r="H32" s="42"/>
      <c r="I32" s="43">
        <f t="shared" si="16"/>
        <v>0</v>
      </c>
      <c r="J32" s="42"/>
      <c r="K32" s="42"/>
      <c r="L32" s="42"/>
      <c r="M32" s="42"/>
      <c r="N32" s="43">
        <f t="shared" si="17"/>
        <v>0</v>
      </c>
      <c r="O32" s="49">
        <f t="shared" si="18"/>
        <v>0</v>
      </c>
      <c r="P32" s="42"/>
      <c r="Q32" s="42"/>
      <c r="R32" s="42"/>
      <c r="S32" s="43">
        <f t="shared" ref="S32:S37" si="28">O32+P32-Q32+SUM(R32:R32)</f>
        <v>0</v>
      </c>
      <c r="T32" s="43">
        <f t="shared" si="1"/>
        <v>0</v>
      </c>
      <c r="U32" s="42"/>
      <c r="V32" s="42"/>
      <c r="W32" s="42"/>
      <c r="X32" s="48">
        <f t="shared" si="19"/>
        <v>0</v>
      </c>
      <c r="Y32" s="49">
        <f t="shared" si="2"/>
        <v>0</v>
      </c>
      <c r="Z32" s="42"/>
      <c r="AA32" s="42"/>
      <c r="AB32" s="42"/>
      <c r="AC32" s="43">
        <f t="shared" ref="AC32:AC37" si="29">Y32+Z32-AA32+SUM(AB32:AB32)</f>
        <v>0</v>
      </c>
      <c r="AD32" s="47">
        <f t="shared" si="3"/>
        <v>0</v>
      </c>
      <c r="AE32" s="42"/>
      <c r="AF32" s="42"/>
      <c r="AG32" s="42"/>
      <c r="AH32" s="48">
        <f t="shared" si="21"/>
        <v>0</v>
      </c>
      <c r="AI32" s="49">
        <f t="shared" si="4"/>
        <v>0</v>
      </c>
      <c r="AJ32" s="42"/>
      <c r="AK32" s="42"/>
      <c r="AL32" s="65"/>
      <c r="AM32" s="43">
        <f t="shared" si="5"/>
        <v>0</v>
      </c>
      <c r="AN32" s="47">
        <f t="shared" si="6"/>
        <v>0</v>
      </c>
      <c r="AO32" s="42"/>
      <c r="AP32" s="42"/>
      <c r="AQ32" s="65"/>
      <c r="AR32" s="48">
        <f t="shared" si="22"/>
        <v>0</v>
      </c>
      <c r="AS32" s="49">
        <f t="shared" si="7"/>
        <v>0</v>
      </c>
      <c r="AT32" s="52"/>
      <c r="AU32" s="42"/>
      <c r="AV32" s="42"/>
      <c r="AW32" s="43">
        <f t="shared" si="8"/>
        <v>0</v>
      </c>
      <c r="AX32" s="47">
        <f t="shared" si="9"/>
        <v>0</v>
      </c>
      <c r="AY32" s="52"/>
      <c r="AZ32" s="42"/>
      <c r="BA32" s="42"/>
      <c r="BB32" s="43">
        <f t="shared" si="23"/>
        <v>0</v>
      </c>
      <c r="BC32" s="49">
        <f t="shared" si="10"/>
        <v>0</v>
      </c>
      <c r="BD32" s="52"/>
      <c r="BE32" s="42"/>
      <c r="BF32" s="42"/>
      <c r="BG32" s="43">
        <f t="shared" si="11"/>
        <v>0</v>
      </c>
      <c r="BH32" s="47">
        <f t="shared" si="12"/>
        <v>0</v>
      </c>
      <c r="BI32" s="52"/>
      <c r="BJ32" s="42"/>
      <c r="BK32" s="42"/>
      <c r="BL32" s="48">
        <f t="shared" si="24"/>
        <v>0</v>
      </c>
      <c r="BM32" s="52"/>
      <c r="BN32" s="52"/>
      <c r="BO32" s="47">
        <f t="shared" si="13"/>
        <v>0</v>
      </c>
      <c r="BP32" s="53">
        <f t="shared" si="14"/>
        <v>0</v>
      </c>
      <c r="BQ32" s="54"/>
      <c r="BR32" s="52"/>
      <c r="BS32" s="55">
        <f t="shared" si="15"/>
        <v>0</v>
      </c>
      <c r="BT32" s="56">
        <f>IF(CA9=TRUE, SUM(BO32:BR32), 0)</f>
        <v>0</v>
      </c>
      <c r="BU32" s="57">
        <v>0</v>
      </c>
      <c r="BV32" s="58">
        <f t="shared" si="27"/>
        <v>0</v>
      </c>
      <c r="BW32" s="11"/>
      <c r="BX32" s="11"/>
      <c r="BY32" s="11"/>
      <c r="BZ32" s="11"/>
      <c r="CA32" s="11"/>
    </row>
    <row r="33" spans="1:79" ht="17.25" thickBot="1" x14ac:dyDescent="0.25">
      <c r="C33" s="68" t="s">
        <v>122</v>
      </c>
      <c r="D33" s="40">
        <v>1595</v>
      </c>
      <c r="E33" s="41"/>
      <c r="F33" s="42"/>
      <c r="G33" s="42"/>
      <c r="H33" s="42"/>
      <c r="I33" s="43">
        <f t="shared" si="16"/>
        <v>0</v>
      </c>
      <c r="J33" s="42"/>
      <c r="K33" s="42"/>
      <c r="L33" s="42"/>
      <c r="M33" s="42"/>
      <c r="N33" s="43">
        <f t="shared" si="17"/>
        <v>0</v>
      </c>
      <c r="O33" s="49">
        <f t="shared" si="18"/>
        <v>0</v>
      </c>
      <c r="P33" s="42"/>
      <c r="Q33" s="42"/>
      <c r="R33" s="42"/>
      <c r="S33" s="43">
        <f t="shared" si="28"/>
        <v>0</v>
      </c>
      <c r="T33" s="43">
        <f t="shared" si="1"/>
        <v>0</v>
      </c>
      <c r="U33" s="42"/>
      <c r="V33" s="42"/>
      <c r="W33" s="42"/>
      <c r="X33" s="48">
        <f t="shared" si="19"/>
        <v>0</v>
      </c>
      <c r="Y33" s="49">
        <f t="shared" si="2"/>
        <v>0</v>
      </c>
      <c r="Z33" s="42"/>
      <c r="AA33" s="42"/>
      <c r="AB33" s="42"/>
      <c r="AC33" s="43">
        <f t="shared" si="29"/>
        <v>0</v>
      </c>
      <c r="AD33" s="47">
        <f t="shared" si="3"/>
        <v>0</v>
      </c>
      <c r="AE33" s="42"/>
      <c r="AF33" s="42"/>
      <c r="AG33" s="42"/>
      <c r="AH33" s="48">
        <f t="shared" si="21"/>
        <v>0</v>
      </c>
      <c r="AI33" s="49">
        <f t="shared" si="4"/>
        <v>0</v>
      </c>
      <c r="AJ33" s="42"/>
      <c r="AK33" s="42"/>
      <c r="AL33" s="65"/>
      <c r="AM33" s="43">
        <f t="shared" si="5"/>
        <v>0</v>
      </c>
      <c r="AN33" s="47">
        <f t="shared" si="6"/>
        <v>0</v>
      </c>
      <c r="AO33" s="42"/>
      <c r="AP33" s="42"/>
      <c r="AQ33" s="65"/>
      <c r="AR33" s="48">
        <f t="shared" si="22"/>
        <v>0</v>
      </c>
      <c r="AS33" s="49">
        <f t="shared" si="7"/>
        <v>0</v>
      </c>
      <c r="AT33" s="52"/>
      <c r="AU33" s="42"/>
      <c r="AV33" s="42"/>
      <c r="AW33" s="43">
        <f t="shared" si="8"/>
        <v>0</v>
      </c>
      <c r="AX33" s="47">
        <f t="shared" si="9"/>
        <v>0</v>
      </c>
      <c r="AY33" s="52"/>
      <c r="AZ33" s="42"/>
      <c r="BA33" s="42"/>
      <c r="BB33" s="43">
        <f t="shared" si="23"/>
        <v>0</v>
      </c>
      <c r="BC33" s="49">
        <f t="shared" si="10"/>
        <v>0</v>
      </c>
      <c r="BD33" s="52"/>
      <c r="BE33" s="42"/>
      <c r="BF33" s="42"/>
      <c r="BG33" s="43">
        <f t="shared" si="11"/>
        <v>0</v>
      </c>
      <c r="BH33" s="47">
        <f t="shared" si="12"/>
        <v>0</v>
      </c>
      <c r="BI33" s="52"/>
      <c r="BJ33" s="42"/>
      <c r="BK33" s="42"/>
      <c r="BL33" s="48">
        <f t="shared" si="24"/>
        <v>0</v>
      </c>
      <c r="BM33" s="52"/>
      <c r="BN33" s="52"/>
      <c r="BO33" s="47">
        <f t="shared" si="13"/>
        <v>0</v>
      </c>
      <c r="BP33" s="53">
        <f t="shared" si="14"/>
        <v>0</v>
      </c>
      <c r="BQ33" s="54"/>
      <c r="BR33" s="52"/>
      <c r="BS33" s="55">
        <f t="shared" si="15"/>
        <v>0</v>
      </c>
      <c r="BT33" s="56">
        <f>IF(CA1=TRUE, SUM(BO33:BR33), 0)</f>
        <v>0</v>
      </c>
      <c r="BU33" s="57">
        <v>0</v>
      </c>
      <c r="BV33" s="58">
        <f t="shared" si="27"/>
        <v>0</v>
      </c>
      <c r="BW33" s="11"/>
      <c r="BX33" s="11"/>
      <c r="BY33" s="11"/>
      <c r="BZ33" s="11"/>
      <c r="CA33" s="11"/>
    </row>
    <row r="34" spans="1:79" ht="17.25" thickBot="1" x14ac:dyDescent="0.25">
      <c r="C34" s="68" t="s">
        <v>123</v>
      </c>
      <c r="D34" s="40">
        <v>1595</v>
      </c>
      <c r="E34" s="41"/>
      <c r="F34" s="42"/>
      <c r="G34" s="42"/>
      <c r="H34" s="42"/>
      <c r="I34" s="43">
        <f t="shared" si="16"/>
        <v>0</v>
      </c>
      <c r="J34" s="42"/>
      <c r="K34" s="42"/>
      <c r="L34" s="42"/>
      <c r="M34" s="42"/>
      <c r="N34" s="43">
        <f t="shared" si="17"/>
        <v>0</v>
      </c>
      <c r="O34" s="49">
        <f t="shared" si="18"/>
        <v>0</v>
      </c>
      <c r="P34" s="42"/>
      <c r="Q34" s="42"/>
      <c r="R34" s="42"/>
      <c r="S34" s="43">
        <f t="shared" si="28"/>
        <v>0</v>
      </c>
      <c r="T34" s="43">
        <f t="shared" si="1"/>
        <v>0</v>
      </c>
      <c r="U34" s="42"/>
      <c r="V34" s="42"/>
      <c r="W34" s="42"/>
      <c r="X34" s="48">
        <f t="shared" si="19"/>
        <v>0</v>
      </c>
      <c r="Y34" s="49">
        <f t="shared" si="2"/>
        <v>0</v>
      </c>
      <c r="Z34" s="42"/>
      <c r="AA34" s="42"/>
      <c r="AB34" s="42"/>
      <c r="AC34" s="43">
        <f t="shared" si="29"/>
        <v>0</v>
      </c>
      <c r="AD34" s="47">
        <f t="shared" si="3"/>
        <v>0</v>
      </c>
      <c r="AE34" s="42"/>
      <c r="AF34" s="42"/>
      <c r="AG34" s="42"/>
      <c r="AH34" s="48">
        <f t="shared" si="21"/>
        <v>0</v>
      </c>
      <c r="AI34" s="49">
        <f t="shared" si="4"/>
        <v>0</v>
      </c>
      <c r="AJ34" s="42"/>
      <c r="AK34" s="42"/>
      <c r="AL34" s="65"/>
      <c r="AM34" s="43">
        <f t="shared" si="5"/>
        <v>0</v>
      </c>
      <c r="AN34" s="47">
        <f t="shared" si="6"/>
        <v>0</v>
      </c>
      <c r="AO34" s="42"/>
      <c r="AP34" s="42"/>
      <c r="AQ34" s="65"/>
      <c r="AR34" s="48">
        <f t="shared" si="22"/>
        <v>0</v>
      </c>
      <c r="AS34" s="49">
        <f t="shared" si="7"/>
        <v>0</v>
      </c>
      <c r="AT34" s="52"/>
      <c r="AU34" s="42"/>
      <c r="AV34" s="42"/>
      <c r="AW34" s="43">
        <f t="shared" si="8"/>
        <v>0</v>
      </c>
      <c r="AX34" s="47">
        <f t="shared" si="9"/>
        <v>0</v>
      </c>
      <c r="AY34" s="52"/>
      <c r="AZ34" s="42"/>
      <c r="BA34" s="42"/>
      <c r="BB34" s="43">
        <f t="shared" si="23"/>
        <v>0</v>
      </c>
      <c r="BC34" s="49">
        <f t="shared" si="10"/>
        <v>0</v>
      </c>
      <c r="BD34" s="52"/>
      <c r="BE34" s="42"/>
      <c r="BF34" s="42"/>
      <c r="BG34" s="43">
        <f t="shared" si="11"/>
        <v>0</v>
      </c>
      <c r="BH34" s="47">
        <f t="shared" si="12"/>
        <v>0</v>
      </c>
      <c r="BI34" s="52"/>
      <c r="BJ34" s="42"/>
      <c r="BK34" s="42"/>
      <c r="BL34" s="48">
        <f t="shared" si="24"/>
        <v>0</v>
      </c>
      <c r="BM34" s="52"/>
      <c r="BN34" s="52"/>
      <c r="BO34" s="47">
        <f t="shared" si="13"/>
        <v>0</v>
      </c>
      <c r="BP34" s="53">
        <f t="shared" si="14"/>
        <v>0</v>
      </c>
      <c r="BQ34" s="54"/>
      <c r="BR34" s="52"/>
      <c r="BS34" s="55">
        <f t="shared" si="15"/>
        <v>0</v>
      </c>
      <c r="BT34" s="56">
        <f>IF(CA2=TRUE, SUM(BO34:BR34), 0)</f>
        <v>0</v>
      </c>
      <c r="BU34" s="57">
        <v>0</v>
      </c>
      <c r="BV34" s="58">
        <f t="shared" si="27"/>
        <v>0</v>
      </c>
      <c r="BW34" s="11"/>
      <c r="BX34" s="11"/>
      <c r="BY34" s="11"/>
      <c r="BZ34" s="11"/>
      <c r="CA34" s="11"/>
    </row>
    <row r="35" spans="1:79" ht="17.25" thickBot="1" x14ac:dyDescent="0.25">
      <c r="C35" s="68" t="s">
        <v>124</v>
      </c>
      <c r="D35" s="40">
        <v>1595</v>
      </c>
      <c r="E35" s="41"/>
      <c r="F35" s="42"/>
      <c r="G35" s="42"/>
      <c r="H35" s="42"/>
      <c r="I35" s="43">
        <f t="shared" si="16"/>
        <v>0</v>
      </c>
      <c r="J35" s="42"/>
      <c r="K35" s="42"/>
      <c r="L35" s="42"/>
      <c r="M35" s="42"/>
      <c r="N35" s="43">
        <f t="shared" si="17"/>
        <v>0</v>
      </c>
      <c r="O35" s="49">
        <f t="shared" si="18"/>
        <v>0</v>
      </c>
      <c r="P35" s="42"/>
      <c r="Q35" s="42"/>
      <c r="R35" s="42"/>
      <c r="S35" s="43">
        <f t="shared" si="28"/>
        <v>0</v>
      </c>
      <c r="T35" s="43">
        <f t="shared" si="1"/>
        <v>0</v>
      </c>
      <c r="U35" s="42"/>
      <c r="V35" s="42"/>
      <c r="W35" s="42"/>
      <c r="X35" s="48">
        <f t="shared" si="19"/>
        <v>0</v>
      </c>
      <c r="Y35" s="49">
        <f t="shared" si="2"/>
        <v>0</v>
      </c>
      <c r="Z35" s="42"/>
      <c r="AA35" s="42"/>
      <c r="AB35" s="42"/>
      <c r="AC35" s="43">
        <f t="shared" si="29"/>
        <v>0</v>
      </c>
      <c r="AD35" s="47">
        <f t="shared" si="3"/>
        <v>0</v>
      </c>
      <c r="AE35" s="42"/>
      <c r="AF35" s="42"/>
      <c r="AG35" s="42"/>
      <c r="AH35" s="48">
        <f t="shared" si="21"/>
        <v>0</v>
      </c>
      <c r="AI35" s="49">
        <f t="shared" si="4"/>
        <v>0</v>
      </c>
      <c r="AJ35" s="42"/>
      <c r="AK35" s="42"/>
      <c r="AL35" s="65"/>
      <c r="AM35" s="43">
        <f t="shared" si="5"/>
        <v>0</v>
      </c>
      <c r="AN35" s="47">
        <f t="shared" si="6"/>
        <v>0</v>
      </c>
      <c r="AO35" s="42"/>
      <c r="AP35" s="42"/>
      <c r="AQ35" s="52"/>
      <c r="AR35" s="48">
        <f t="shared" si="22"/>
        <v>0</v>
      </c>
      <c r="AS35" s="49">
        <f t="shared" si="7"/>
        <v>0</v>
      </c>
      <c r="AT35" s="52"/>
      <c r="AU35" s="42"/>
      <c r="AV35" s="42"/>
      <c r="AW35" s="43">
        <f t="shared" si="8"/>
        <v>0</v>
      </c>
      <c r="AX35" s="47">
        <f t="shared" si="9"/>
        <v>0</v>
      </c>
      <c r="AY35" s="52"/>
      <c r="AZ35" s="42"/>
      <c r="BA35" s="42"/>
      <c r="BB35" s="43">
        <f t="shared" si="23"/>
        <v>0</v>
      </c>
      <c r="BC35" s="49">
        <f t="shared" si="10"/>
        <v>0</v>
      </c>
      <c r="BD35" s="52"/>
      <c r="BE35" s="42"/>
      <c r="BF35" s="42"/>
      <c r="BG35" s="43">
        <f t="shared" si="11"/>
        <v>0</v>
      </c>
      <c r="BH35" s="47">
        <f t="shared" si="12"/>
        <v>0</v>
      </c>
      <c r="BI35" s="52"/>
      <c r="BJ35" s="42"/>
      <c r="BK35" s="42"/>
      <c r="BL35" s="48">
        <f t="shared" si="24"/>
        <v>0</v>
      </c>
      <c r="BM35" s="52"/>
      <c r="BN35" s="52"/>
      <c r="BO35" s="47">
        <f t="shared" si="13"/>
        <v>0</v>
      </c>
      <c r="BP35" s="53">
        <f t="shared" si="14"/>
        <v>0</v>
      </c>
      <c r="BQ35" s="54">
        <f t="shared" ref="BQ35:BQ36" si="30">ROUND(+ROUND(+BO35*1.5%*(31+28+31)/365+BO35*1.89%*(30+31+30+31+31+30)/365+BO35*2.17%*(31+30+31)/365,2),2)</f>
        <v>0</v>
      </c>
      <c r="BR35" s="52">
        <f>ROUND(+BO35*2.17%*(31+28+31+30)/365,2)</f>
        <v>0</v>
      </c>
      <c r="BS35" s="55">
        <f t="shared" si="15"/>
        <v>0</v>
      </c>
      <c r="BT35" s="56">
        <f>IF(CA3=TRUE, SUM(BO35:BR35), 0)</f>
        <v>0</v>
      </c>
      <c r="BU35" s="57">
        <v>-94884.09</v>
      </c>
      <c r="BV35" s="58">
        <f t="shared" si="27"/>
        <v>-94884.09</v>
      </c>
      <c r="BW35" s="11"/>
      <c r="BX35" s="11"/>
      <c r="BY35" s="11"/>
      <c r="BZ35" s="11"/>
      <c r="CA35" s="11"/>
    </row>
    <row r="36" spans="1:79" ht="17.25" thickBot="1" x14ac:dyDescent="0.25">
      <c r="C36" s="68" t="s">
        <v>125</v>
      </c>
      <c r="D36" s="40">
        <v>1595</v>
      </c>
      <c r="E36" s="41"/>
      <c r="F36" s="42"/>
      <c r="G36" s="42"/>
      <c r="H36" s="42"/>
      <c r="I36" s="43">
        <f t="shared" si="16"/>
        <v>0</v>
      </c>
      <c r="J36" s="42"/>
      <c r="K36" s="42"/>
      <c r="L36" s="42"/>
      <c r="M36" s="42"/>
      <c r="N36" s="43">
        <f t="shared" si="17"/>
        <v>0</v>
      </c>
      <c r="O36" s="49">
        <f t="shared" si="18"/>
        <v>0</v>
      </c>
      <c r="P36" s="42"/>
      <c r="Q36" s="42"/>
      <c r="R36" s="42"/>
      <c r="S36" s="43">
        <f t="shared" si="28"/>
        <v>0</v>
      </c>
      <c r="T36" s="43">
        <f>N36</f>
        <v>0</v>
      </c>
      <c r="U36" s="42"/>
      <c r="V36" s="42"/>
      <c r="W36" s="42"/>
      <c r="X36" s="48">
        <f t="shared" si="19"/>
        <v>0</v>
      </c>
      <c r="Y36" s="49">
        <f t="shared" si="2"/>
        <v>0</v>
      </c>
      <c r="Z36" s="42"/>
      <c r="AA36" s="42"/>
      <c r="AB36" s="42"/>
      <c r="AC36" s="43">
        <f t="shared" si="29"/>
        <v>0</v>
      </c>
      <c r="AD36" s="47">
        <f t="shared" si="3"/>
        <v>0</v>
      </c>
      <c r="AE36" s="42"/>
      <c r="AF36" s="42"/>
      <c r="AG36" s="42"/>
      <c r="AH36" s="48">
        <f t="shared" si="21"/>
        <v>0</v>
      </c>
      <c r="AI36" s="49">
        <f t="shared" si="4"/>
        <v>0</v>
      </c>
      <c r="AJ36" s="42"/>
      <c r="AK36" s="42"/>
      <c r="AL36" s="65"/>
      <c r="AM36" s="43">
        <f t="shared" si="5"/>
        <v>0</v>
      </c>
      <c r="AN36" s="47">
        <f t="shared" si="6"/>
        <v>0</v>
      </c>
      <c r="AO36" s="42"/>
      <c r="AP36" s="42"/>
      <c r="AQ36" s="52"/>
      <c r="AR36" s="48">
        <f t="shared" si="22"/>
        <v>0</v>
      </c>
      <c r="AS36" s="49">
        <f t="shared" si="7"/>
        <v>0</v>
      </c>
      <c r="AT36" s="52"/>
      <c r="AU36" s="42"/>
      <c r="AV36" s="42"/>
      <c r="AW36" s="43">
        <f t="shared" si="8"/>
        <v>0</v>
      </c>
      <c r="AX36" s="47">
        <f t="shared" si="9"/>
        <v>0</v>
      </c>
      <c r="AY36" s="52"/>
      <c r="AZ36" s="42"/>
      <c r="BA36" s="42"/>
      <c r="BB36" s="43">
        <f t="shared" si="23"/>
        <v>0</v>
      </c>
      <c r="BC36" s="49">
        <f t="shared" si="10"/>
        <v>0</v>
      </c>
      <c r="BD36" s="52"/>
      <c r="BE36" s="42"/>
      <c r="BF36" s="42"/>
      <c r="BG36" s="43">
        <f t="shared" si="11"/>
        <v>0</v>
      </c>
      <c r="BH36" s="47">
        <f t="shared" si="12"/>
        <v>0</v>
      </c>
      <c r="BI36" s="52"/>
      <c r="BJ36" s="42"/>
      <c r="BK36" s="42"/>
      <c r="BL36" s="48">
        <f t="shared" si="24"/>
        <v>0</v>
      </c>
      <c r="BM36" s="52"/>
      <c r="BN36" s="52"/>
      <c r="BO36" s="47">
        <f t="shared" si="13"/>
        <v>0</v>
      </c>
      <c r="BP36" s="53">
        <f t="shared" si="14"/>
        <v>0</v>
      </c>
      <c r="BQ36" s="54">
        <f t="shared" si="30"/>
        <v>0</v>
      </c>
      <c r="BR36" s="52">
        <f>ROUND(+BO36*2.17%*(31+28+31+30)/365,2)</f>
        <v>0</v>
      </c>
      <c r="BS36" s="55">
        <f t="shared" si="15"/>
        <v>0</v>
      </c>
      <c r="BT36" s="56">
        <f>IF(CA4=TRUE, SUM(BO36:BR36), 0)</f>
        <v>0</v>
      </c>
      <c r="BU36" s="57">
        <v>-3057276.78</v>
      </c>
      <c r="BV36" s="58">
        <f t="shared" si="27"/>
        <v>-3057276.78</v>
      </c>
      <c r="BW36" s="11"/>
      <c r="BX36" s="11"/>
      <c r="BY36" s="11"/>
      <c r="BZ36" s="11"/>
      <c r="CA36" s="11"/>
    </row>
    <row r="37" spans="1:79" ht="45.75" thickBot="1" x14ac:dyDescent="0.25">
      <c r="C37" s="69" t="s">
        <v>126</v>
      </c>
      <c r="D37" s="40">
        <v>1595</v>
      </c>
      <c r="E37" s="41"/>
      <c r="F37" s="42"/>
      <c r="G37" s="42"/>
      <c r="H37" s="42"/>
      <c r="I37" s="43">
        <f t="shared" si="16"/>
        <v>0</v>
      </c>
      <c r="J37" s="42"/>
      <c r="K37" s="42"/>
      <c r="L37" s="42"/>
      <c r="M37" s="42"/>
      <c r="N37" s="43">
        <f t="shared" si="17"/>
        <v>0</v>
      </c>
      <c r="O37" s="49">
        <f t="shared" si="18"/>
        <v>0</v>
      </c>
      <c r="P37" s="42"/>
      <c r="Q37" s="42"/>
      <c r="R37" s="42"/>
      <c r="S37" s="43">
        <f t="shared" si="28"/>
        <v>0</v>
      </c>
      <c r="T37" s="43">
        <f t="shared" si="1"/>
        <v>0</v>
      </c>
      <c r="U37" s="42"/>
      <c r="V37" s="42"/>
      <c r="W37" s="42"/>
      <c r="X37" s="48">
        <f t="shared" si="19"/>
        <v>0</v>
      </c>
      <c r="Y37" s="49">
        <f t="shared" si="2"/>
        <v>0</v>
      </c>
      <c r="Z37" s="42"/>
      <c r="AA37" s="42"/>
      <c r="AB37" s="42"/>
      <c r="AC37" s="43">
        <f t="shared" si="29"/>
        <v>0</v>
      </c>
      <c r="AD37" s="47">
        <f t="shared" si="3"/>
        <v>0</v>
      </c>
      <c r="AE37" s="42"/>
      <c r="AF37" s="42"/>
      <c r="AG37" s="42"/>
      <c r="AH37" s="48">
        <f t="shared" si="21"/>
        <v>0</v>
      </c>
      <c r="AI37" s="49">
        <f t="shared" si="4"/>
        <v>0</v>
      </c>
      <c r="AJ37" s="42"/>
      <c r="AK37" s="42"/>
      <c r="AL37" s="65"/>
      <c r="AM37" s="43">
        <f t="shared" si="5"/>
        <v>0</v>
      </c>
      <c r="AN37" s="47">
        <f t="shared" si="6"/>
        <v>0</v>
      </c>
      <c r="AO37" s="42"/>
      <c r="AP37" s="42"/>
      <c r="AQ37" s="52"/>
      <c r="AR37" s="48">
        <f t="shared" si="22"/>
        <v>0</v>
      </c>
      <c r="AS37" s="49">
        <f t="shared" si="7"/>
        <v>0</v>
      </c>
      <c r="AT37" s="52"/>
      <c r="AU37" s="42"/>
      <c r="AV37" s="42"/>
      <c r="AW37" s="43">
        <f t="shared" si="8"/>
        <v>0</v>
      </c>
      <c r="AX37" s="47">
        <f t="shared" si="9"/>
        <v>0</v>
      </c>
      <c r="AY37" s="52"/>
      <c r="AZ37" s="42"/>
      <c r="BA37" s="42"/>
      <c r="BB37" s="43">
        <f t="shared" si="23"/>
        <v>0</v>
      </c>
      <c r="BC37" s="49">
        <f t="shared" si="10"/>
        <v>0</v>
      </c>
      <c r="BD37" s="52"/>
      <c r="BE37" s="42"/>
      <c r="BF37" s="42"/>
      <c r="BG37" s="43">
        <f t="shared" si="11"/>
        <v>0</v>
      </c>
      <c r="BH37" s="47">
        <f t="shared" si="12"/>
        <v>0</v>
      </c>
      <c r="BI37" s="52"/>
      <c r="BJ37" s="42"/>
      <c r="BK37" s="42"/>
      <c r="BL37" s="48">
        <f t="shared" si="24"/>
        <v>0</v>
      </c>
      <c r="BM37" s="52"/>
      <c r="BN37" s="52"/>
      <c r="BO37" s="47">
        <f t="shared" si="13"/>
        <v>0</v>
      </c>
      <c r="BP37" s="53">
        <f t="shared" si="14"/>
        <v>0</v>
      </c>
      <c r="BQ37" s="54"/>
      <c r="BR37" s="52"/>
      <c r="BS37" s="55">
        <f t="shared" si="15"/>
        <v>0</v>
      </c>
      <c r="BT37" s="56">
        <f>IF(CA5=TRUE, SUM(BO37:BR37), 0)</f>
        <v>0</v>
      </c>
      <c r="BU37" s="57"/>
      <c r="BV37" s="58">
        <f t="shared" si="27"/>
        <v>0</v>
      </c>
      <c r="BW37" s="11"/>
      <c r="BX37" s="11"/>
      <c r="BY37" s="11"/>
      <c r="BZ37" s="11"/>
      <c r="CA37" s="11"/>
    </row>
    <row r="38" spans="1:79" x14ac:dyDescent="0.25">
      <c r="C38" s="68"/>
      <c r="D38" s="40"/>
      <c r="E38" s="70"/>
      <c r="F38" s="70"/>
      <c r="G38" s="70"/>
      <c r="H38" s="70"/>
      <c r="I38" s="70"/>
      <c r="J38" s="70"/>
      <c r="K38" s="70"/>
      <c r="L38" s="70"/>
      <c r="M38" s="70"/>
      <c r="N38" s="71"/>
      <c r="O38" s="72"/>
      <c r="P38" s="70"/>
      <c r="Q38" s="70"/>
      <c r="R38" s="70"/>
      <c r="S38" s="70"/>
      <c r="T38" s="70"/>
      <c r="U38" s="70"/>
      <c r="V38" s="70"/>
      <c r="W38" s="70"/>
      <c r="X38" s="71"/>
      <c r="Y38" s="72"/>
      <c r="Z38" s="70"/>
      <c r="AA38" s="70"/>
      <c r="AB38" s="70"/>
      <c r="AC38" s="70"/>
      <c r="AD38" s="70"/>
      <c r="AE38" s="70"/>
      <c r="AF38" s="70"/>
      <c r="AG38" s="70"/>
      <c r="AH38" s="71"/>
      <c r="AI38" s="73"/>
      <c r="AJ38" s="74"/>
      <c r="AK38" s="74"/>
      <c r="AL38" s="74"/>
      <c r="AM38" s="74"/>
      <c r="AN38" s="74"/>
      <c r="AO38" s="74"/>
      <c r="AP38" s="74"/>
      <c r="AQ38" s="74"/>
      <c r="AR38" s="45"/>
      <c r="AS38" s="73"/>
      <c r="AT38" s="74"/>
      <c r="AU38" s="74"/>
      <c r="AV38" s="74"/>
      <c r="AW38" s="74"/>
      <c r="AX38" s="74"/>
      <c r="AY38" s="74"/>
      <c r="AZ38" s="74"/>
      <c r="BA38" s="74"/>
      <c r="BB38" s="74"/>
      <c r="BC38" s="73"/>
      <c r="BD38" s="74"/>
      <c r="BE38" s="74"/>
      <c r="BF38" s="74"/>
      <c r="BG38" s="74"/>
      <c r="BH38" s="74"/>
      <c r="BI38" s="74"/>
      <c r="BJ38" s="74"/>
      <c r="BK38" s="74"/>
      <c r="BL38" s="45"/>
      <c r="BM38" s="73"/>
      <c r="BN38" s="74"/>
      <c r="BO38" s="43"/>
      <c r="BP38" s="43"/>
      <c r="BQ38" s="75"/>
      <c r="BR38" s="76"/>
      <c r="BS38" s="36"/>
      <c r="BT38" s="77"/>
      <c r="BU38" s="78"/>
      <c r="BV38" s="58"/>
      <c r="BW38" s="11"/>
      <c r="BX38" s="11"/>
      <c r="BY38" s="11"/>
      <c r="BZ38" s="11"/>
      <c r="CA38" s="11"/>
    </row>
    <row r="39" spans="1:79" ht="15.75" thickBot="1" x14ac:dyDescent="0.3">
      <c r="C39" s="79" t="s">
        <v>127</v>
      </c>
      <c r="D39" s="80">
        <v>1589</v>
      </c>
      <c r="E39" s="43">
        <f t="shared" ref="E39:BP39" si="31">E29</f>
        <v>0</v>
      </c>
      <c r="F39" s="43">
        <f t="shared" si="31"/>
        <v>0</v>
      </c>
      <c r="G39" s="43">
        <f t="shared" si="31"/>
        <v>0</v>
      </c>
      <c r="H39" s="43">
        <f t="shared" si="31"/>
        <v>0</v>
      </c>
      <c r="I39" s="43">
        <f t="shared" si="31"/>
        <v>0</v>
      </c>
      <c r="J39" s="43">
        <f t="shared" si="31"/>
        <v>0</v>
      </c>
      <c r="K39" s="43">
        <f t="shared" si="31"/>
        <v>0</v>
      </c>
      <c r="L39" s="43">
        <f t="shared" si="31"/>
        <v>0</v>
      </c>
      <c r="M39" s="43">
        <f t="shared" si="31"/>
        <v>0</v>
      </c>
      <c r="N39" s="43">
        <f t="shared" si="31"/>
        <v>0</v>
      </c>
      <c r="O39" s="81">
        <f t="shared" si="31"/>
        <v>0</v>
      </c>
      <c r="P39" s="43">
        <f t="shared" si="31"/>
        <v>0</v>
      </c>
      <c r="Q39" s="43">
        <f t="shared" si="31"/>
        <v>0</v>
      </c>
      <c r="R39" s="43">
        <f t="shared" si="31"/>
        <v>0</v>
      </c>
      <c r="S39" s="43">
        <f t="shared" si="31"/>
        <v>0</v>
      </c>
      <c r="T39" s="43">
        <f t="shared" si="31"/>
        <v>0</v>
      </c>
      <c r="U39" s="43">
        <f t="shared" si="31"/>
        <v>0</v>
      </c>
      <c r="V39" s="43">
        <f t="shared" si="31"/>
        <v>0</v>
      </c>
      <c r="W39" s="43">
        <f t="shared" si="31"/>
        <v>0</v>
      </c>
      <c r="X39" s="48">
        <f t="shared" si="31"/>
        <v>0</v>
      </c>
      <c r="Y39" s="81">
        <f t="shared" si="31"/>
        <v>0</v>
      </c>
      <c r="Z39" s="43">
        <f t="shared" si="31"/>
        <v>0</v>
      </c>
      <c r="AA39" s="43">
        <f t="shared" si="31"/>
        <v>0</v>
      </c>
      <c r="AB39" s="43">
        <f t="shared" si="31"/>
        <v>0</v>
      </c>
      <c r="AC39" s="43">
        <f t="shared" si="31"/>
        <v>0</v>
      </c>
      <c r="AD39" s="43">
        <f t="shared" si="31"/>
        <v>0</v>
      </c>
      <c r="AE39" s="43">
        <f t="shared" si="31"/>
        <v>0</v>
      </c>
      <c r="AF39" s="43">
        <f t="shared" si="31"/>
        <v>0</v>
      </c>
      <c r="AG39" s="43">
        <f t="shared" si="31"/>
        <v>0</v>
      </c>
      <c r="AH39" s="48">
        <f t="shared" si="31"/>
        <v>0</v>
      </c>
      <c r="AI39" s="81">
        <f t="shared" si="31"/>
        <v>0</v>
      </c>
      <c r="AJ39" s="43">
        <f t="shared" si="31"/>
        <v>0</v>
      </c>
      <c r="AK39" s="43">
        <f t="shared" si="31"/>
        <v>0</v>
      </c>
      <c r="AL39" s="43">
        <f t="shared" si="31"/>
        <v>0</v>
      </c>
      <c r="AM39" s="43">
        <f t="shared" si="31"/>
        <v>0</v>
      </c>
      <c r="AN39" s="43">
        <f t="shared" si="31"/>
        <v>0</v>
      </c>
      <c r="AO39" s="43">
        <f t="shared" si="31"/>
        <v>0</v>
      </c>
      <c r="AP39" s="43">
        <f t="shared" si="31"/>
        <v>0</v>
      </c>
      <c r="AQ39" s="43">
        <f t="shared" si="31"/>
        <v>0</v>
      </c>
      <c r="AR39" s="48">
        <f t="shared" si="31"/>
        <v>0</v>
      </c>
      <c r="AS39" s="81">
        <f t="shared" si="31"/>
        <v>0</v>
      </c>
      <c r="AT39" s="43">
        <f t="shared" si="31"/>
        <v>-1365672.68</v>
      </c>
      <c r="AU39" s="43">
        <f t="shared" si="31"/>
        <v>0</v>
      </c>
      <c r="AV39" s="43">
        <f t="shared" si="31"/>
        <v>0</v>
      </c>
      <c r="AW39" s="43">
        <f t="shared" si="31"/>
        <v>-1365672.68</v>
      </c>
      <c r="AX39" s="43">
        <f t="shared" si="31"/>
        <v>0</v>
      </c>
      <c r="AY39" s="43">
        <f t="shared" si="31"/>
        <v>14658.880000000001</v>
      </c>
      <c r="AZ39" s="43">
        <f t="shared" si="31"/>
        <v>0</v>
      </c>
      <c r="BA39" s="43">
        <f t="shared" si="31"/>
        <v>0</v>
      </c>
      <c r="BB39" s="43">
        <f t="shared" si="31"/>
        <v>14658.880000000001</v>
      </c>
      <c r="BC39" s="81">
        <f t="shared" si="31"/>
        <v>-1365672.68</v>
      </c>
      <c r="BD39" s="43">
        <f t="shared" si="31"/>
        <v>0</v>
      </c>
      <c r="BE39" s="43">
        <f t="shared" si="31"/>
        <v>0</v>
      </c>
      <c r="BF39" s="43">
        <f t="shared" si="31"/>
        <v>0</v>
      </c>
      <c r="BG39" s="43">
        <f t="shared" si="31"/>
        <v>-1365672.68</v>
      </c>
      <c r="BH39" s="43">
        <f t="shared" si="31"/>
        <v>14658.880000000001</v>
      </c>
      <c r="BI39" s="43">
        <f t="shared" si="31"/>
        <v>-16399.330000000002</v>
      </c>
      <c r="BJ39" s="43">
        <f t="shared" si="31"/>
        <v>0</v>
      </c>
      <c r="BK39" s="43">
        <f t="shared" si="31"/>
        <v>0</v>
      </c>
      <c r="BL39" s="48">
        <f t="shared" si="31"/>
        <v>-1740.4500000000007</v>
      </c>
      <c r="BM39" s="81">
        <f t="shared" si="31"/>
        <v>-1365672.68</v>
      </c>
      <c r="BN39" s="43">
        <f t="shared" si="31"/>
        <v>-8475.2200000000012</v>
      </c>
      <c r="BO39" s="43">
        <f t="shared" si="31"/>
        <v>0</v>
      </c>
      <c r="BP39" s="43">
        <f t="shared" si="31"/>
        <v>6734.77</v>
      </c>
      <c r="BQ39" s="81">
        <f t="shared" ref="BQ39:BT39" si="32">BQ29</f>
        <v>0</v>
      </c>
      <c r="BR39" s="43">
        <f t="shared" si="32"/>
        <v>0</v>
      </c>
      <c r="BS39" s="43">
        <f t="shared" si="32"/>
        <v>6734.77</v>
      </c>
      <c r="BT39" s="56">
        <f t="shared" si="32"/>
        <v>6734.77</v>
      </c>
      <c r="BU39" s="82">
        <f>BU29</f>
        <v>1584363.42</v>
      </c>
      <c r="BV39" s="58">
        <f>BU39-SUM(BG39,BL39)</f>
        <v>2951776.55</v>
      </c>
      <c r="BW39" s="11"/>
      <c r="BX39" s="11"/>
      <c r="BY39" s="11"/>
      <c r="BZ39" s="11"/>
      <c r="CA39" s="11"/>
    </row>
    <row r="40" spans="1:79" s="88" customFormat="1" ht="15.75" thickBot="1" x14ac:dyDescent="0.3">
      <c r="A40" s="83"/>
      <c r="B40" s="83"/>
      <c r="C40" s="84" t="s">
        <v>128</v>
      </c>
      <c r="D40" s="85"/>
      <c r="E40" s="43">
        <f t="shared" ref="E40:BP40" si="33">SUM(E21:E37)-E29</f>
        <v>0</v>
      </c>
      <c r="F40" s="43">
        <f t="shared" si="33"/>
        <v>0</v>
      </c>
      <c r="G40" s="43">
        <f t="shared" si="33"/>
        <v>0</v>
      </c>
      <c r="H40" s="43">
        <f t="shared" si="33"/>
        <v>0</v>
      </c>
      <c r="I40" s="43">
        <f t="shared" si="33"/>
        <v>0</v>
      </c>
      <c r="J40" s="43">
        <f t="shared" si="33"/>
        <v>0</v>
      </c>
      <c r="K40" s="43">
        <f t="shared" si="33"/>
        <v>0</v>
      </c>
      <c r="L40" s="43">
        <f t="shared" si="33"/>
        <v>0</v>
      </c>
      <c r="M40" s="43">
        <f t="shared" si="33"/>
        <v>0</v>
      </c>
      <c r="N40" s="43">
        <f t="shared" si="33"/>
        <v>0</v>
      </c>
      <c r="O40" s="81">
        <f t="shared" si="33"/>
        <v>0</v>
      </c>
      <c r="P40" s="43">
        <f t="shared" si="33"/>
        <v>0</v>
      </c>
      <c r="Q40" s="43">
        <f t="shared" si="33"/>
        <v>0</v>
      </c>
      <c r="R40" s="43">
        <f t="shared" si="33"/>
        <v>0</v>
      </c>
      <c r="S40" s="43">
        <f t="shared" si="33"/>
        <v>0</v>
      </c>
      <c r="T40" s="43">
        <f t="shared" si="33"/>
        <v>0</v>
      </c>
      <c r="U40" s="43">
        <f t="shared" si="33"/>
        <v>0</v>
      </c>
      <c r="V40" s="43">
        <f t="shared" si="33"/>
        <v>0</v>
      </c>
      <c r="W40" s="43">
        <f t="shared" si="33"/>
        <v>0</v>
      </c>
      <c r="X40" s="43">
        <f t="shared" si="33"/>
        <v>0</v>
      </c>
      <c r="Y40" s="81">
        <f t="shared" si="33"/>
        <v>0</v>
      </c>
      <c r="Z40" s="43">
        <f t="shared" si="33"/>
        <v>0</v>
      </c>
      <c r="AA40" s="43">
        <f t="shared" si="33"/>
        <v>0</v>
      </c>
      <c r="AB40" s="43">
        <f t="shared" si="33"/>
        <v>0</v>
      </c>
      <c r="AC40" s="43">
        <f t="shared" si="33"/>
        <v>0</v>
      </c>
      <c r="AD40" s="43">
        <f t="shared" si="33"/>
        <v>0</v>
      </c>
      <c r="AE40" s="43">
        <f t="shared" si="33"/>
        <v>0</v>
      </c>
      <c r="AF40" s="43">
        <f t="shared" si="33"/>
        <v>0</v>
      </c>
      <c r="AG40" s="43">
        <f t="shared" si="33"/>
        <v>0</v>
      </c>
      <c r="AH40" s="43">
        <f t="shared" si="33"/>
        <v>0</v>
      </c>
      <c r="AI40" s="81">
        <f t="shared" si="33"/>
        <v>0</v>
      </c>
      <c r="AJ40" s="43">
        <f t="shared" si="33"/>
        <v>0</v>
      </c>
      <c r="AK40" s="43">
        <f t="shared" si="33"/>
        <v>0</v>
      </c>
      <c r="AL40" s="43">
        <f t="shared" si="33"/>
        <v>0</v>
      </c>
      <c r="AM40" s="43">
        <f t="shared" si="33"/>
        <v>0</v>
      </c>
      <c r="AN40" s="43">
        <f t="shared" si="33"/>
        <v>0</v>
      </c>
      <c r="AO40" s="43">
        <f t="shared" si="33"/>
        <v>0</v>
      </c>
      <c r="AP40" s="43">
        <f t="shared" si="33"/>
        <v>0</v>
      </c>
      <c r="AQ40" s="43">
        <f t="shared" si="33"/>
        <v>0</v>
      </c>
      <c r="AR40" s="43">
        <f t="shared" si="33"/>
        <v>0</v>
      </c>
      <c r="AS40" s="86">
        <f t="shared" si="33"/>
        <v>0</v>
      </c>
      <c r="AT40" s="43">
        <f t="shared" si="33"/>
        <v>-2731497.2787480066</v>
      </c>
      <c r="AU40" s="43">
        <f t="shared" si="33"/>
        <v>0</v>
      </c>
      <c r="AV40" s="43">
        <f t="shared" si="33"/>
        <v>0</v>
      </c>
      <c r="AW40" s="43">
        <f t="shared" si="33"/>
        <v>-2731497.2787480066</v>
      </c>
      <c r="AX40" s="43">
        <f t="shared" si="33"/>
        <v>0</v>
      </c>
      <c r="AY40" s="43">
        <f t="shared" si="33"/>
        <v>-14505.76</v>
      </c>
      <c r="AZ40" s="43">
        <f t="shared" si="33"/>
        <v>0</v>
      </c>
      <c r="BA40" s="43">
        <f t="shared" si="33"/>
        <v>0</v>
      </c>
      <c r="BB40" s="43">
        <f t="shared" si="33"/>
        <v>-14505.76</v>
      </c>
      <c r="BC40" s="81">
        <f t="shared" si="33"/>
        <v>-2731497.2787480066</v>
      </c>
      <c r="BD40" s="43">
        <f t="shared" si="33"/>
        <v>0</v>
      </c>
      <c r="BE40" s="43">
        <f t="shared" si="33"/>
        <v>0</v>
      </c>
      <c r="BF40" s="43">
        <f t="shared" si="33"/>
        <v>0</v>
      </c>
      <c r="BG40" s="43">
        <f t="shared" si="33"/>
        <v>-2731497.2787480066</v>
      </c>
      <c r="BH40" s="43">
        <f t="shared" si="33"/>
        <v>-14505.76</v>
      </c>
      <c r="BI40" s="43">
        <f t="shared" si="33"/>
        <v>-32800.439999999995</v>
      </c>
      <c r="BJ40" s="43">
        <f t="shared" si="33"/>
        <v>0</v>
      </c>
      <c r="BK40" s="43">
        <f t="shared" si="33"/>
        <v>0</v>
      </c>
      <c r="BL40" s="48">
        <f t="shared" si="33"/>
        <v>-47306.2</v>
      </c>
      <c r="BM40" s="81">
        <f t="shared" si="33"/>
        <v>-2731497.2800000003</v>
      </c>
      <c r="BN40" s="43">
        <f t="shared" si="33"/>
        <v>-60776.51999999999</v>
      </c>
      <c r="BO40" s="43">
        <f t="shared" si="33"/>
        <v>1.251996320206672E-3</v>
      </c>
      <c r="BP40" s="43">
        <f t="shared" si="33"/>
        <v>13470.32</v>
      </c>
      <c r="BQ40" s="81">
        <f t="shared" ref="BQ40:BT40" si="34">SUM(BQ21:BQ37)-BQ29</f>
        <v>0</v>
      </c>
      <c r="BR40" s="43">
        <f t="shared" si="34"/>
        <v>0</v>
      </c>
      <c r="BS40" s="43">
        <f t="shared" si="34"/>
        <v>13470.32</v>
      </c>
      <c r="BT40" s="43">
        <f t="shared" si="34"/>
        <v>13470.32125199632</v>
      </c>
      <c r="BU40" s="82">
        <f>SUM(BU21:BU37)-BU29-BU24-BU25</f>
        <v>-9858519.0399999991</v>
      </c>
      <c r="BV40" s="58">
        <f>BU40-SUM(BG40,BL40)</f>
        <v>-7079715.5612519924</v>
      </c>
      <c r="BW40" s="87"/>
      <c r="BX40" s="87"/>
      <c r="BY40" s="87"/>
      <c r="BZ40" s="87"/>
      <c r="CA40" s="87"/>
    </row>
    <row r="41" spans="1:79" s="88" customFormat="1" ht="15.75" thickBot="1" x14ac:dyDescent="0.3">
      <c r="A41" s="83"/>
      <c r="B41" s="83"/>
      <c r="C41" s="84" t="s">
        <v>129</v>
      </c>
      <c r="D41" s="85"/>
      <c r="E41" s="43">
        <f>SUM(E39,E40)</f>
        <v>0</v>
      </c>
      <c r="F41" s="43">
        <f t="shared" ref="F41:O41" si="35">SUM(F39,F40)</f>
        <v>0</v>
      </c>
      <c r="G41" s="43">
        <f t="shared" si="35"/>
        <v>0</v>
      </c>
      <c r="H41" s="43">
        <f t="shared" si="35"/>
        <v>0</v>
      </c>
      <c r="I41" s="43">
        <f t="shared" si="35"/>
        <v>0</v>
      </c>
      <c r="J41" s="43">
        <f t="shared" si="35"/>
        <v>0</v>
      </c>
      <c r="K41" s="43">
        <f t="shared" si="35"/>
        <v>0</v>
      </c>
      <c r="L41" s="43">
        <f t="shared" si="35"/>
        <v>0</v>
      </c>
      <c r="M41" s="43">
        <f t="shared" si="35"/>
        <v>0</v>
      </c>
      <c r="N41" s="43">
        <f t="shared" si="35"/>
        <v>0</v>
      </c>
      <c r="O41" s="81">
        <f t="shared" si="35"/>
        <v>0</v>
      </c>
      <c r="P41" s="43">
        <f>SUM(P39,P40)</f>
        <v>0</v>
      </c>
      <c r="Q41" s="43">
        <f t="shared" ref="Q41:BS41" si="36">SUM(Q39,Q40)</f>
        <v>0</v>
      </c>
      <c r="R41" s="43">
        <f t="shared" si="36"/>
        <v>0</v>
      </c>
      <c r="S41" s="43">
        <f t="shared" si="36"/>
        <v>0</v>
      </c>
      <c r="T41" s="43">
        <f t="shared" si="36"/>
        <v>0</v>
      </c>
      <c r="U41" s="43">
        <f t="shared" si="36"/>
        <v>0</v>
      </c>
      <c r="V41" s="43">
        <f t="shared" si="36"/>
        <v>0</v>
      </c>
      <c r="W41" s="43">
        <f t="shared" si="36"/>
        <v>0</v>
      </c>
      <c r="X41" s="48">
        <f t="shared" si="36"/>
        <v>0</v>
      </c>
      <c r="Y41" s="43">
        <f t="shared" si="36"/>
        <v>0</v>
      </c>
      <c r="Z41" s="43">
        <f t="shared" si="36"/>
        <v>0</v>
      </c>
      <c r="AA41" s="43">
        <f t="shared" si="36"/>
        <v>0</v>
      </c>
      <c r="AB41" s="43">
        <f t="shared" si="36"/>
        <v>0</v>
      </c>
      <c r="AC41" s="43">
        <f t="shared" si="36"/>
        <v>0</v>
      </c>
      <c r="AD41" s="43">
        <f t="shared" si="36"/>
        <v>0</v>
      </c>
      <c r="AE41" s="43">
        <f t="shared" si="36"/>
        <v>0</v>
      </c>
      <c r="AF41" s="43">
        <f t="shared" si="36"/>
        <v>0</v>
      </c>
      <c r="AG41" s="43">
        <f t="shared" si="36"/>
        <v>0</v>
      </c>
      <c r="AH41" s="48">
        <f t="shared" si="36"/>
        <v>0</v>
      </c>
      <c r="AI41" s="43">
        <f t="shared" si="36"/>
        <v>0</v>
      </c>
      <c r="AJ41" s="43">
        <f t="shared" si="36"/>
        <v>0</v>
      </c>
      <c r="AK41" s="43">
        <f t="shared" si="36"/>
        <v>0</v>
      </c>
      <c r="AL41" s="43">
        <f t="shared" si="36"/>
        <v>0</v>
      </c>
      <c r="AM41" s="43">
        <f t="shared" si="36"/>
        <v>0</v>
      </c>
      <c r="AN41" s="43">
        <f t="shared" si="36"/>
        <v>0</v>
      </c>
      <c r="AO41" s="43">
        <f t="shared" si="36"/>
        <v>0</v>
      </c>
      <c r="AP41" s="43">
        <f t="shared" si="36"/>
        <v>0</v>
      </c>
      <c r="AQ41" s="43">
        <f t="shared" si="36"/>
        <v>0</v>
      </c>
      <c r="AR41" s="43">
        <f t="shared" si="36"/>
        <v>0</v>
      </c>
      <c r="AS41" s="86">
        <f t="shared" si="36"/>
        <v>0</v>
      </c>
      <c r="AT41" s="43">
        <f t="shared" si="36"/>
        <v>-4097169.9587480063</v>
      </c>
      <c r="AU41" s="43">
        <f t="shared" si="36"/>
        <v>0</v>
      </c>
      <c r="AV41" s="43">
        <f t="shared" si="36"/>
        <v>0</v>
      </c>
      <c r="AW41" s="43">
        <f t="shared" si="36"/>
        <v>-4097169.9587480063</v>
      </c>
      <c r="AX41" s="43">
        <f t="shared" si="36"/>
        <v>0</v>
      </c>
      <c r="AY41" s="43">
        <f t="shared" si="36"/>
        <v>153.1200000000008</v>
      </c>
      <c r="AZ41" s="43">
        <f t="shared" si="36"/>
        <v>0</v>
      </c>
      <c r="BA41" s="43">
        <f t="shared" si="36"/>
        <v>0</v>
      </c>
      <c r="BB41" s="43">
        <f t="shared" si="36"/>
        <v>153.1200000000008</v>
      </c>
      <c r="BC41" s="81">
        <f t="shared" si="36"/>
        <v>-4097169.9587480063</v>
      </c>
      <c r="BD41" s="43">
        <f t="shared" si="36"/>
        <v>0</v>
      </c>
      <c r="BE41" s="43">
        <f t="shared" si="36"/>
        <v>0</v>
      </c>
      <c r="BF41" s="43">
        <f t="shared" si="36"/>
        <v>0</v>
      </c>
      <c r="BG41" s="43">
        <f t="shared" si="36"/>
        <v>-4097169.9587480063</v>
      </c>
      <c r="BH41" s="43">
        <f t="shared" si="36"/>
        <v>153.1200000000008</v>
      </c>
      <c r="BI41" s="43">
        <f t="shared" si="36"/>
        <v>-49199.77</v>
      </c>
      <c r="BJ41" s="43">
        <f t="shared" si="36"/>
        <v>0</v>
      </c>
      <c r="BK41" s="43">
        <f t="shared" si="36"/>
        <v>0</v>
      </c>
      <c r="BL41" s="48">
        <f t="shared" si="36"/>
        <v>-49046.649999999994</v>
      </c>
      <c r="BM41" s="81">
        <f t="shared" si="36"/>
        <v>-4097169.96</v>
      </c>
      <c r="BN41" s="43">
        <f t="shared" si="36"/>
        <v>-69251.739999999991</v>
      </c>
      <c r="BO41" s="43">
        <f t="shared" si="36"/>
        <v>1.251996320206672E-3</v>
      </c>
      <c r="BP41" s="43">
        <f t="shared" si="36"/>
        <v>20205.09</v>
      </c>
      <c r="BQ41" s="81">
        <f t="shared" si="36"/>
        <v>0</v>
      </c>
      <c r="BR41" s="43">
        <f t="shared" si="36"/>
        <v>0</v>
      </c>
      <c r="BS41" s="43">
        <f t="shared" si="36"/>
        <v>20205.09</v>
      </c>
      <c r="BT41" s="43">
        <f>SUM(BT39,BT40)</f>
        <v>20205.09125199632</v>
      </c>
      <c r="BU41" s="82">
        <f>SUM(BU39,BU40)</f>
        <v>-8274155.6199999992</v>
      </c>
      <c r="BV41" s="48">
        <f>SUM(BV39,BV40)</f>
        <v>-4127939.0112519925</v>
      </c>
      <c r="BW41" s="87"/>
      <c r="BX41" s="87"/>
      <c r="BY41" s="87"/>
      <c r="BZ41" s="87"/>
      <c r="CA41" s="87"/>
    </row>
    <row r="42" spans="1:79" s="88" customFormat="1" ht="15.75" thickBot="1" x14ac:dyDescent="0.3">
      <c r="A42" s="83"/>
      <c r="B42" s="83"/>
      <c r="C42" s="89"/>
      <c r="D42" s="90"/>
      <c r="E42" s="91"/>
      <c r="F42" s="91"/>
      <c r="G42" s="91"/>
      <c r="H42" s="91"/>
      <c r="I42" s="91"/>
      <c r="J42" s="91"/>
      <c r="K42" s="91"/>
      <c r="L42" s="91"/>
      <c r="M42" s="91"/>
      <c r="N42" s="92"/>
      <c r="O42" s="93"/>
      <c r="P42" s="94"/>
      <c r="Q42" s="94"/>
      <c r="R42" s="94"/>
      <c r="S42" s="94"/>
      <c r="T42" s="94"/>
      <c r="U42" s="94"/>
      <c r="V42" s="94"/>
      <c r="W42" s="94"/>
      <c r="X42" s="95"/>
      <c r="Y42" s="94"/>
      <c r="Z42" s="94"/>
      <c r="AA42" s="94"/>
      <c r="AB42" s="94"/>
      <c r="AC42" s="94"/>
      <c r="AD42" s="94"/>
      <c r="AE42" s="94"/>
      <c r="AF42" s="94"/>
      <c r="AG42" s="94"/>
      <c r="AH42" s="95"/>
      <c r="AI42" s="94"/>
      <c r="AJ42" s="94"/>
      <c r="AK42" s="94"/>
      <c r="AL42" s="94"/>
      <c r="AM42" s="94"/>
      <c r="AN42" s="94"/>
      <c r="AO42" s="94"/>
      <c r="AP42" s="94"/>
      <c r="AQ42" s="94"/>
      <c r="AR42" s="96"/>
      <c r="AS42" s="73"/>
      <c r="AT42" s="94"/>
      <c r="AU42" s="94"/>
      <c r="AV42" s="94"/>
      <c r="AW42" s="94"/>
      <c r="AX42" s="94"/>
      <c r="AY42" s="94"/>
      <c r="AZ42" s="94"/>
      <c r="BA42" s="94"/>
      <c r="BB42" s="94"/>
      <c r="BC42" s="97"/>
      <c r="BD42" s="98"/>
      <c r="BE42" s="98"/>
      <c r="BF42" s="98"/>
      <c r="BG42" s="98"/>
      <c r="BH42" s="98"/>
      <c r="BI42" s="98"/>
      <c r="BJ42" s="98"/>
      <c r="BK42" s="98"/>
      <c r="BL42" s="95"/>
      <c r="BM42" s="99"/>
      <c r="BN42" s="100"/>
      <c r="BO42" s="101"/>
      <c r="BP42" s="101"/>
      <c r="BQ42" s="99"/>
      <c r="BR42" s="100"/>
      <c r="BS42" s="31"/>
      <c r="BT42" s="56"/>
      <c r="BU42" s="78"/>
      <c r="BV42" s="102"/>
      <c r="BW42" s="87"/>
      <c r="BX42" s="87"/>
      <c r="BY42" s="87"/>
      <c r="BZ42" s="87"/>
      <c r="CA42" s="87"/>
    </row>
    <row r="43" spans="1:79" s="88" customFormat="1" ht="15.75" thickBot="1" x14ac:dyDescent="0.3">
      <c r="A43" s="83">
        <v>29</v>
      </c>
      <c r="B43" s="83"/>
      <c r="C43" s="103" t="s">
        <v>130</v>
      </c>
      <c r="D43" s="104">
        <v>1568</v>
      </c>
      <c r="E43" s="105"/>
      <c r="F43" s="105"/>
      <c r="G43" s="105"/>
      <c r="H43" s="105"/>
      <c r="I43" s="105"/>
      <c r="J43" s="105"/>
      <c r="K43" s="105"/>
      <c r="L43" s="105"/>
      <c r="M43" s="105"/>
      <c r="N43" s="106"/>
      <c r="O43" s="107"/>
      <c r="P43" s="108"/>
      <c r="Q43" s="108"/>
      <c r="R43" s="108"/>
      <c r="S43" s="74">
        <f>O43+P43-Q43+SUM(R43:R43)</f>
        <v>0</v>
      </c>
      <c r="T43" s="108"/>
      <c r="U43" s="108"/>
      <c r="V43" s="108"/>
      <c r="W43" s="108"/>
      <c r="X43" s="45">
        <f>T43+U43-V43+W43</f>
        <v>0</v>
      </c>
      <c r="Y43" s="109">
        <f>S43</f>
        <v>0</v>
      </c>
      <c r="Z43" s="108"/>
      <c r="AA43" s="108"/>
      <c r="AB43" s="108"/>
      <c r="AC43" s="74">
        <f>Y43+Z43-AA43+SUM(AB43:AB43)</f>
        <v>0</v>
      </c>
      <c r="AD43" s="74">
        <f>X43</f>
        <v>0</v>
      </c>
      <c r="AE43" s="108"/>
      <c r="AF43" s="108"/>
      <c r="AG43" s="42"/>
      <c r="AH43" s="45">
        <f>AD43+AE43-AF43+AG43</f>
        <v>0</v>
      </c>
      <c r="AI43" s="46">
        <f>AC43</f>
        <v>0</v>
      </c>
      <c r="AJ43" s="108"/>
      <c r="AK43" s="108"/>
      <c r="AL43" s="110"/>
      <c r="AM43" s="74">
        <f>AI43+AJ43-AK43+SUM(AL43:AL43)</f>
        <v>0</v>
      </c>
      <c r="AN43" s="74">
        <f>AH43</f>
        <v>0</v>
      </c>
      <c r="AO43" s="108"/>
      <c r="AP43" s="108"/>
      <c r="AQ43" s="110"/>
      <c r="AR43" s="45">
        <f>AN43+AO43-AP43+AQ43</f>
        <v>0</v>
      </c>
      <c r="AS43" s="46">
        <f>AM43</f>
        <v>0</v>
      </c>
      <c r="AT43" s="108"/>
      <c r="AU43" s="108"/>
      <c r="AV43" s="108"/>
      <c r="AW43" s="74">
        <f>AS43+AT43-AU43+SUM(AV43:AV43)</f>
        <v>0</v>
      </c>
      <c r="AX43" s="74">
        <f>AR43</f>
        <v>0</v>
      </c>
      <c r="AY43" s="52"/>
      <c r="AZ43" s="108"/>
      <c r="BA43" s="108"/>
      <c r="BB43" s="74">
        <f>AX43+AY43-AZ43+BA43</f>
        <v>0</v>
      </c>
      <c r="BC43" s="46">
        <f>AW43</f>
        <v>0</v>
      </c>
      <c r="BD43" s="52"/>
      <c r="BE43" s="52"/>
      <c r="BF43" s="52"/>
      <c r="BG43" s="74">
        <f>BC43+BD43-BE43+SUM(BF43:BF43)</f>
        <v>0</v>
      </c>
      <c r="BH43" s="74">
        <f>BB43</f>
        <v>0</v>
      </c>
      <c r="BI43" s="52"/>
      <c r="BJ43" s="52"/>
      <c r="BK43" s="108"/>
      <c r="BL43" s="45">
        <f>BH43+BI43-BJ43+BK43</f>
        <v>0</v>
      </c>
      <c r="BM43" s="52"/>
      <c r="BN43" s="52"/>
      <c r="BO43" s="47">
        <f>BG43-BM43</f>
        <v>0</v>
      </c>
      <c r="BP43" s="53">
        <f>BL43-BN43</f>
        <v>0</v>
      </c>
      <c r="BQ43" s="54">
        <f>ROUND(+ROUND(+BO43*1.5%*3/12+BO43*1.89%*6/12+BO43*2.17%*3/12,2),2)+ROUND(+BM43*1.5%*3/12+BM43*1.89%*1/12,2)</f>
        <v>0</v>
      </c>
      <c r="BR43" s="52">
        <f>ROUND(+BO43*2.17%*4/12,2)</f>
        <v>0</v>
      </c>
      <c r="BS43" s="43">
        <f>BP43+BQ43+BR43</f>
        <v>0</v>
      </c>
      <c r="BT43" s="56">
        <f>SUM(BO43:BR43)</f>
        <v>0</v>
      </c>
      <c r="BU43" s="82">
        <v>1336071.06</v>
      </c>
      <c r="BV43" s="58">
        <f>BU43-SUM(BG43,BL43)</f>
        <v>1336071.06</v>
      </c>
      <c r="BW43" s="87"/>
      <c r="BX43" s="87"/>
      <c r="BY43" s="87"/>
      <c r="BZ43" s="87"/>
      <c r="CA43" s="87"/>
    </row>
    <row r="44" spans="1:79" s="88" customFormat="1" x14ac:dyDescent="0.25">
      <c r="A44" s="83"/>
      <c r="B44" s="83"/>
      <c r="C44" s="103"/>
      <c r="D44" s="104"/>
      <c r="E44" s="91"/>
      <c r="F44" s="91"/>
      <c r="G44" s="91"/>
      <c r="H44" s="91"/>
      <c r="I44" s="91"/>
      <c r="J44" s="91"/>
      <c r="K44" s="91"/>
      <c r="L44" s="91"/>
      <c r="M44" s="91"/>
      <c r="N44" s="92"/>
      <c r="O44" s="93"/>
      <c r="P44" s="94"/>
      <c r="Q44" s="94"/>
      <c r="R44" s="94"/>
      <c r="S44" s="94"/>
      <c r="T44" s="94"/>
      <c r="U44" s="94"/>
      <c r="V44" s="94"/>
      <c r="W44" s="94"/>
      <c r="X44" s="95"/>
      <c r="Y44" s="94"/>
      <c r="Z44" s="94"/>
      <c r="AA44" s="94"/>
      <c r="AB44" s="94"/>
      <c r="AC44" s="94"/>
      <c r="AD44" s="94"/>
      <c r="AE44" s="94"/>
      <c r="AF44" s="94"/>
      <c r="AG44" s="94"/>
      <c r="AH44" s="95"/>
      <c r="AI44" s="94"/>
      <c r="AJ44" s="94"/>
      <c r="AK44" s="94"/>
      <c r="AL44" s="94"/>
      <c r="AM44" s="94"/>
      <c r="AN44" s="94"/>
      <c r="AO44" s="94"/>
      <c r="AP44" s="94"/>
      <c r="AQ44" s="94"/>
      <c r="AR44" s="94"/>
      <c r="AS44" s="73"/>
      <c r="AT44" s="94"/>
      <c r="AU44" s="94"/>
      <c r="AV44" s="94"/>
      <c r="AW44" s="94"/>
      <c r="AX44" s="94"/>
      <c r="AY44" s="94"/>
      <c r="AZ44" s="94"/>
      <c r="BA44" s="94"/>
      <c r="BB44" s="94"/>
      <c r="BC44" s="97"/>
      <c r="BD44" s="98"/>
      <c r="BE44" s="98"/>
      <c r="BF44" s="98"/>
      <c r="BG44" s="98"/>
      <c r="BH44" s="98"/>
      <c r="BI44" s="98"/>
      <c r="BJ44" s="98"/>
      <c r="BK44" s="98"/>
      <c r="BL44" s="95"/>
      <c r="BM44" s="99"/>
      <c r="BN44" s="100"/>
      <c r="BO44" s="101"/>
      <c r="BP44" s="101"/>
      <c r="BQ44" s="99"/>
      <c r="BR44" s="100"/>
      <c r="BS44" s="101"/>
      <c r="BT44" s="56"/>
      <c r="BU44" s="78"/>
      <c r="BV44" s="102"/>
      <c r="BW44" s="87"/>
      <c r="BX44" s="87"/>
      <c r="BY44" s="87"/>
      <c r="BZ44" s="87"/>
      <c r="CA44" s="87"/>
    </row>
    <row r="45" spans="1:79" s="119" customFormat="1" ht="15.75" thickBot="1" x14ac:dyDescent="0.3">
      <c r="A45" s="111"/>
      <c r="B45" s="111"/>
      <c r="C45" s="112" t="s">
        <v>131</v>
      </c>
      <c r="D45" s="113"/>
      <c r="E45" s="114">
        <f>SUM(E41,E43)</f>
        <v>0</v>
      </c>
      <c r="F45" s="114">
        <f t="shared" ref="F45:BQ45" si="37">SUM(F41,F43)</f>
        <v>0</v>
      </c>
      <c r="G45" s="114">
        <f t="shared" si="37"/>
        <v>0</v>
      </c>
      <c r="H45" s="114">
        <f t="shared" si="37"/>
        <v>0</v>
      </c>
      <c r="I45" s="114">
        <f t="shared" si="37"/>
        <v>0</v>
      </c>
      <c r="J45" s="114">
        <f t="shared" si="37"/>
        <v>0</v>
      </c>
      <c r="K45" s="114">
        <f t="shared" si="37"/>
        <v>0</v>
      </c>
      <c r="L45" s="114">
        <f t="shared" si="37"/>
        <v>0</v>
      </c>
      <c r="M45" s="114">
        <f t="shared" si="37"/>
        <v>0</v>
      </c>
      <c r="N45" s="115">
        <f t="shared" si="37"/>
        <v>0</v>
      </c>
      <c r="O45" s="116">
        <f t="shared" si="37"/>
        <v>0</v>
      </c>
      <c r="P45" s="114">
        <f t="shared" si="37"/>
        <v>0</v>
      </c>
      <c r="Q45" s="114">
        <f t="shared" si="37"/>
        <v>0</v>
      </c>
      <c r="R45" s="114">
        <f t="shared" si="37"/>
        <v>0</v>
      </c>
      <c r="S45" s="114">
        <f t="shared" si="37"/>
        <v>0</v>
      </c>
      <c r="T45" s="114">
        <f t="shared" si="37"/>
        <v>0</v>
      </c>
      <c r="U45" s="114">
        <f t="shared" si="37"/>
        <v>0</v>
      </c>
      <c r="V45" s="114">
        <f t="shared" si="37"/>
        <v>0</v>
      </c>
      <c r="W45" s="114">
        <f t="shared" si="37"/>
        <v>0</v>
      </c>
      <c r="X45" s="114">
        <f t="shared" si="37"/>
        <v>0</v>
      </c>
      <c r="Y45" s="116">
        <f t="shared" si="37"/>
        <v>0</v>
      </c>
      <c r="Z45" s="114">
        <f t="shared" si="37"/>
        <v>0</v>
      </c>
      <c r="AA45" s="114">
        <f t="shared" si="37"/>
        <v>0</v>
      </c>
      <c r="AB45" s="114">
        <f t="shared" si="37"/>
        <v>0</v>
      </c>
      <c r="AC45" s="114">
        <f t="shared" si="37"/>
        <v>0</v>
      </c>
      <c r="AD45" s="114">
        <f t="shared" si="37"/>
        <v>0</v>
      </c>
      <c r="AE45" s="114">
        <f t="shared" si="37"/>
        <v>0</v>
      </c>
      <c r="AF45" s="114">
        <f t="shared" si="37"/>
        <v>0</v>
      </c>
      <c r="AG45" s="114">
        <f t="shared" si="37"/>
        <v>0</v>
      </c>
      <c r="AH45" s="114">
        <f t="shared" si="37"/>
        <v>0</v>
      </c>
      <c r="AI45" s="116">
        <f t="shared" si="37"/>
        <v>0</v>
      </c>
      <c r="AJ45" s="114">
        <f t="shared" si="37"/>
        <v>0</v>
      </c>
      <c r="AK45" s="114">
        <f t="shared" si="37"/>
        <v>0</v>
      </c>
      <c r="AL45" s="114">
        <f t="shared" si="37"/>
        <v>0</v>
      </c>
      <c r="AM45" s="114">
        <f t="shared" si="37"/>
        <v>0</v>
      </c>
      <c r="AN45" s="114">
        <f t="shared" si="37"/>
        <v>0</v>
      </c>
      <c r="AO45" s="114">
        <f t="shared" si="37"/>
        <v>0</v>
      </c>
      <c r="AP45" s="114">
        <f t="shared" si="37"/>
        <v>0</v>
      </c>
      <c r="AQ45" s="114">
        <f t="shared" si="37"/>
        <v>0</v>
      </c>
      <c r="AR45" s="114">
        <f t="shared" si="37"/>
        <v>0</v>
      </c>
      <c r="AS45" s="116">
        <f t="shared" si="37"/>
        <v>0</v>
      </c>
      <c r="AT45" s="114">
        <f t="shared" si="37"/>
        <v>-4097169.9587480063</v>
      </c>
      <c r="AU45" s="114">
        <f t="shared" si="37"/>
        <v>0</v>
      </c>
      <c r="AV45" s="114">
        <f t="shared" si="37"/>
        <v>0</v>
      </c>
      <c r="AW45" s="114">
        <f t="shared" si="37"/>
        <v>-4097169.9587480063</v>
      </c>
      <c r="AX45" s="114">
        <f t="shared" si="37"/>
        <v>0</v>
      </c>
      <c r="AY45" s="114">
        <f t="shared" si="37"/>
        <v>153.1200000000008</v>
      </c>
      <c r="AZ45" s="114">
        <f t="shared" si="37"/>
        <v>0</v>
      </c>
      <c r="BA45" s="114">
        <f t="shared" si="37"/>
        <v>0</v>
      </c>
      <c r="BB45" s="114">
        <f t="shared" si="37"/>
        <v>153.1200000000008</v>
      </c>
      <c r="BC45" s="116">
        <f t="shared" si="37"/>
        <v>-4097169.9587480063</v>
      </c>
      <c r="BD45" s="114">
        <f t="shared" si="37"/>
        <v>0</v>
      </c>
      <c r="BE45" s="114">
        <f t="shared" si="37"/>
        <v>0</v>
      </c>
      <c r="BF45" s="114">
        <f t="shared" si="37"/>
        <v>0</v>
      </c>
      <c r="BG45" s="114">
        <f t="shared" si="37"/>
        <v>-4097169.9587480063</v>
      </c>
      <c r="BH45" s="114">
        <f t="shared" si="37"/>
        <v>153.1200000000008</v>
      </c>
      <c r="BI45" s="114">
        <f t="shared" si="37"/>
        <v>-49199.77</v>
      </c>
      <c r="BJ45" s="114">
        <f t="shared" si="37"/>
        <v>0</v>
      </c>
      <c r="BK45" s="114">
        <f t="shared" si="37"/>
        <v>0</v>
      </c>
      <c r="BL45" s="115">
        <f t="shared" si="37"/>
        <v>-49046.649999999994</v>
      </c>
      <c r="BM45" s="114">
        <f t="shared" si="37"/>
        <v>-4097169.96</v>
      </c>
      <c r="BN45" s="114">
        <f t="shared" si="37"/>
        <v>-69251.739999999991</v>
      </c>
      <c r="BO45" s="114">
        <f t="shared" si="37"/>
        <v>1.251996320206672E-3</v>
      </c>
      <c r="BP45" s="114">
        <f t="shared" si="37"/>
        <v>20205.09</v>
      </c>
      <c r="BQ45" s="116">
        <f t="shared" si="37"/>
        <v>0</v>
      </c>
      <c r="BR45" s="114">
        <f>SUM(BR41,BR43)</f>
        <v>0</v>
      </c>
      <c r="BS45" s="114">
        <f>SUM(BS41,BS43)</f>
        <v>20205.09</v>
      </c>
      <c r="BT45" s="114">
        <f>SUM(BT41,BT43)</f>
        <v>20205.09125199632</v>
      </c>
      <c r="BU45" s="117">
        <f>SUM(BU41,BU43)</f>
        <v>-6938084.5599999987</v>
      </c>
      <c r="BV45" s="118">
        <f>SUM(BV41,BV43)</f>
        <v>-2791867.9512519925</v>
      </c>
    </row>
    <row r="46" spans="1:79" s="36" customFormat="1" x14ac:dyDescent="0.25">
      <c r="A46" s="120"/>
      <c r="B46" s="120"/>
      <c r="C46" s="121"/>
      <c r="D46" s="122"/>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6"/>
      <c r="BR46" s="76"/>
      <c r="BS46" s="76"/>
      <c r="BT46" s="76"/>
      <c r="BU46" s="76"/>
      <c r="BV46" s="76"/>
      <c r="BW46" s="76"/>
      <c r="BX46" s="76"/>
      <c r="BY46" s="76"/>
      <c r="BZ46" s="76"/>
      <c r="CA46" s="76"/>
    </row>
    <row r="47" spans="1:79" s="83" customFormat="1" x14ac:dyDescent="0.25">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23"/>
      <c r="BX47" s="123"/>
      <c r="BY47" s="123"/>
      <c r="BZ47" s="123"/>
      <c r="CA47" s="123"/>
    </row>
    <row r="48" spans="1:79" s="83" customFormat="1" x14ac:dyDescent="0.25">
      <c r="B48" s="124"/>
      <c r="C48" s="257" t="s">
        <v>132</v>
      </c>
      <c r="D48" s="257"/>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23"/>
      <c r="BX48" s="123"/>
      <c r="BY48" s="123"/>
      <c r="BZ48" s="123"/>
      <c r="CA48" s="123"/>
    </row>
    <row r="49" spans="2:79" s="83" customFormat="1" ht="31.5" customHeight="1" x14ac:dyDescent="0.25">
      <c r="B49" s="125"/>
      <c r="C49" s="257"/>
      <c r="D49" s="257"/>
      <c r="E49" s="126"/>
      <c r="F49" s="126"/>
      <c r="G49" s="126"/>
      <c r="H49" s="126"/>
      <c r="I49" s="126"/>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23"/>
      <c r="BX49" s="123"/>
      <c r="BY49" s="123"/>
      <c r="BZ49" s="123"/>
      <c r="CA49" s="123"/>
    </row>
    <row r="50" spans="2:79" s="83" customFormat="1" ht="17.25" x14ac:dyDescent="0.25">
      <c r="B50" s="127"/>
      <c r="C50" s="128"/>
      <c r="D50" s="9"/>
      <c r="E50" s="126"/>
      <c r="F50" s="126"/>
      <c r="G50" s="126"/>
      <c r="H50" s="126"/>
      <c r="I50" s="126"/>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23"/>
      <c r="BX50" s="123"/>
      <c r="BY50" s="123"/>
      <c r="BZ50" s="123"/>
      <c r="CA50" s="123"/>
    </row>
    <row r="51" spans="2:79" s="83" customFormat="1" ht="26.25" customHeight="1" x14ac:dyDescent="0.25">
      <c r="B51" s="129">
        <v>1</v>
      </c>
      <c r="C51" s="130" t="s">
        <v>133</v>
      </c>
      <c r="D51" s="9"/>
      <c r="E51" s="131"/>
      <c r="F51" s="131"/>
      <c r="G51" s="131"/>
      <c r="H51" s="131"/>
      <c r="I51" s="131"/>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23"/>
      <c r="BX51" s="123"/>
      <c r="BY51" s="123"/>
      <c r="BZ51" s="123"/>
      <c r="CA51" s="123"/>
    </row>
    <row r="52" spans="2:79" s="83" customFormat="1" ht="64.5" customHeight="1" x14ac:dyDescent="0.25">
      <c r="B52" s="129">
        <v>2</v>
      </c>
      <c r="C52" s="130" t="s">
        <v>134</v>
      </c>
      <c r="D52" s="132"/>
      <c r="E52" s="126"/>
      <c r="F52" s="126"/>
      <c r="G52" s="126"/>
      <c r="H52" s="126"/>
      <c r="I52" s="126"/>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23"/>
      <c r="BX52" s="123"/>
      <c r="BY52" s="123"/>
      <c r="BZ52" s="123"/>
      <c r="CA52" s="123"/>
    </row>
    <row r="53" spans="2:79" s="83" customFormat="1" ht="112.5" customHeight="1" x14ac:dyDescent="0.25">
      <c r="B53" s="129">
        <v>3</v>
      </c>
      <c r="C53" s="130" t="s">
        <v>135</v>
      </c>
      <c r="D53" s="132"/>
      <c r="E53" s="133"/>
      <c r="F53" s="133"/>
      <c r="G53" s="133"/>
      <c r="H53" s="133"/>
      <c r="I53" s="133"/>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23"/>
      <c r="BX53" s="123"/>
      <c r="BY53" s="123"/>
      <c r="BZ53" s="123"/>
      <c r="CA53" s="123"/>
    </row>
    <row r="54" spans="2:79" ht="156" customHeight="1" x14ac:dyDescent="0.25">
      <c r="B54" s="129">
        <v>4</v>
      </c>
      <c r="C54" s="130" t="s">
        <v>136</v>
      </c>
      <c r="E54" s="133"/>
      <c r="F54" s="133"/>
      <c r="G54" s="133"/>
      <c r="H54" s="133"/>
      <c r="I54" s="133"/>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1"/>
      <c r="BX54" s="11"/>
      <c r="BY54" s="11"/>
      <c r="BZ54" s="11"/>
      <c r="CA54" s="11"/>
    </row>
    <row r="55" spans="2:79" ht="84" x14ac:dyDescent="0.25">
      <c r="B55" s="129">
        <v>5</v>
      </c>
      <c r="C55" s="130" t="s">
        <v>137</v>
      </c>
      <c r="E55" s="133"/>
      <c r="F55" s="133"/>
      <c r="G55" s="133"/>
      <c r="H55" s="133"/>
      <c r="I55" s="133"/>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1"/>
      <c r="BX55" s="11"/>
      <c r="BY55" s="11"/>
      <c r="BZ55" s="11"/>
      <c r="CA55" s="11"/>
    </row>
    <row r="56" spans="2:79" x14ac:dyDescent="0.25">
      <c r="E56" s="133"/>
      <c r="F56" s="133"/>
      <c r="G56" s="133"/>
      <c r="H56" s="133"/>
      <c r="I56" s="133"/>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1"/>
      <c r="BX56" s="11"/>
      <c r="BY56" s="11"/>
      <c r="BZ56" s="11"/>
      <c r="CA56" s="11"/>
    </row>
    <row r="57" spans="2:79" x14ac:dyDescent="0.25">
      <c r="E57" s="133"/>
      <c r="F57" s="133"/>
      <c r="G57" s="133"/>
      <c r="H57" s="133"/>
      <c r="I57" s="133"/>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1"/>
      <c r="BX57" s="11"/>
      <c r="BY57" s="11"/>
      <c r="BZ57" s="11"/>
      <c r="CA57" s="11"/>
    </row>
    <row r="58" spans="2:79" x14ac:dyDescent="0.25">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1"/>
      <c r="BX58" s="11"/>
      <c r="BY58" s="11"/>
      <c r="BZ58" s="11"/>
      <c r="CA58" s="11"/>
    </row>
    <row r="59" spans="2:79" x14ac:dyDescent="0.25">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1"/>
      <c r="BX59" s="11"/>
      <c r="BY59" s="11"/>
      <c r="BZ59" s="11"/>
      <c r="CA59" s="11"/>
    </row>
    <row r="60" spans="2:79" x14ac:dyDescent="0.25">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1"/>
      <c r="BX60" s="11"/>
      <c r="BY60" s="11"/>
      <c r="BZ60" s="11"/>
      <c r="CA60" s="11"/>
    </row>
  </sheetData>
  <mergeCells count="82">
    <mergeCell ref="C12:D15"/>
    <mergeCell ref="E16:N16"/>
    <mergeCell ref="O16:X16"/>
    <mergeCell ref="Y16:AH16"/>
    <mergeCell ref="AI16:AR16"/>
    <mergeCell ref="O17:O19"/>
    <mergeCell ref="BC16:BL16"/>
    <mergeCell ref="BM16:BP16"/>
    <mergeCell ref="BQ16:BT16"/>
    <mergeCell ref="C17:C19"/>
    <mergeCell ref="D17:D19"/>
    <mergeCell ref="E17:E19"/>
    <mergeCell ref="F17:F19"/>
    <mergeCell ref="G17:G19"/>
    <mergeCell ref="H17:H19"/>
    <mergeCell ref="I17:I19"/>
    <mergeCell ref="AS16:BB16"/>
    <mergeCell ref="J17:J19"/>
    <mergeCell ref="K17:K19"/>
    <mergeCell ref="L17:L19"/>
    <mergeCell ref="M17:M19"/>
    <mergeCell ref="N17:N19"/>
    <mergeCell ref="AA17:AA19"/>
    <mergeCell ref="P17:P19"/>
    <mergeCell ref="Q17:Q19"/>
    <mergeCell ref="R17:R19"/>
    <mergeCell ref="S17:S19"/>
    <mergeCell ref="T17:T19"/>
    <mergeCell ref="U17:U19"/>
    <mergeCell ref="V17:V19"/>
    <mergeCell ref="W17:W19"/>
    <mergeCell ref="X17:X19"/>
    <mergeCell ref="Y17:Y19"/>
    <mergeCell ref="Z17:Z19"/>
    <mergeCell ref="AM17:AM19"/>
    <mergeCell ref="AB17:AB19"/>
    <mergeCell ref="AC17:AC19"/>
    <mergeCell ref="AD17:AD19"/>
    <mergeCell ref="AE17:AE19"/>
    <mergeCell ref="AF17:AF19"/>
    <mergeCell ref="AG17:AG19"/>
    <mergeCell ref="AH17:AH19"/>
    <mergeCell ref="AI17:AI19"/>
    <mergeCell ref="AJ17:AJ19"/>
    <mergeCell ref="AK17:AK19"/>
    <mergeCell ref="AL17:AL19"/>
    <mergeCell ref="AY17:AY19"/>
    <mergeCell ref="AN17:AN19"/>
    <mergeCell ref="AO17:AO19"/>
    <mergeCell ref="AP17:AP19"/>
    <mergeCell ref="AQ17:AQ19"/>
    <mergeCell ref="AR17:AR19"/>
    <mergeCell ref="AS17:AS19"/>
    <mergeCell ref="BP17:BP19"/>
    <mergeCell ref="BQ17:BQ19"/>
    <mergeCell ref="BF17:BF19"/>
    <mergeCell ref="BG17:BG19"/>
    <mergeCell ref="BH17:BH19"/>
    <mergeCell ref="BI17:BI19"/>
    <mergeCell ref="BJ17:BJ19"/>
    <mergeCell ref="BK17:BK19"/>
    <mergeCell ref="C48:D49"/>
    <mergeCell ref="BL17:BL19"/>
    <mergeCell ref="BM17:BM19"/>
    <mergeCell ref="BN17:BN19"/>
    <mergeCell ref="BO17:BO19"/>
    <mergeCell ref="AZ17:AZ19"/>
    <mergeCell ref="BA17:BA19"/>
    <mergeCell ref="BB17:BB19"/>
    <mergeCell ref="BC17:BC19"/>
    <mergeCell ref="BD17:BD19"/>
    <mergeCell ref="BE17:BE19"/>
    <mergeCell ref="AT17:AT19"/>
    <mergeCell ref="AU17:AU19"/>
    <mergeCell ref="AV17:AV19"/>
    <mergeCell ref="AW17:AW19"/>
    <mergeCell ref="AX17:AX19"/>
    <mergeCell ref="BR17:BR19"/>
    <mergeCell ref="BS17:BS19"/>
    <mergeCell ref="BT17:BT19"/>
    <mergeCell ref="BU17:BU19"/>
    <mergeCell ref="BV17:BV19"/>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70</xdr:col>
                    <xdr:colOff>1514475</xdr:colOff>
                    <xdr:row>12</xdr:row>
                    <xdr:rowOff>142875</xdr:rowOff>
                  </from>
                  <to>
                    <xdr:col>70</xdr:col>
                    <xdr:colOff>1514475</xdr:colOff>
                    <xdr:row>13</xdr:row>
                    <xdr:rowOff>0</xdr:rowOff>
                  </to>
                </anchor>
              </controlPr>
            </control>
          </mc:Choice>
        </mc:AlternateContent>
        <mc:AlternateContent xmlns:mc="http://schemas.openxmlformats.org/markup-compatibility/2006">
          <mc:Choice Requires="x14">
            <control shapeId="2050" r:id="rId4" name="Check Box 2">
              <controlPr defaultSize="0" disabled="1" autoFill="0" autoLine="0" autoPict="0">
                <anchor moveWithCells="1">
                  <from>
                    <xdr:col>69</xdr:col>
                    <xdr:colOff>1104900</xdr:colOff>
                    <xdr:row>12</xdr:row>
                    <xdr:rowOff>76200</xdr:rowOff>
                  </from>
                  <to>
                    <xdr:col>69</xdr:col>
                    <xdr:colOff>1104900</xdr:colOff>
                    <xdr:row>12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Y2640"/>
  <sheetViews>
    <sheetView zoomScale="95" zoomScaleNormal="95" workbookViewId="0">
      <selection activeCell="AF1" sqref="AF1"/>
    </sheetView>
  </sheetViews>
  <sheetFormatPr defaultRowHeight="15" x14ac:dyDescent="0.25"/>
  <cols>
    <col min="1" max="1" width="10.42578125" style="208" customWidth="1"/>
    <col min="2" max="2" width="13.140625" style="208" customWidth="1"/>
    <col min="3" max="3" width="13.28515625" style="208" customWidth="1"/>
    <col min="4" max="4" width="13.5703125" style="208" customWidth="1"/>
    <col min="5" max="5" width="13.140625" style="208" customWidth="1"/>
    <col min="6" max="6" width="13.42578125" style="208" customWidth="1"/>
    <col min="7" max="7" width="5" style="208" customWidth="1"/>
    <col min="8" max="8" width="8.42578125" style="208" customWidth="1"/>
    <col min="9" max="10" width="11.140625" style="208" customWidth="1"/>
    <col min="11" max="11" width="11.7109375" style="208" customWidth="1"/>
    <col min="12" max="12" width="14.5703125" style="209" customWidth="1"/>
    <col min="13" max="13" width="1.85546875" style="139" customWidth="1"/>
    <col min="14" max="491" width="9.140625" style="2"/>
  </cols>
  <sheetData>
    <row r="1" spans="1:493" s="2" customFormat="1" ht="21" customHeight="1" x14ac:dyDescent="0.25">
      <c r="A1" s="135" t="s">
        <v>138</v>
      </c>
      <c r="B1" s="136"/>
      <c r="C1" s="136"/>
      <c r="D1" s="136"/>
      <c r="F1" s="137" t="s">
        <v>139</v>
      </c>
      <c r="G1" s="136"/>
      <c r="H1" s="136"/>
      <c r="I1" s="136"/>
      <c r="J1" s="136"/>
      <c r="K1" s="136"/>
      <c r="L1" s="138"/>
      <c r="M1" s="139"/>
    </row>
    <row r="2" spans="1:493" s="2" customFormat="1" ht="3" customHeight="1" x14ac:dyDescent="0.25">
      <c r="A2" s="136"/>
      <c r="B2" s="136"/>
      <c r="C2" s="136"/>
      <c r="D2" s="136"/>
      <c r="E2" s="136"/>
      <c r="F2" s="136"/>
      <c r="G2" s="136"/>
      <c r="H2" s="136"/>
      <c r="I2" s="136"/>
      <c r="J2" s="136"/>
      <c r="K2" s="136"/>
      <c r="L2" s="138"/>
      <c r="M2" s="139"/>
    </row>
    <row r="3" spans="1:493" ht="36.75" customHeight="1" thickBot="1" x14ac:dyDescent="0.3">
      <c r="A3" s="140" t="s">
        <v>140</v>
      </c>
      <c r="B3" s="141"/>
      <c r="C3" s="141" t="s">
        <v>141</v>
      </c>
      <c r="D3" s="141" t="s">
        <v>142</v>
      </c>
      <c r="E3" s="141" t="s">
        <v>143</v>
      </c>
      <c r="F3" s="141" t="s">
        <v>144</v>
      </c>
      <c r="G3" s="243" t="s">
        <v>145</v>
      </c>
      <c r="H3" s="244"/>
      <c r="I3" s="142" t="s">
        <v>146</v>
      </c>
      <c r="J3" s="141" t="s">
        <v>147</v>
      </c>
      <c r="K3" s="141" t="s">
        <v>148</v>
      </c>
      <c r="L3" s="143" t="s">
        <v>149</v>
      </c>
      <c r="RX3" s="2"/>
      <c r="RY3" s="2"/>
    </row>
    <row r="4" spans="1:493" s="2" customFormat="1" x14ac:dyDescent="0.25">
      <c r="A4" s="144" t="s">
        <v>150</v>
      </c>
      <c r="C4" s="145">
        <f>+F28</f>
        <v>-755159.82</v>
      </c>
      <c r="D4" s="145">
        <f>+K28</f>
        <v>-303.14000000000021</v>
      </c>
      <c r="E4" s="145">
        <f>+K40-K28</f>
        <v>-14079.27</v>
      </c>
      <c r="F4" s="145">
        <f>+K44-K40</f>
        <v>-5387.4900000000016</v>
      </c>
      <c r="G4" s="233">
        <f>SUM(C4:F4)</f>
        <v>-774929.72</v>
      </c>
      <c r="H4" s="229"/>
      <c r="I4" s="146">
        <v>-755159.82000000984</v>
      </c>
      <c r="J4" s="147">
        <v>-21213.18</v>
      </c>
      <c r="K4" s="147">
        <f>SUM(I4:J4)</f>
        <v>-776373.0000000099</v>
      </c>
      <c r="L4" s="148">
        <f>+L45</f>
        <v>1443.2799999999988</v>
      </c>
      <c r="M4" s="139"/>
    </row>
    <row r="5" spans="1:493" s="2" customFormat="1" x14ac:dyDescent="0.25">
      <c r="A5" s="144" t="s">
        <v>151</v>
      </c>
      <c r="C5" s="145">
        <f>+F69</f>
        <v>2901221.44</v>
      </c>
      <c r="D5" s="145">
        <f>+K69</f>
        <v>50092.840000000004</v>
      </c>
      <c r="E5" s="145">
        <f>+K81-K69</f>
        <v>54090.71</v>
      </c>
      <c r="F5" s="145">
        <f>+K85-K81</f>
        <v>20698.03</v>
      </c>
      <c r="G5" s="233">
        <f t="shared" ref="G5:G10" si="0">SUM(C5:F5)</f>
        <v>3026103.0199999996</v>
      </c>
      <c r="H5" s="229"/>
      <c r="I5" s="146">
        <v>2901221.4399999874</v>
      </c>
      <c r="J5" s="147">
        <v>131616.38999999998</v>
      </c>
      <c r="K5" s="147">
        <f t="shared" ref="K5:K9" si="1">SUM(I5:J5)</f>
        <v>3032837.8299999875</v>
      </c>
      <c r="L5" s="148">
        <f>+L86</f>
        <v>-6734.8099999999831</v>
      </c>
      <c r="M5" s="139"/>
    </row>
    <row r="6" spans="1:493" s="2" customFormat="1" x14ac:dyDescent="0.25">
      <c r="A6" s="144" t="s">
        <v>152</v>
      </c>
      <c r="C6" s="145">
        <f>+F110</f>
        <v>-3111901.2</v>
      </c>
      <c r="D6" s="145">
        <f>+K110</f>
        <v>-15202.369999999999</v>
      </c>
      <c r="E6" s="145">
        <f>+K122-K110</f>
        <v>-58018.630000000005</v>
      </c>
      <c r="F6" s="145">
        <f>+K126-K122</f>
        <v>-22201.08</v>
      </c>
      <c r="G6" s="233">
        <f t="shared" si="0"/>
        <v>-3207323.2800000003</v>
      </c>
      <c r="H6" s="229"/>
      <c r="I6" s="146">
        <v>-3111901.2000000011</v>
      </c>
      <c r="J6" s="147">
        <v>-80727.370000000083</v>
      </c>
      <c r="K6" s="147">
        <f t="shared" si="1"/>
        <v>-3192628.5700000012</v>
      </c>
      <c r="L6" s="148">
        <f>+L127</f>
        <v>-14694.709999999919</v>
      </c>
      <c r="M6" s="139"/>
    </row>
    <row r="7" spans="1:493" s="2" customFormat="1" x14ac:dyDescent="0.25">
      <c r="A7" s="144" t="s">
        <v>153</v>
      </c>
      <c r="C7" s="145">
        <f>+F151</f>
        <v>-27798.27</v>
      </c>
      <c r="D7" s="145">
        <f>+K151</f>
        <v>-201.07999999999998</v>
      </c>
      <c r="E7" s="145">
        <f>+K163-K151</f>
        <v>-518.25</v>
      </c>
      <c r="F7" s="145">
        <f>+K167-K163</f>
        <v>-198.31000000000006</v>
      </c>
      <c r="G7" s="233">
        <f t="shared" si="0"/>
        <v>-28715.910000000003</v>
      </c>
      <c r="H7" s="229"/>
      <c r="I7" s="146">
        <v>-27798.270000000091</v>
      </c>
      <c r="J7" s="147">
        <v>-276.49000000000052</v>
      </c>
      <c r="K7" s="147">
        <f t="shared" si="1"/>
        <v>-28074.760000000093</v>
      </c>
      <c r="L7" s="148">
        <f>+L168</f>
        <v>-641.14999999999964</v>
      </c>
      <c r="M7" s="139"/>
    </row>
    <row r="8" spans="1:493" s="2" customFormat="1" x14ac:dyDescent="0.25">
      <c r="A8" s="144" t="s">
        <v>154</v>
      </c>
      <c r="C8" s="145">
        <f>+F192</f>
        <v>796776.59</v>
      </c>
      <c r="D8" s="145">
        <f>+K192</f>
        <v>5788.66</v>
      </c>
      <c r="E8" s="145">
        <f>+K204-K192</f>
        <v>14855.18</v>
      </c>
      <c r="F8" s="145">
        <f>+K208-K204</f>
        <v>5684.4000000000015</v>
      </c>
      <c r="G8" s="233">
        <f t="shared" si="0"/>
        <v>823104.83000000007</v>
      </c>
      <c r="H8" s="229"/>
      <c r="I8" s="146">
        <v>796776.5900000002</v>
      </c>
      <c r="J8" s="147">
        <v>25144.639999999999</v>
      </c>
      <c r="K8" s="147">
        <f t="shared" si="1"/>
        <v>821921.23000000021</v>
      </c>
      <c r="L8" s="148">
        <f>+L209</f>
        <v>1183.6000000000022</v>
      </c>
      <c r="M8" s="139"/>
    </row>
    <row r="9" spans="1:493" s="2" customFormat="1" x14ac:dyDescent="0.25">
      <c r="A9" s="144" t="s">
        <v>155</v>
      </c>
      <c r="C9" s="145">
        <f>+F233</f>
        <v>-769471.26</v>
      </c>
      <c r="D9" s="145">
        <f>+K233</f>
        <v>-1218.4000000000001</v>
      </c>
      <c r="E9" s="145">
        <f>+K245-K233</f>
        <v>-14346.14</v>
      </c>
      <c r="F9" s="145">
        <f>+K249-K245</f>
        <v>-5489.6100000000024</v>
      </c>
      <c r="G9" s="233">
        <f t="shared" si="0"/>
        <v>-790525.41</v>
      </c>
      <c r="H9" s="229"/>
      <c r="I9" s="146">
        <v>-769471.25874799921</v>
      </c>
      <c r="J9" s="147">
        <v>-20292.670000000002</v>
      </c>
      <c r="K9" s="147">
        <f t="shared" si="1"/>
        <v>-789763.92874799925</v>
      </c>
      <c r="L9" s="148">
        <f>+L250</f>
        <v>-761.47999999999956</v>
      </c>
      <c r="M9" s="139"/>
    </row>
    <row r="10" spans="1:493" s="1" customFormat="1" x14ac:dyDescent="0.25">
      <c r="A10" s="149" t="s">
        <v>156</v>
      </c>
      <c r="B10" s="150"/>
      <c r="C10" s="151">
        <f>SUM(C4:C9)</f>
        <v>-966332.52000000014</v>
      </c>
      <c r="D10" s="151">
        <f t="shared" ref="D10:F10" si="2">SUM(D4:D9)</f>
        <v>38956.51</v>
      </c>
      <c r="E10" s="151">
        <f t="shared" si="2"/>
        <v>-18016.400000000001</v>
      </c>
      <c r="F10" s="151">
        <f t="shared" si="2"/>
        <v>-6894.0600000000059</v>
      </c>
      <c r="G10" s="237">
        <f t="shared" si="0"/>
        <v>-952286.4700000002</v>
      </c>
      <c r="H10" s="238"/>
      <c r="I10" s="152">
        <f t="shared" ref="I10:L10" si="3">SUM(I4:I9)</f>
        <v>-966332.5187480225</v>
      </c>
      <c r="J10" s="153">
        <f t="shared" si="3"/>
        <v>34251.319999999905</v>
      </c>
      <c r="K10" s="153">
        <f t="shared" si="3"/>
        <v>-932081.19874802267</v>
      </c>
      <c r="L10" s="154">
        <f t="shared" si="3"/>
        <v>-20205.269999999902</v>
      </c>
      <c r="M10" s="155"/>
    </row>
    <row r="11" spans="1:493" s="2" customFormat="1" ht="9" customHeight="1" x14ac:dyDescent="0.25">
      <c r="A11" s="144"/>
      <c r="B11" s="156"/>
      <c r="C11" s="156"/>
      <c r="D11" s="156"/>
      <c r="E11" s="156"/>
      <c r="F11" s="156"/>
      <c r="G11" s="136"/>
      <c r="H11" s="136"/>
      <c r="I11" s="136"/>
      <c r="J11" s="136"/>
      <c r="K11" s="136"/>
      <c r="L11" s="138"/>
      <c r="M11" s="139"/>
    </row>
    <row r="12" spans="1:493" s="162" customFormat="1" ht="16.5" customHeight="1" x14ac:dyDescent="0.25">
      <c r="A12" s="157" t="s">
        <v>157</v>
      </c>
      <c r="B12" s="158"/>
      <c r="C12" s="158"/>
      <c r="D12" s="158"/>
      <c r="E12" s="158"/>
      <c r="F12" s="158"/>
      <c r="G12" s="159"/>
      <c r="H12" s="159"/>
      <c r="I12" s="159"/>
      <c r="J12" s="159"/>
      <c r="K12" s="159"/>
      <c r="L12" s="160"/>
      <c r="M12" s="161"/>
    </row>
    <row r="13" spans="1:493" s="162" customFormat="1" ht="30" customHeight="1" x14ac:dyDescent="0.25">
      <c r="A13" s="230" t="s">
        <v>158</v>
      </c>
      <c r="B13" s="231"/>
      <c r="C13" s="231"/>
      <c r="D13" s="231"/>
      <c r="E13" s="231"/>
      <c r="F13" s="231"/>
      <c r="G13" s="231"/>
      <c r="H13" s="231"/>
      <c r="I13" s="231"/>
      <c r="J13" s="231"/>
      <c r="K13" s="231"/>
      <c r="L13" s="160"/>
      <c r="M13" s="161"/>
    </row>
    <row r="14" spans="1:493" s="168" customFormat="1" ht="3" customHeight="1" x14ac:dyDescent="0.25">
      <c r="A14" s="163"/>
      <c r="B14" s="164"/>
      <c r="C14" s="164"/>
      <c r="D14" s="164"/>
      <c r="E14" s="164"/>
      <c r="F14" s="164"/>
      <c r="G14" s="163"/>
      <c r="H14" s="163"/>
      <c r="I14" s="163"/>
      <c r="J14" s="163"/>
      <c r="K14" s="163"/>
      <c r="L14" s="165"/>
      <c r="M14" s="166"/>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c r="CA14" s="167"/>
      <c r="CB14" s="167"/>
      <c r="CC14" s="167"/>
      <c r="CD14" s="167"/>
      <c r="CE14" s="167"/>
      <c r="CF14" s="167"/>
      <c r="CG14" s="167"/>
      <c r="CH14" s="167"/>
      <c r="CI14" s="167"/>
      <c r="CJ14" s="167"/>
      <c r="CK14" s="167"/>
      <c r="CL14" s="167"/>
      <c r="CM14" s="167"/>
      <c r="CN14" s="167"/>
      <c r="CO14" s="167"/>
      <c r="CP14" s="167"/>
      <c r="CQ14" s="167"/>
      <c r="CR14" s="167"/>
      <c r="CS14" s="167"/>
      <c r="CT14" s="167"/>
      <c r="CU14" s="167"/>
      <c r="CV14" s="167"/>
      <c r="CW14" s="167"/>
      <c r="CX14" s="167"/>
      <c r="CY14" s="167"/>
      <c r="CZ14" s="167"/>
      <c r="DA14" s="167"/>
      <c r="DB14" s="167"/>
      <c r="DC14" s="167"/>
      <c r="DD14" s="167"/>
      <c r="DE14" s="167"/>
      <c r="DF14" s="167"/>
      <c r="DG14" s="167"/>
      <c r="DH14" s="167"/>
      <c r="DI14" s="167"/>
      <c r="DJ14" s="167"/>
      <c r="DK14" s="167"/>
      <c r="DL14" s="167"/>
      <c r="DM14" s="167"/>
      <c r="DN14" s="167"/>
      <c r="DO14" s="167"/>
      <c r="DP14" s="167"/>
      <c r="DQ14" s="167"/>
      <c r="DR14" s="167"/>
      <c r="DS14" s="167"/>
      <c r="DT14" s="167"/>
      <c r="DU14" s="167"/>
      <c r="DV14" s="167"/>
      <c r="DW14" s="167"/>
      <c r="DX14" s="167"/>
      <c r="DY14" s="167"/>
      <c r="DZ14" s="167"/>
      <c r="EA14" s="167"/>
      <c r="EB14" s="167"/>
      <c r="EC14" s="167"/>
      <c r="ED14" s="167"/>
      <c r="EE14" s="167"/>
      <c r="EF14" s="167"/>
      <c r="EG14" s="167"/>
      <c r="EH14" s="167"/>
      <c r="EI14" s="167"/>
      <c r="EJ14" s="167"/>
      <c r="EK14" s="167"/>
      <c r="EL14" s="167"/>
      <c r="EM14" s="167"/>
      <c r="EN14" s="167"/>
      <c r="EO14" s="167"/>
      <c r="EP14" s="167"/>
      <c r="EQ14" s="167"/>
      <c r="ER14" s="167"/>
      <c r="ES14" s="167"/>
      <c r="ET14" s="167"/>
      <c r="EU14" s="167"/>
      <c r="EV14" s="167"/>
      <c r="EW14" s="167"/>
      <c r="EX14" s="167"/>
      <c r="EY14" s="167"/>
      <c r="EZ14" s="167"/>
      <c r="FA14" s="167"/>
      <c r="FB14" s="167"/>
      <c r="FC14" s="167"/>
      <c r="FD14" s="167"/>
      <c r="FE14" s="167"/>
      <c r="FF14" s="167"/>
      <c r="FG14" s="167"/>
      <c r="FH14" s="167"/>
      <c r="FI14" s="167"/>
      <c r="FJ14" s="167"/>
      <c r="FK14" s="167"/>
      <c r="FL14" s="167"/>
      <c r="FM14" s="167"/>
      <c r="FN14" s="167"/>
      <c r="FO14" s="167"/>
      <c r="FP14" s="167"/>
      <c r="FQ14" s="167"/>
      <c r="FR14" s="167"/>
      <c r="FS14" s="167"/>
      <c r="FT14" s="167"/>
      <c r="FU14" s="167"/>
      <c r="FV14" s="167"/>
      <c r="FW14" s="167"/>
      <c r="FX14" s="167"/>
      <c r="FY14" s="167"/>
      <c r="FZ14" s="167"/>
      <c r="GA14" s="167"/>
      <c r="GB14" s="167"/>
      <c r="GC14" s="167"/>
      <c r="GD14" s="167"/>
      <c r="GE14" s="167"/>
      <c r="GF14" s="167"/>
      <c r="GG14" s="167"/>
      <c r="GH14" s="167"/>
      <c r="GI14" s="167"/>
      <c r="GJ14" s="167"/>
      <c r="GK14" s="167"/>
      <c r="GL14" s="167"/>
      <c r="GM14" s="167"/>
      <c r="GN14" s="167"/>
      <c r="GO14" s="167"/>
      <c r="GP14" s="167"/>
      <c r="GQ14" s="167"/>
      <c r="GR14" s="167"/>
      <c r="GS14" s="167"/>
      <c r="GT14" s="167"/>
      <c r="GU14" s="167"/>
      <c r="GV14" s="167"/>
      <c r="GW14" s="167"/>
      <c r="GX14" s="167"/>
      <c r="GY14" s="167"/>
      <c r="GZ14" s="167"/>
      <c r="HA14" s="167"/>
      <c r="HB14" s="167"/>
      <c r="HC14" s="167"/>
      <c r="HD14" s="167"/>
      <c r="HE14" s="167"/>
      <c r="HF14" s="167"/>
      <c r="HG14" s="167"/>
      <c r="HH14" s="167"/>
      <c r="HI14" s="167"/>
      <c r="HJ14" s="167"/>
      <c r="HK14" s="167"/>
      <c r="HL14" s="167"/>
      <c r="HM14" s="167"/>
      <c r="HN14" s="167"/>
      <c r="HO14" s="167"/>
      <c r="HP14" s="167"/>
      <c r="HQ14" s="167"/>
      <c r="HR14" s="167"/>
      <c r="HS14" s="167"/>
      <c r="HT14" s="167"/>
      <c r="HU14" s="167"/>
      <c r="HV14" s="167"/>
      <c r="HW14" s="167"/>
      <c r="HX14" s="167"/>
      <c r="HY14" s="167"/>
      <c r="HZ14" s="167"/>
      <c r="IA14" s="167"/>
      <c r="IB14" s="167"/>
      <c r="IC14" s="167"/>
      <c r="ID14" s="167"/>
      <c r="IE14" s="167"/>
      <c r="IF14" s="167"/>
      <c r="IG14" s="167"/>
      <c r="IH14" s="167"/>
      <c r="II14" s="167"/>
      <c r="IJ14" s="167"/>
      <c r="IK14" s="167"/>
      <c r="IL14" s="167"/>
      <c r="IM14" s="167"/>
      <c r="IN14" s="167"/>
      <c r="IO14" s="167"/>
      <c r="IP14" s="167"/>
    </row>
    <row r="15" spans="1:493" s="2" customFormat="1" ht="27.75" customHeight="1" x14ac:dyDescent="0.25">
      <c r="A15" s="135" t="str">
        <f>CONCATENATE("Account ",A4,F$1)</f>
        <v>Account 1588 RSVA Power- 2017 Principal plus Interest - Disposition in 2019 (no RR, no disp.)</v>
      </c>
      <c r="B15" s="169"/>
      <c r="C15" s="170"/>
      <c r="D15" s="170"/>
      <c r="E15" s="171"/>
      <c r="F15" s="172"/>
      <c r="G15" s="173"/>
      <c r="H15" s="173"/>
      <c r="I15" s="174"/>
      <c r="J15" s="174"/>
      <c r="K15" s="174"/>
      <c r="L15" s="175"/>
      <c r="M15" s="139"/>
    </row>
    <row r="16" spans="1:493" ht="57.75" thickBot="1" x14ac:dyDescent="0.3">
      <c r="A16" s="141" t="s">
        <v>159</v>
      </c>
      <c r="B16" s="141" t="s">
        <v>160</v>
      </c>
      <c r="C16" s="141" t="s">
        <v>161</v>
      </c>
      <c r="D16" s="141" t="s">
        <v>162</v>
      </c>
      <c r="E16" s="141" t="s">
        <v>163</v>
      </c>
      <c r="F16" s="141" t="s">
        <v>164</v>
      </c>
      <c r="G16" s="141" t="s">
        <v>165</v>
      </c>
      <c r="H16" s="141" t="s">
        <v>166</v>
      </c>
      <c r="I16" s="141" t="s">
        <v>167</v>
      </c>
      <c r="J16" s="141" t="s">
        <v>168</v>
      </c>
      <c r="K16" s="141" t="s">
        <v>169</v>
      </c>
      <c r="L16" s="176" t="s">
        <v>170</v>
      </c>
    </row>
    <row r="17" spans="1:491" x14ac:dyDescent="0.25">
      <c r="A17" s="177">
        <v>42766</v>
      </c>
      <c r="B17" s="178">
        <v>0</v>
      </c>
      <c r="C17" s="179">
        <v>-141167.29000000283</v>
      </c>
      <c r="D17" s="180">
        <f t="shared" ref="D17:D52" si="4">ROUND(SUM(B17:C17),2)</f>
        <v>-141167.29</v>
      </c>
      <c r="E17" s="181"/>
      <c r="F17" s="182">
        <f t="shared" ref="F17:F20" si="5">SUM(D17:E17)</f>
        <v>-141167.29</v>
      </c>
      <c r="G17" s="183">
        <v>31</v>
      </c>
      <c r="H17" s="184">
        <v>1.0999999999999999E-2</v>
      </c>
      <c r="I17" s="185">
        <f>ROUND(SUM(G17/365)*H17*B17,2)</f>
        <v>0</v>
      </c>
      <c r="J17" s="181"/>
      <c r="K17" s="182">
        <f>0+I17+J17</f>
        <v>0</v>
      </c>
      <c r="L17" s="182">
        <f t="shared" ref="L17:L21" si="6">+K17+F17</f>
        <v>-141167.29</v>
      </c>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row>
    <row r="18" spans="1:491" x14ac:dyDescent="0.25">
      <c r="A18" s="177">
        <f t="shared" ref="A18:A52" si="7">+A17+G18</f>
        <v>42794</v>
      </c>
      <c r="B18" s="181">
        <f>+F17</f>
        <v>-141167.29</v>
      </c>
      <c r="C18" s="179">
        <v>79122.300000000745</v>
      </c>
      <c r="D18" s="180">
        <f t="shared" si="4"/>
        <v>-62044.99</v>
      </c>
      <c r="E18" s="181"/>
      <c r="F18" s="182">
        <f t="shared" si="5"/>
        <v>-62044.99</v>
      </c>
      <c r="G18" s="183">
        <v>28</v>
      </c>
      <c r="H18" s="184">
        <v>1.0999999999999999E-2</v>
      </c>
      <c r="I18" s="185">
        <f t="shared" ref="I18:I28" si="8">ROUND(SUM(G18/365)*H18*B18,2)</f>
        <v>-119.12</v>
      </c>
      <c r="J18" s="181"/>
      <c r="K18" s="182">
        <f t="shared" ref="K18:K32" si="9">+K17+I18+J18</f>
        <v>-119.12</v>
      </c>
      <c r="L18" s="182">
        <f t="shared" si="6"/>
        <v>-62164.11</v>
      </c>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row>
    <row r="19" spans="1:491" x14ac:dyDescent="0.25">
      <c r="A19" s="177">
        <f t="shared" si="7"/>
        <v>42825</v>
      </c>
      <c r="B19" s="181">
        <f>+F18</f>
        <v>-62044.99</v>
      </c>
      <c r="C19" s="179">
        <v>164119.98999999464</v>
      </c>
      <c r="D19" s="180">
        <f t="shared" si="4"/>
        <v>102075</v>
      </c>
      <c r="E19" s="181"/>
      <c r="F19" s="182">
        <f t="shared" si="5"/>
        <v>102075</v>
      </c>
      <c r="G19" s="183">
        <v>31</v>
      </c>
      <c r="H19" s="184">
        <v>1.0999999999999999E-2</v>
      </c>
      <c r="I19" s="185">
        <f t="shared" si="8"/>
        <v>-57.97</v>
      </c>
      <c r="J19" s="181"/>
      <c r="K19" s="182">
        <f t="shared" si="9"/>
        <v>-177.09</v>
      </c>
      <c r="L19" s="186">
        <f t="shared" si="6"/>
        <v>101897.91</v>
      </c>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row>
    <row r="20" spans="1:491" x14ac:dyDescent="0.25">
      <c r="A20" s="177">
        <f t="shared" si="7"/>
        <v>42855</v>
      </c>
      <c r="B20" s="181">
        <f>+F19</f>
        <v>102075</v>
      </c>
      <c r="C20" s="179">
        <v>-15138.43000000529</v>
      </c>
      <c r="D20" s="180">
        <f t="shared" si="4"/>
        <v>86936.57</v>
      </c>
      <c r="E20" s="181"/>
      <c r="F20" s="182">
        <f t="shared" si="5"/>
        <v>86936.57</v>
      </c>
      <c r="G20" s="183">
        <v>30</v>
      </c>
      <c r="H20" s="184">
        <v>1.0999999999999999E-2</v>
      </c>
      <c r="I20" s="185">
        <f t="shared" si="8"/>
        <v>92.29</v>
      </c>
      <c r="J20" s="181"/>
      <c r="K20" s="182">
        <f t="shared" si="9"/>
        <v>-84.8</v>
      </c>
      <c r="L20" s="182">
        <f t="shared" si="6"/>
        <v>86851.77</v>
      </c>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row>
    <row r="21" spans="1:491" x14ac:dyDescent="0.25">
      <c r="A21" s="177">
        <f t="shared" si="7"/>
        <v>42886</v>
      </c>
      <c r="B21" s="181">
        <f>+F20+E21</f>
        <v>86936.57</v>
      </c>
      <c r="C21" s="179">
        <v>-1115866.7799999956</v>
      </c>
      <c r="D21" s="180">
        <f t="shared" si="4"/>
        <v>-1028930.21</v>
      </c>
      <c r="E21" s="187"/>
      <c r="F21" s="182">
        <f>SUM(D21)</f>
        <v>-1028930.21</v>
      </c>
      <c r="G21" s="183">
        <v>31</v>
      </c>
      <c r="H21" s="184">
        <v>1.0999999999999999E-2</v>
      </c>
      <c r="I21" s="185">
        <f t="shared" si="8"/>
        <v>81.22</v>
      </c>
      <c r="J21" s="187"/>
      <c r="K21" s="182">
        <f>+K20+I21+J21</f>
        <v>-3.5799999999999983</v>
      </c>
      <c r="L21" s="182">
        <f t="shared" si="6"/>
        <v>-1028933.7899999999</v>
      </c>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row>
    <row r="22" spans="1:491" x14ac:dyDescent="0.25">
      <c r="A22" s="177">
        <f t="shared" si="7"/>
        <v>42916</v>
      </c>
      <c r="B22" s="181">
        <f t="shared" ref="B22:B28" si="10">+F21</f>
        <v>-1028930.21</v>
      </c>
      <c r="C22" s="179">
        <v>658608.68999999762</v>
      </c>
      <c r="D22" s="180">
        <f t="shared" si="4"/>
        <v>-370321.52</v>
      </c>
      <c r="E22" s="181"/>
      <c r="F22" s="182">
        <f t="shared" ref="F22:F32" si="11">SUM(D22:E22)</f>
        <v>-370321.52</v>
      </c>
      <c r="G22" s="183">
        <v>30</v>
      </c>
      <c r="H22" s="184">
        <v>1.0999999999999999E-2</v>
      </c>
      <c r="I22" s="185">
        <f t="shared" si="8"/>
        <v>-930.27</v>
      </c>
      <c r="J22" s="181"/>
      <c r="K22" s="182">
        <f t="shared" si="9"/>
        <v>-933.85</v>
      </c>
      <c r="L22" s="186">
        <f>ROUND(+K22+F22,2)</f>
        <v>-371255.37</v>
      </c>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row>
    <row r="23" spans="1:491" x14ac:dyDescent="0.25">
      <c r="A23" s="177">
        <f t="shared" si="7"/>
        <v>42947</v>
      </c>
      <c r="B23" s="181">
        <f t="shared" si="10"/>
        <v>-370321.52</v>
      </c>
      <c r="C23" s="179">
        <v>809692.50000000186</v>
      </c>
      <c r="D23" s="180">
        <f t="shared" si="4"/>
        <v>439370.98</v>
      </c>
      <c r="E23" s="181"/>
      <c r="F23" s="182">
        <f t="shared" si="11"/>
        <v>439370.98</v>
      </c>
      <c r="G23" s="183">
        <v>31</v>
      </c>
      <c r="H23" s="184">
        <v>1.0999999999999999E-2</v>
      </c>
      <c r="I23" s="185">
        <f t="shared" si="8"/>
        <v>-345.97</v>
      </c>
      <c r="J23" s="181"/>
      <c r="K23" s="182">
        <f t="shared" si="9"/>
        <v>-1279.8200000000002</v>
      </c>
      <c r="L23" s="182">
        <f>ROUND(+K23+F23,2)</f>
        <v>438091.16</v>
      </c>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row>
    <row r="24" spans="1:491" x14ac:dyDescent="0.25">
      <c r="A24" s="177">
        <f t="shared" si="7"/>
        <v>42978</v>
      </c>
      <c r="B24" s="181">
        <f t="shared" si="10"/>
        <v>439370.98</v>
      </c>
      <c r="C24" s="179">
        <v>-139208.26999999769</v>
      </c>
      <c r="D24" s="180">
        <f t="shared" si="4"/>
        <v>300162.71000000002</v>
      </c>
      <c r="E24" s="181"/>
      <c r="F24" s="182">
        <f t="shared" si="11"/>
        <v>300162.71000000002</v>
      </c>
      <c r="G24" s="183">
        <v>31</v>
      </c>
      <c r="H24" s="184">
        <v>1.0999999999999999E-2</v>
      </c>
      <c r="I24" s="185">
        <f t="shared" si="8"/>
        <v>410.48</v>
      </c>
      <c r="J24" s="181"/>
      <c r="K24" s="182">
        <f t="shared" si="9"/>
        <v>-869.34000000000015</v>
      </c>
      <c r="L24" s="182">
        <f t="shared" ref="L24:L33" si="12">+K24+F24</f>
        <v>299293.37</v>
      </c>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row>
    <row r="25" spans="1:491" x14ac:dyDescent="0.25">
      <c r="A25" s="177">
        <f t="shared" si="7"/>
        <v>43008</v>
      </c>
      <c r="B25" s="181">
        <f t="shared" si="10"/>
        <v>300162.71000000002</v>
      </c>
      <c r="C25" s="179">
        <v>521740.37000000477</v>
      </c>
      <c r="D25" s="180">
        <f t="shared" si="4"/>
        <v>821903.08</v>
      </c>
      <c r="E25" s="181"/>
      <c r="F25" s="182">
        <f t="shared" si="11"/>
        <v>821903.08</v>
      </c>
      <c r="G25" s="183">
        <v>30</v>
      </c>
      <c r="H25" s="184">
        <v>1.0999999999999999E-2</v>
      </c>
      <c r="I25" s="185">
        <f t="shared" si="8"/>
        <v>271.38</v>
      </c>
      <c r="J25" s="181"/>
      <c r="K25" s="182">
        <f t="shared" si="9"/>
        <v>-597.96000000000015</v>
      </c>
      <c r="L25" s="186">
        <f t="shared" si="12"/>
        <v>821305.12</v>
      </c>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row>
    <row r="26" spans="1:491" x14ac:dyDescent="0.25">
      <c r="A26" s="177">
        <f t="shared" si="7"/>
        <v>43039</v>
      </c>
      <c r="B26" s="181">
        <f t="shared" si="10"/>
        <v>821903.08</v>
      </c>
      <c r="C26" s="179">
        <v>-1381762.9200000018</v>
      </c>
      <c r="D26" s="180">
        <f t="shared" si="4"/>
        <v>-559859.84</v>
      </c>
      <c r="E26" s="181"/>
      <c r="F26" s="182">
        <f t="shared" si="11"/>
        <v>-559859.84</v>
      </c>
      <c r="G26" s="183">
        <v>31</v>
      </c>
      <c r="H26" s="184">
        <v>1.4999999999999999E-2</v>
      </c>
      <c r="I26" s="185">
        <f t="shared" si="8"/>
        <v>1047.08</v>
      </c>
      <c r="J26" s="181"/>
      <c r="K26" s="182">
        <f t="shared" si="9"/>
        <v>449.11999999999978</v>
      </c>
      <c r="L26" s="182">
        <f t="shared" si="12"/>
        <v>-559410.72</v>
      </c>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row>
    <row r="27" spans="1:491" x14ac:dyDescent="0.25">
      <c r="A27" s="177">
        <f t="shared" si="7"/>
        <v>43069</v>
      </c>
      <c r="B27" s="181">
        <f t="shared" si="10"/>
        <v>-559859.84</v>
      </c>
      <c r="C27" s="179">
        <v>511178.17999999784</v>
      </c>
      <c r="D27" s="180">
        <f t="shared" si="4"/>
        <v>-48681.66</v>
      </c>
      <c r="E27" s="181"/>
      <c r="F27" s="182">
        <f t="shared" si="11"/>
        <v>-48681.66</v>
      </c>
      <c r="G27" s="183">
        <v>30</v>
      </c>
      <c r="H27" s="184">
        <v>1.4999999999999999E-2</v>
      </c>
      <c r="I27" s="185">
        <f t="shared" si="8"/>
        <v>-690.24</v>
      </c>
      <c r="J27" s="181"/>
      <c r="K27" s="182">
        <f t="shared" si="9"/>
        <v>-241.12000000000023</v>
      </c>
      <c r="L27" s="182">
        <f t="shared" si="12"/>
        <v>-48922.780000000006</v>
      </c>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row>
    <row r="28" spans="1:491" x14ac:dyDescent="0.25">
      <c r="A28" s="188">
        <f t="shared" si="7"/>
        <v>43100</v>
      </c>
      <c r="B28" s="189">
        <f t="shared" si="10"/>
        <v>-48681.66</v>
      </c>
      <c r="C28" s="190">
        <v>-706478.16000000015</v>
      </c>
      <c r="D28" s="191">
        <f t="shared" si="4"/>
        <v>-755159.82</v>
      </c>
      <c r="E28" s="189"/>
      <c r="F28" s="190">
        <f t="shared" si="11"/>
        <v>-755159.82</v>
      </c>
      <c r="G28" s="189">
        <v>31</v>
      </c>
      <c r="H28" s="192">
        <v>1.4999999999999999E-2</v>
      </c>
      <c r="I28" s="193">
        <f t="shared" si="8"/>
        <v>-62.02</v>
      </c>
      <c r="J28" s="189"/>
      <c r="K28" s="190">
        <f t="shared" si="9"/>
        <v>-303.14000000000021</v>
      </c>
      <c r="L28" s="194">
        <f t="shared" si="12"/>
        <v>-755462.96</v>
      </c>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row>
    <row r="29" spans="1:491" x14ac:dyDescent="0.25">
      <c r="A29" s="177">
        <f t="shared" si="7"/>
        <v>43131</v>
      </c>
      <c r="B29" s="195">
        <f>ROUND(+F28,2)</f>
        <v>-755159.82</v>
      </c>
      <c r="C29" s="179"/>
      <c r="D29" s="180">
        <f t="shared" si="4"/>
        <v>-755159.82</v>
      </c>
      <c r="E29" s="181"/>
      <c r="F29" s="182">
        <f t="shared" si="11"/>
        <v>-755159.82</v>
      </c>
      <c r="G29" s="183">
        <v>31</v>
      </c>
      <c r="H29" s="184">
        <v>1.4999999999999999E-2</v>
      </c>
      <c r="I29" s="185">
        <f t="shared" ref="I29:I52" si="13">ROUND(SUM(G29/365)*H29*B29,2)</f>
        <v>-962.05</v>
      </c>
      <c r="J29" s="181"/>
      <c r="K29" s="182">
        <f t="shared" si="9"/>
        <v>-1265.19</v>
      </c>
      <c r="L29" s="182">
        <f t="shared" si="12"/>
        <v>-756425.00999999989</v>
      </c>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row>
    <row r="30" spans="1:491" x14ac:dyDescent="0.25">
      <c r="A30" s="177">
        <f t="shared" si="7"/>
        <v>43159</v>
      </c>
      <c r="B30" s="181">
        <f>+F29</f>
        <v>-755159.82</v>
      </c>
      <c r="C30" s="179"/>
      <c r="D30" s="180">
        <f t="shared" si="4"/>
        <v>-755159.82</v>
      </c>
      <c r="E30" s="181"/>
      <c r="F30" s="182">
        <f t="shared" si="11"/>
        <v>-755159.82</v>
      </c>
      <c r="G30" s="183">
        <v>28</v>
      </c>
      <c r="H30" s="184">
        <v>1.4999999999999999E-2</v>
      </c>
      <c r="I30" s="185">
        <f t="shared" si="13"/>
        <v>-868.95</v>
      </c>
      <c r="J30" s="181"/>
      <c r="K30" s="182">
        <f t="shared" si="9"/>
        <v>-2134.1400000000003</v>
      </c>
      <c r="L30" s="182">
        <f t="shared" si="12"/>
        <v>-757293.96</v>
      </c>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row>
    <row r="31" spans="1:491" x14ac:dyDescent="0.25">
      <c r="A31" s="177">
        <f t="shared" si="7"/>
        <v>43190</v>
      </c>
      <c r="B31" s="181">
        <f>+F30</f>
        <v>-755159.82</v>
      </c>
      <c r="C31" s="179"/>
      <c r="D31" s="180">
        <f t="shared" si="4"/>
        <v>-755159.82</v>
      </c>
      <c r="E31" s="181"/>
      <c r="F31" s="182">
        <f t="shared" si="11"/>
        <v>-755159.82</v>
      </c>
      <c r="G31" s="183">
        <v>31</v>
      </c>
      <c r="H31" s="184">
        <v>1.4999999999999999E-2</v>
      </c>
      <c r="I31" s="185">
        <f t="shared" si="13"/>
        <v>-962.05</v>
      </c>
      <c r="J31" s="181"/>
      <c r="K31" s="182">
        <f t="shared" si="9"/>
        <v>-3096.1900000000005</v>
      </c>
      <c r="L31" s="186">
        <f t="shared" si="12"/>
        <v>-758256.00999999989</v>
      </c>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row>
    <row r="32" spans="1:491" x14ac:dyDescent="0.25">
      <c r="A32" s="177">
        <f t="shared" si="7"/>
        <v>43220</v>
      </c>
      <c r="B32" s="181">
        <f>+F31</f>
        <v>-755159.82</v>
      </c>
      <c r="C32" s="179"/>
      <c r="D32" s="180">
        <f t="shared" si="4"/>
        <v>-755159.82</v>
      </c>
      <c r="E32" s="181"/>
      <c r="F32" s="182">
        <f t="shared" si="11"/>
        <v>-755159.82</v>
      </c>
      <c r="G32" s="183">
        <v>30</v>
      </c>
      <c r="H32" s="184">
        <v>1.89E-2</v>
      </c>
      <c r="I32" s="185">
        <f t="shared" si="13"/>
        <v>-1173.08</v>
      </c>
      <c r="J32" s="181"/>
      <c r="K32" s="182">
        <f t="shared" si="9"/>
        <v>-4269.2700000000004</v>
      </c>
      <c r="L32" s="182">
        <f t="shared" si="12"/>
        <v>-759429.09</v>
      </c>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row>
    <row r="33" spans="1:491" x14ac:dyDescent="0.25">
      <c r="A33" s="177">
        <f t="shared" si="7"/>
        <v>43251</v>
      </c>
      <c r="B33" s="181">
        <f>+F32+E33</f>
        <v>-755159.82</v>
      </c>
      <c r="C33" s="179"/>
      <c r="D33" s="180">
        <f t="shared" si="4"/>
        <v>-755159.82</v>
      </c>
      <c r="E33" s="187"/>
      <c r="F33" s="182">
        <f>SUM(D33)</f>
        <v>-755159.82</v>
      </c>
      <c r="G33" s="183">
        <v>31</v>
      </c>
      <c r="H33" s="184">
        <v>1.89E-2</v>
      </c>
      <c r="I33" s="185">
        <f t="shared" si="13"/>
        <v>-1212.19</v>
      </c>
      <c r="J33" s="187"/>
      <c r="K33" s="182">
        <f>+K32+I33+J33</f>
        <v>-5481.4600000000009</v>
      </c>
      <c r="L33" s="182">
        <f t="shared" si="12"/>
        <v>-760641.27999999991</v>
      </c>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row>
    <row r="34" spans="1:491" x14ac:dyDescent="0.25">
      <c r="A34" s="177">
        <f t="shared" si="7"/>
        <v>43281</v>
      </c>
      <c r="B34" s="181">
        <f t="shared" ref="B34:B40" si="14">+F33</f>
        <v>-755159.82</v>
      </c>
      <c r="C34" s="179"/>
      <c r="D34" s="180">
        <f t="shared" si="4"/>
        <v>-755159.82</v>
      </c>
      <c r="E34" s="181"/>
      <c r="F34" s="182">
        <f t="shared" ref="F34:F44" si="15">SUM(D34:E34)</f>
        <v>-755159.82</v>
      </c>
      <c r="G34" s="183">
        <v>30</v>
      </c>
      <c r="H34" s="184">
        <v>1.89E-2</v>
      </c>
      <c r="I34" s="185">
        <f t="shared" si="13"/>
        <v>-1173.08</v>
      </c>
      <c r="J34" s="181"/>
      <c r="K34" s="182">
        <f>+K33+I34+J34</f>
        <v>-6654.5400000000009</v>
      </c>
      <c r="L34" s="186">
        <f>ROUND(+K34+F34,2)</f>
        <v>-761814.36</v>
      </c>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row>
    <row r="35" spans="1:491" x14ac:dyDescent="0.25">
      <c r="A35" s="177">
        <f t="shared" si="7"/>
        <v>43312</v>
      </c>
      <c r="B35" s="181">
        <f t="shared" si="14"/>
        <v>-755159.82</v>
      </c>
      <c r="C35" s="179"/>
      <c r="D35" s="180">
        <f t="shared" si="4"/>
        <v>-755159.82</v>
      </c>
      <c r="E35" s="181"/>
      <c r="F35" s="182">
        <f t="shared" si="15"/>
        <v>-755159.82</v>
      </c>
      <c r="G35" s="183">
        <v>31</v>
      </c>
      <c r="H35" s="184">
        <v>1.89E-2</v>
      </c>
      <c r="I35" s="185">
        <f t="shared" si="13"/>
        <v>-1212.19</v>
      </c>
      <c r="J35" s="181"/>
      <c r="K35" s="182">
        <f>ROUND(+K34+I35+J35,2)</f>
        <v>-7866.73</v>
      </c>
      <c r="L35" s="182">
        <f>ROUND(+K35+F35,2)</f>
        <v>-763026.55</v>
      </c>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row>
    <row r="36" spans="1:491" x14ac:dyDescent="0.25">
      <c r="A36" s="177">
        <f t="shared" si="7"/>
        <v>43343</v>
      </c>
      <c r="B36" s="181">
        <f t="shared" si="14"/>
        <v>-755159.82</v>
      </c>
      <c r="C36" s="179"/>
      <c r="D36" s="180">
        <f t="shared" si="4"/>
        <v>-755159.82</v>
      </c>
      <c r="E36" s="181"/>
      <c r="F36" s="182">
        <f t="shared" si="15"/>
        <v>-755159.82</v>
      </c>
      <c r="G36" s="183">
        <v>31</v>
      </c>
      <c r="H36" s="184">
        <v>1.89E-2</v>
      </c>
      <c r="I36" s="185">
        <f t="shared" si="13"/>
        <v>-1212.19</v>
      </c>
      <c r="J36" s="181"/>
      <c r="K36" s="182">
        <f>+K35+I36+J36</f>
        <v>-9078.92</v>
      </c>
      <c r="L36" s="182">
        <f>+K36+F36</f>
        <v>-764238.74</v>
      </c>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row>
    <row r="37" spans="1:491" x14ac:dyDescent="0.25">
      <c r="A37" s="177">
        <f t="shared" si="7"/>
        <v>43373</v>
      </c>
      <c r="B37" s="181">
        <f t="shared" si="14"/>
        <v>-755159.82</v>
      </c>
      <c r="C37" s="179"/>
      <c r="D37" s="180">
        <f t="shared" si="4"/>
        <v>-755159.82</v>
      </c>
      <c r="E37" s="181"/>
      <c r="F37" s="182">
        <f t="shared" si="15"/>
        <v>-755159.82</v>
      </c>
      <c r="G37" s="183">
        <v>30</v>
      </c>
      <c r="H37" s="184">
        <v>1.89E-2</v>
      </c>
      <c r="I37" s="185">
        <f t="shared" si="13"/>
        <v>-1173.08</v>
      </c>
      <c r="J37" s="181"/>
      <c r="K37" s="182">
        <f>+K36+I37+J37</f>
        <v>-10252</v>
      </c>
      <c r="L37" s="186">
        <f>+K37+F37</f>
        <v>-765411.82</v>
      </c>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row>
    <row r="38" spans="1:491" x14ac:dyDescent="0.25">
      <c r="A38" s="177">
        <f t="shared" si="7"/>
        <v>43404</v>
      </c>
      <c r="B38" s="181">
        <f t="shared" si="14"/>
        <v>-755159.82</v>
      </c>
      <c r="C38" s="179"/>
      <c r="D38" s="180">
        <f t="shared" si="4"/>
        <v>-755159.82</v>
      </c>
      <c r="E38" s="181"/>
      <c r="F38" s="182">
        <f t="shared" si="15"/>
        <v>-755159.82</v>
      </c>
      <c r="G38" s="183">
        <v>31</v>
      </c>
      <c r="H38" s="184">
        <v>2.1700000000000001E-2</v>
      </c>
      <c r="I38" s="185">
        <f t="shared" si="13"/>
        <v>-1391.77</v>
      </c>
      <c r="J38" s="181"/>
      <c r="K38" s="182">
        <f>+K37+I38+J38</f>
        <v>-11643.77</v>
      </c>
      <c r="L38" s="182">
        <f>+K38+F38</f>
        <v>-766803.59</v>
      </c>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row>
    <row r="39" spans="1:491" x14ac:dyDescent="0.25">
      <c r="A39" s="177">
        <f t="shared" si="7"/>
        <v>43434</v>
      </c>
      <c r="B39" s="181">
        <f t="shared" si="14"/>
        <v>-755159.82</v>
      </c>
      <c r="C39" s="179"/>
      <c r="D39" s="180">
        <f t="shared" si="4"/>
        <v>-755159.82</v>
      </c>
      <c r="E39" s="181"/>
      <c r="F39" s="182">
        <f t="shared" si="15"/>
        <v>-755159.82</v>
      </c>
      <c r="G39" s="183">
        <v>30</v>
      </c>
      <c r="H39" s="184">
        <v>2.1700000000000001E-2</v>
      </c>
      <c r="I39" s="185">
        <f t="shared" si="13"/>
        <v>-1346.87</v>
      </c>
      <c r="J39" s="181"/>
      <c r="K39" s="182">
        <f>+K38+I39+J39</f>
        <v>-12990.64</v>
      </c>
      <c r="L39" s="182">
        <f>+K39+F39</f>
        <v>-768150.46</v>
      </c>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row>
    <row r="40" spans="1:491" x14ac:dyDescent="0.25">
      <c r="A40" s="188">
        <f t="shared" si="7"/>
        <v>43465</v>
      </c>
      <c r="B40" s="189">
        <f t="shared" si="14"/>
        <v>-755159.82</v>
      </c>
      <c r="C40" s="190"/>
      <c r="D40" s="191">
        <f t="shared" si="4"/>
        <v>-755159.82</v>
      </c>
      <c r="E40" s="189"/>
      <c r="F40" s="190">
        <f t="shared" si="15"/>
        <v>-755159.82</v>
      </c>
      <c r="G40" s="189">
        <v>31</v>
      </c>
      <c r="H40" s="192">
        <v>2.1700000000000001E-2</v>
      </c>
      <c r="I40" s="193">
        <f t="shared" si="13"/>
        <v>-1391.77</v>
      </c>
      <c r="J40" s="189"/>
      <c r="K40" s="190">
        <f>+K39+I40+J40</f>
        <v>-14382.41</v>
      </c>
      <c r="L40" s="194">
        <f>+K40+F40</f>
        <v>-769542.23</v>
      </c>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row>
    <row r="41" spans="1:491" x14ac:dyDescent="0.25">
      <c r="A41" s="177">
        <f t="shared" si="7"/>
        <v>43496</v>
      </c>
      <c r="B41" s="195">
        <f>ROUND(+F40,2)</f>
        <v>-755159.82</v>
      </c>
      <c r="C41" s="179"/>
      <c r="D41" s="180">
        <f t="shared" si="4"/>
        <v>-755159.82</v>
      </c>
      <c r="E41" s="181"/>
      <c r="F41" s="182">
        <f t="shared" si="15"/>
        <v>-755159.82</v>
      </c>
      <c r="G41" s="183">
        <v>31</v>
      </c>
      <c r="H41" s="196">
        <f>+H40</f>
        <v>2.1700000000000001E-2</v>
      </c>
      <c r="I41" s="185">
        <f t="shared" si="13"/>
        <v>-1391.77</v>
      </c>
      <c r="J41" s="181"/>
      <c r="K41" s="182">
        <f t="shared" ref="K41:K44" si="16">+K40+I41+J41</f>
        <v>-15774.18</v>
      </c>
      <c r="L41" s="182">
        <f t="shared" ref="L41:L45" si="17">+K41+F41</f>
        <v>-770934</v>
      </c>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row>
    <row r="42" spans="1:491" x14ac:dyDescent="0.25">
      <c r="A42" s="177">
        <f t="shared" si="7"/>
        <v>43524</v>
      </c>
      <c r="B42" s="181">
        <f>+F41</f>
        <v>-755159.82</v>
      </c>
      <c r="C42" s="179"/>
      <c r="D42" s="180">
        <f t="shared" si="4"/>
        <v>-755159.82</v>
      </c>
      <c r="E42" s="181"/>
      <c r="F42" s="182">
        <f t="shared" si="15"/>
        <v>-755159.82</v>
      </c>
      <c r="G42" s="183">
        <v>28</v>
      </c>
      <c r="H42" s="196">
        <f>+H41</f>
        <v>2.1700000000000001E-2</v>
      </c>
      <c r="I42" s="185">
        <f t="shared" si="13"/>
        <v>-1257.08</v>
      </c>
      <c r="J42" s="181"/>
      <c r="K42" s="182">
        <f t="shared" si="16"/>
        <v>-17031.260000000002</v>
      </c>
      <c r="L42" s="182">
        <f t="shared" si="17"/>
        <v>-772191.08</v>
      </c>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row>
    <row r="43" spans="1:491" x14ac:dyDescent="0.25">
      <c r="A43" s="177">
        <f t="shared" si="7"/>
        <v>43555</v>
      </c>
      <c r="B43" s="181">
        <f>+F42</f>
        <v>-755159.82</v>
      </c>
      <c r="C43" s="179"/>
      <c r="D43" s="180">
        <f t="shared" si="4"/>
        <v>-755159.82</v>
      </c>
      <c r="E43" s="181"/>
      <c r="F43" s="182">
        <f t="shared" si="15"/>
        <v>-755159.82</v>
      </c>
      <c r="G43" s="183">
        <v>31</v>
      </c>
      <c r="H43" s="196">
        <f t="shared" ref="H43" si="18">+H42</f>
        <v>2.1700000000000001E-2</v>
      </c>
      <c r="I43" s="185">
        <f t="shared" si="13"/>
        <v>-1391.77</v>
      </c>
      <c r="J43" s="181"/>
      <c r="K43" s="182">
        <f t="shared" si="16"/>
        <v>-18423.030000000002</v>
      </c>
      <c r="L43" s="186">
        <f t="shared" si="17"/>
        <v>-773582.85</v>
      </c>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row>
    <row r="44" spans="1:491" x14ac:dyDescent="0.25">
      <c r="A44" s="177">
        <f t="shared" si="7"/>
        <v>43585</v>
      </c>
      <c r="B44" s="181">
        <f>+F43</f>
        <v>-755159.82</v>
      </c>
      <c r="C44" s="179"/>
      <c r="D44" s="180">
        <f t="shared" si="4"/>
        <v>-755159.82</v>
      </c>
      <c r="E44" s="181"/>
      <c r="F44" s="182">
        <f t="shared" si="15"/>
        <v>-755159.82</v>
      </c>
      <c r="G44" s="183">
        <v>30</v>
      </c>
      <c r="H44" s="196">
        <f>+H43</f>
        <v>2.1700000000000001E-2</v>
      </c>
      <c r="I44" s="185">
        <f t="shared" si="13"/>
        <v>-1346.87</v>
      </c>
      <c r="J44" s="181"/>
      <c r="K44" s="182">
        <f t="shared" si="16"/>
        <v>-19769.900000000001</v>
      </c>
      <c r="L44" s="182">
        <f t="shared" si="17"/>
        <v>-774929.72</v>
      </c>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row>
    <row r="45" spans="1:491" x14ac:dyDescent="0.25">
      <c r="A45" s="197">
        <f t="shared" si="7"/>
        <v>43616</v>
      </c>
      <c r="B45" s="198">
        <f>+F44+E45</f>
        <v>9.8953023552894592E-9</v>
      </c>
      <c r="C45" s="199"/>
      <c r="D45" s="200">
        <f t="shared" si="4"/>
        <v>0</v>
      </c>
      <c r="E45" s="201">
        <f>-I4</f>
        <v>755159.82000000984</v>
      </c>
      <c r="F45" s="202">
        <f>SUM(D45)</f>
        <v>0</v>
      </c>
      <c r="G45" s="203">
        <v>31</v>
      </c>
      <c r="H45" s="204">
        <f t="shared" ref="H45:H52" si="19">+H44</f>
        <v>2.1700000000000001E-2</v>
      </c>
      <c r="I45" s="205">
        <f t="shared" si="13"/>
        <v>0</v>
      </c>
      <c r="J45" s="201">
        <f>-J4</f>
        <v>21213.18</v>
      </c>
      <c r="K45" s="202">
        <f>+K44+I45+J45</f>
        <v>1443.2799999999988</v>
      </c>
      <c r="L45" s="202">
        <f t="shared" si="17"/>
        <v>1443.2799999999988</v>
      </c>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row>
    <row r="46" spans="1:491" x14ac:dyDescent="0.25">
      <c r="A46" s="177">
        <f t="shared" si="7"/>
        <v>43646</v>
      </c>
      <c r="B46" s="181">
        <f t="shared" ref="B46:B52" si="20">+F45</f>
        <v>0</v>
      </c>
      <c r="C46" s="179"/>
      <c r="D46" s="180">
        <f t="shared" si="4"/>
        <v>0</v>
      </c>
      <c r="E46" s="181"/>
      <c r="F46" s="182">
        <f t="shared" ref="F46:F52" si="21">SUM(D46:E46)</f>
        <v>0</v>
      </c>
      <c r="G46" s="183">
        <v>30</v>
      </c>
      <c r="H46" s="196">
        <f t="shared" si="19"/>
        <v>2.1700000000000001E-2</v>
      </c>
      <c r="I46" s="185">
        <f t="shared" si="13"/>
        <v>0</v>
      </c>
      <c r="J46" s="181"/>
      <c r="K46" s="182">
        <f>+K45+I46+J46</f>
        <v>1443.2799999999988</v>
      </c>
      <c r="L46" s="186">
        <f>ROUND(+K46+F46,2)</f>
        <v>1443.28</v>
      </c>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row>
    <row r="47" spans="1:491" x14ac:dyDescent="0.25">
      <c r="A47" s="177">
        <f t="shared" si="7"/>
        <v>43677</v>
      </c>
      <c r="B47" s="181">
        <f t="shared" si="20"/>
        <v>0</v>
      </c>
      <c r="C47" s="179"/>
      <c r="D47" s="180">
        <f t="shared" si="4"/>
        <v>0</v>
      </c>
      <c r="E47" s="181"/>
      <c r="F47" s="182">
        <f t="shared" si="21"/>
        <v>0</v>
      </c>
      <c r="G47" s="183">
        <v>31</v>
      </c>
      <c r="H47" s="196">
        <f t="shared" si="19"/>
        <v>2.1700000000000001E-2</v>
      </c>
      <c r="I47" s="185">
        <f t="shared" si="13"/>
        <v>0</v>
      </c>
      <c r="J47" s="181"/>
      <c r="K47" s="182">
        <f>ROUND(+K46+I47+J47,2)</f>
        <v>1443.28</v>
      </c>
      <c r="L47" s="182">
        <f>ROUND(+K47+F47,2)</f>
        <v>1443.28</v>
      </c>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row>
    <row r="48" spans="1:491" x14ac:dyDescent="0.25">
      <c r="A48" s="177">
        <f t="shared" si="7"/>
        <v>43708</v>
      </c>
      <c r="B48" s="181">
        <f t="shared" si="20"/>
        <v>0</v>
      </c>
      <c r="C48" s="179"/>
      <c r="D48" s="180">
        <f t="shared" si="4"/>
        <v>0</v>
      </c>
      <c r="E48" s="181"/>
      <c r="F48" s="182">
        <f t="shared" si="21"/>
        <v>0</v>
      </c>
      <c r="G48" s="183">
        <v>31</v>
      </c>
      <c r="H48" s="196">
        <f t="shared" si="19"/>
        <v>2.1700000000000001E-2</v>
      </c>
      <c r="I48" s="185">
        <f t="shared" si="13"/>
        <v>0</v>
      </c>
      <c r="J48" s="181"/>
      <c r="K48" s="182">
        <f>+K47+I48+J48</f>
        <v>1443.28</v>
      </c>
      <c r="L48" s="182">
        <f>+K48+F48</f>
        <v>1443.28</v>
      </c>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row>
    <row r="49" spans="1:491" x14ac:dyDescent="0.25">
      <c r="A49" s="177">
        <f t="shared" si="7"/>
        <v>43738</v>
      </c>
      <c r="B49" s="181">
        <f t="shared" si="20"/>
        <v>0</v>
      </c>
      <c r="C49" s="179"/>
      <c r="D49" s="180">
        <f t="shared" si="4"/>
        <v>0</v>
      </c>
      <c r="E49" s="181"/>
      <c r="F49" s="182">
        <f t="shared" si="21"/>
        <v>0</v>
      </c>
      <c r="G49" s="183">
        <v>30</v>
      </c>
      <c r="H49" s="196">
        <f t="shared" si="19"/>
        <v>2.1700000000000001E-2</v>
      </c>
      <c r="I49" s="185">
        <f t="shared" si="13"/>
        <v>0</v>
      </c>
      <c r="J49" s="181"/>
      <c r="K49" s="182">
        <f>+K48+I49+J49</f>
        <v>1443.28</v>
      </c>
      <c r="L49" s="186">
        <f>+K49+F49</f>
        <v>1443.28</v>
      </c>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row>
    <row r="50" spans="1:491" x14ac:dyDescent="0.25">
      <c r="A50" s="177">
        <f t="shared" si="7"/>
        <v>43769</v>
      </c>
      <c r="B50" s="181">
        <f t="shared" si="20"/>
        <v>0</v>
      </c>
      <c r="C50" s="179"/>
      <c r="D50" s="180">
        <f t="shared" si="4"/>
        <v>0</v>
      </c>
      <c r="E50" s="181"/>
      <c r="F50" s="182">
        <f t="shared" si="21"/>
        <v>0</v>
      </c>
      <c r="G50" s="183">
        <v>31</v>
      </c>
      <c r="H50" s="196">
        <f t="shared" si="19"/>
        <v>2.1700000000000001E-2</v>
      </c>
      <c r="I50" s="185">
        <f t="shared" si="13"/>
        <v>0</v>
      </c>
      <c r="J50" s="181"/>
      <c r="K50" s="182">
        <f>+K49+I50+J50</f>
        <v>1443.28</v>
      </c>
      <c r="L50" s="182">
        <f>+K50+F50</f>
        <v>1443.28</v>
      </c>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row>
    <row r="51" spans="1:491" x14ac:dyDescent="0.25">
      <c r="A51" s="177">
        <f t="shared" si="7"/>
        <v>43799</v>
      </c>
      <c r="B51" s="181">
        <f t="shared" si="20"/>
        <v>0</v>
      </c>
      <c r="C51" s="179"/>
      <c r="D51" s="180">
        <f t="shared" si="4"/>
        <v>0</v>
      </c>
      <c r="E51" s="181"/>
      <c r="F51" s="182">
        <f t="shared" si="21"/>
        <v>0</v>
      </c>
      <c r="G51" s="183">
        <v>30</v>
      </c>
      <c r="H51" s="196">
        <f t="shared" si="19"/>
        <v>2.1700000000000001E-2</v>
      </c>
      <c r="I51" s="185">
        <f t="shared" si="13"/>
        <v>0</v>
      </c>
      <c r="J51" s="181"/>
      <c r="K51" s="182">
        <f>+K50+I51+J51</f>
        <v>1443.28</v>
      </c>
      <c r="L51" s="182">
        <f>+K51+F51</f>
        <v>1443.28</v>
      </c>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row>
    <row r="52" spans="1:491" x14ac:dyDescent="0.25">
      <c r="A52" s="188">
        <f t="shared" si="7"/>
        <v>43830</v>
      </c>
      <c r="B52" s="189">
        <f t="shared" si="20"/>
        <v>0</v>
      </c>
      <c r="C52" s="190"/>
      <c r="D52" s="191">
        <f t="shared" si="4"/>
        <v>0</v>
      </c>
      <c r="E52" s="189"/>
      <c r="F52" s="190">
        <f t="shared" si="21"/>
        <v>0</v>
      </c>
      <c r="G52" s="189">
        <v>31</v>
      </c>
      <c r="H52" s="206">
        <f t="shared" si="19"/>
        <v>2.1700000000000001E-2</v>
      </c>
      <c r="I52" s="193">
        <f t="shared" si="13"/>
        <v>0</v>
      </c>
      <c r="J52" s="189"/>
      <c r="K52" s="190">
        <f>+K51+I52+J52</f>
        <v>1443.28</v>
      </c>
      <c r="L52" s="194">
        <f>+K52+F52</f>
        <v>1443.28</v>
      </c>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row>
    <row r="53" spans="1:491" s="2" customFormat="1" x14ac:dyDescent="0.25">
      <c r="A53" s="136"/>
      <c r="B53" s="136"/>
      <c r="C53" s="136"/>
      <c r="D53" s="136"/>
      <c r="E53" s="136"/>
      <c r="F53" s="136"/>
      <c r="G53" s="136"/>
      <c r="H53" s="136"/>
      <c r="I53" s="136"/>
      <c r="J53" s="136"/>
      <c r="K53" s="136"/>
      <c r="L53" s="138"/>
      <c r="M53" s="139"/>
    </row>
    <row r="54" spans="1:491" s="2" customFormat="1" x14ac:dyDescent="0.25">
      <c r="A54" s="136"/>
      <c r="B54" s="136"/>
      <c r="C54" s="182"/>
      <c r="D54" s="136"/>
      <c r="E54" s="136"/>
      <c r="F54" s="136"/>
      <c r="G54" s="136"/>
      <c r="H54" s="136"/>
      <c r="I54" s="136"/>
      <c r="J54" s="136"/>
      <c r="K54" s="136"/>
      <c r="L54" s="138"/>
      <c r="M54" s="139"/>
    </row>
    <row r="55" spans="1:491" s="2" customFormat="1" x14ac:dyDescent="0.25">
      <c r="A55" s="136"/>
      <c r="B55" s="136"/>
      <c r="C55" s="136"/>
      <c r="D55" s="207"/>
      <c r="E55" s="136"/>
      <c r="F55" s="136"/>
      <c r="G55" s="136"/>
      <c r="H55" s="136"/>
      <c r="I55" s="136"/>
      <c r="J55" s="136"/>
      <c r="K55" s="136"/>
      <c r="L55" s="138"/>
      <c r="M55" s="139"/>
    </row>
    <row r="56" spans="1:491" s="2" customFormat="1" ht="27.75" customHeight="1" x14ac:dyDescent="0.25">
      <c r="A56" s="135" t="str">
        <f>CONCATENATE("Account ",A5,F$1)</f>
        <v>Account 1589 RSVA GA Class B- 2017 Principal plus Interest - Disposition in 2019 (no RR, no disp.)</v>
      </c>
      <c r="B56" s="169"/>
      <c r="C56" s="170"/>
      <c r="D56" s="170"/>
      <c r="E56" s="171"/>
      <c r="F56" s="172"/>
      <c r="G56" s="173"/>
      <c r="H56" s="173"/>
      <c r="I56" s="174"/>
      <c r="J56" s="174"/>
      <c r="K56" s="174"/>
      <c r="L56" s="175"/>
      <c r="M56" s="139"/>
    </row>
    <row r="57" spans="1:491" ht="57.75" thickBot="1" x14ac:dyDescent="0.3">
      <c r="A57" s="141" t="str">
        <f>+A$16</f>
        <v>Date</v>
      </c>
      <c r="B57" s="141" t="str">
        <f t="shared" ref="B57:L57" si="22">+B$16</f>
        <v>Principal Opening Balance</v>
      </c>
      <c r="C57" s="141" t="str">
        <f t="shared" si="22"/>
        <v>Monthly Variance Allocated to RSVA Acct</v>
      </c>
      <c r="D57" s="141" t="str">
        <f t="shared" si="22"/>
        <v>Total Balance before transfer</v>
      </c>
      <c r="E57" s="141" t="str">
        <f t="shared" si="22"/>
        <v>Board approved disposition transferred out to 1595</v>
      </c>
      <c r="F57" s="141" t="str">
        <f t="shared" si="22"/>
        <v>Closing Balance</v>
      </c>
      <c r="G57" s="141" t="str">
        <f t="shared" si="22"/>
        <v>Days</v>
      </c>
      <c r="H57" s="141" t="str">
        <f t="shared" si="22"/>
        <v>Interest Rate</v>
      </c>
      <c r="I57" s="141" t="str">
        <f t="shared" si="22"/>
        <v>Interest</v>
      </c>
      <c r="J57" s="141" t="str">
        <f t="shared" si="22"/>
        <v>Transferred to 1590 &amp; Recoveries</v>
      </c>
      <c r="K57" s="141" t="str">
        <f t="shared" si="22"/>
        <v>Cumulative Interest</v>
      </c>
      <c r="L57" s="176" t="str">
        <f t="shared" si="22"/>
        <v>Account Closing Balance</v>
      </c>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row>
    <row r="58" spans="1:491" x14ac:dyDescent="0.25">
      <c r="A58" s="177">
        <f>+A$17</f>
        <v>42766</v>
      </c>
      <c r="B58" s="178">
        <v>0</v>
      </c>
      <c r="C58" s="179">
        <v>3772944.7599999984</v>
      </c>
      <c r="D58" s="180">
        <f t="shared" ref="D58:D93" si="23">ROUND(SUM(B58:C58),2)</f>
        <v>3772944.76</v>
      </c>
      <c r="E58" s="181"/>
      <c r="F58" s="182">
        <f t="shared" ref="F58:F61" si="24">SUM(D58:E58)</f>
        <v>3772944.76</v>
      </c>
      <c r="G58" s="183">
        <f t="shared" ref="G58:H73" si="25">+G17</f>
        <v>31</v>
      </c>
      <c r="H58" s="184">
        <f>+H17</f>
        <v>1.0999999999999999E-2</v>
      </c>
      <c r="I58" s="185">
        <f>ROUND(SUM(G58/365)*H58*B58,2)</f>
        <v>0</v>
      </c>
      <c r="J58" s="181"/>
      <c r="K58" s="182">
        <f>0+I58+J58</f>
        <v>0</v>
      </c>
      <c r="L58" s="182">
        <f t="shared" ref="L58:L62" si="26">+K58+F58</f>
        <v>3772944.76</v>
      </c>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row>
    <row r="59" spans="1:491" x14ac:dyDescent="0.25">
      <c r="A59" s="177">
        <f t="shared" ref="A59:A93" si="27">+A58+G59</f>
        <v>42794</v>
      </c>
      <c r="B59" s="181">
        <f>+F58</f>
        <v>3772944.76</v>
      </c>
      <c r="C59" s="179">
        <v>-1889169.6700000023</v>
      </c>
      <c r="D59" s="180">
        <f t="shared" si="23"/>
        <v>1883775.09</v>
      </c>
      <c r="E59" s="181"/>
      <c r="F59" s="182">
        <f t="shared" si="24"/>
        <v>1883775.09</v>
      </c>
      <c r="G59" s="183">
        <f t="shared" si="25"/>
        <v>28</v>
      </c>
      <c r="H59" s="184">
        <f t="shared" si="25"/>
        <v>1.0999999999999999E-2</v>
      </c>
      <c r="I59" s="185">
        <f t="shared" ref="I59:I69" si="28">ROUND(SUM(G59/365)*H59*B59,2)</f>
        <v>3183.75</v>
      </c>
      <c r="J59" s="181"/>
      <c r="K59" s="182">
        <f t="shared" ref="K59:K61" si="29">+K58+I59+J59</f>
        <v>3183.75</v>
      </c>
      <c r="L59" s="182">
        <f t="shared" si="26"/>
        <v>1886958.84</v>
      </c>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row>
    <row r="60" spans="1:491" x14ac:dyDescent="0.25">
      <c r="A60" s="177">
        <f t="shared" si="27"/>
        <v>42825</v>
      </c>
      <c r="B60" s="181">
        <f>+F59</f>
        <v>1883775.09</v>
      </c>
      <c r="C60" s="179">
        <v>-1604674.1899999972</v>
      </c>
      <c r="D60" s="180">
        <f t="shared" si="23"/>
        <v>279100.90000000002</v>
      </c>
      <c r="E60" s="181"/>
      <c r="F60" s="182">
        <f t="shared" si="24"/>
        <v>279100.90000000002</v>
      </c>
      <c r="G60" s="183">
        <f t="shared" si="25"/>
        <v>31</v>
      </c>
      <c r="H60" s="184">
        <f t="shared" si="25"/>
        <v>1.0999999999999999E-2</v>
      </c>
      <c r="I60" s="185">
        <f t="shared" si="28"/>
        <v>1759.91</v>
      </c>
      <c r="J60" s="181"/>
      <c r="K60" s="182">
        <f t="shared" si="29"/>
        <v>4943.66</v>
      </c>
      <c r="L60" s="186">
        <f t="shared" si="26"/>
        <v>284044.56</v>
      </c>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row>
    <row r="61" spans="1:491" x14ac:dyDescent="0.25">
      <c r="A61" s="177">
        <f t="shared" si="27"/>
        <v>42855</v>
      </c>
      <c r="B61" s="181">
        <f>+F60</f>
        <v>279100.90000000002</v>
      </c>
      <c r="C61" s="179">
        <v>2563491.12</v>
      </c>
      <c r="D61" s="180">
        <f t="shared" si="23"/>
        <v>2842592.02</v>
      </c>
      <c r="E61" s="181"/>
      <c r="F61" s="182">
        <f t="shared" si="24"/>
        <v>2842592.02</v>
      </c>
      <c r="G61" s="183">
        <f t="shared" si="25"/>
        <v>30</v>
      </c>
      <c r="H61" s="184">
        <f t="shared" si="25"/>
        <v>1.0999999999999999E-2</v>
      </c>
      <c r="I61" s="185">
        <f t="shared" si="28"/>
        <v>252.34</v>
      </c>
      <c r="J61" s="181"/>
      <c r="K61" s="182">
        <f t="shared" si="29"/>
        <v>5196</v>
      </c>
      <c r="L61" s="182">
        <f t="shared" si="26"/>
        <v>2847788.02</v>
      </c>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row>
    <row r="62" spans="1:491" x14ac:dyDescent="0.25">
      <c r="A62" s="177">
        <f t="shared" si="27"/>
        <v>42886</v>
      </c>
      <c r="B62" s="181">
        <f>+F61+E62</f>
        <v>2842592.02</v>
      </c>
      <c r="C62" s="179">
        <v>5072977.2400000039</v>
      </c>
      <c r="D62" s="180">
        <f t="shared" si="23"/>
        <v>7915569.2599999998</v>
      </c>
      <c r="E62" s="187"/>
      <c r="F62" s="182">
        <f>SUM(D62)</f>
        <v>7915569.2599999998</v>
      </c>
      <c r="G62" s="183">
        <f t="shared" si="25"/>
        <v>31</v>
      </c>
      <c r="H62" s="184">
        <f t="shared" si="25"/>
        <v>1.0999999999999999E-2</v>
      </c>
      <c r="I62" s="185">
        <f t="shared" si="28"/>
        <v>2655.68</v>
      </c>
      <c r="J62" s="187"/>
      <c r="K62" s="182">
        <f>+K61+I62+J62</f>
        <v>7851.68</v>
      </c>
      <c r="L62" s="182">
        <f t="shared" si="26"/>
        <v>7923420.9399999995</v>
      </c>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row>
    <row r="63" spans="1:491" x14ac:dyDescent="0.25">
      <c r="A63" s="177">
        <f t="shared" si="27"/>
        <v>42916</v>
      </c>
      <c r="B63" s="181">
        <f t="shared" ref="B63:B69" si="30">+F62</f>
        <v>7915569.2599999998</v>
      </c>
      <c r="C63" s="179">
        <v>1046027.0799999988</v>
      </c>
      <c r="D63" s="180">
        <f t="shared" si="23"/>
        <v>8961596.3399999999</v>
      </c>
      <c r="E63" s="181"/>
      <c r="F63" s="182">
        <f t="shared" ref="F63:F73" si="31">SUM(D63:E63)</f>
        <v>8961596.3399999999</v>
      </c>
      <c r="G63" s="183">
        <f t="shared" si="25"/>
        <v>30</v>
      </c>
      <c r="H63" s="184">
        <f t="shared" si="25"/>
        <v>1.0999999999999999E-2</v>
      </c>
      <c r="I63" s="185">
        <f t="shared" si="28"/>
        <v>7156.54</v>
      </c>
      <c r="J63" s="181"/>
      <c r="K63" s="182">
        <f t="shared" ref="K63" si="32">+K62+I63+J63</f>
        <v>15008.220000000001</v>
      </c>
      <c r="L63" s="186">
        <f>ROUND(+K63+F63,2)</f>
        <v>8976604.5600000005</v>
      </c>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row>
    <row r="64" spans="1:491" x14ac:dyDescent="0.25">
      <c r="A64" s="177">
        <f t="shared" si="27"/>
        <v>42947</v>
      </c>
      <c r="B64" s="181">
        <f t="shared" si="30"/>
        <v>8961596.3399999999</v>
      </c>
      <c r="C64" s="179">
        <v>-1626806.9900000023</v>
      </c>
      <c r="D64" s="180">
        <f t="shared" si="23"/>
        <v>7334789.3499999996</v>
      </c>
      <c r="E64" s="181"/>
      <c r="F64" s="182">
        <f t="shared" si="31"/>
        <v>7334789.3499999996</v>
      </c>
      <c r="G64" s="183">
        <f t="shared" si="25"/>
        <v>31</v>
      </c>
      <c r="H64" s="184">
        <f t="shared" si="25"/>
        <v>1.0999999999999999E-2</v>
      </c>
      <c r="I64" s="185">
        <f t="shared" si="28"/>
        <v>8372.34</v>
      </c>
      <c r="J64" s="181"/>
      <c r="K64" s="182">
        <f>ROUND(+K63+I64+J64,2)</f>
        <v>23380.560000000001</v>
      </c>
      <c r="L64" s="182">
        <f>ROUND(+K64+F64,2)</f>
        <v>7358169.9100000001</v>
      </c>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row>
    <row r="65" spans="1:491" x14ac:dyDescent="0.25">
      <c r="A65" s="177">
        <f t="shared" si="27"/>
        <v>42978</v>
      </c>
      <c r="B65" s="181">
        <f t="shared" si="30"/>
        <v>7334789.3499999996</v>
      </c>
      <c r="C65" s="179">
        <v>3882499.4599999986</v>
      </c>
      <c r="D65" s="180">
        <f t="shared" si="23"/>
        <v>11217288.810000001</v>
      </c>
      <c r="E65" s="181"/>
      <c r="F65" s="182">
        <f t="shared" si="31"/>
        <v>11217288.810000001</v>
      </c>
      <c r="G65" s="183">
        <f t="shared" si="25"/>
        <v>31</v>
      </c>
      <c r="H65" s="184">
        <f t="shared" si="25"/>
        <v>1.0999999999999999E-2</v>
      </c>
      <c r="I65" s="185">
        <f t="shared" si="28"/>
        <v>6852.5</v>
      </c>
      <c r="J65" s="181"/>
      <c r="K65" s="182">
        <f t="shared" ref="K65:K73" si="33">+K64+I65+J65</f>
        <v>30233.06</v>
      </c>
      <c r="L65" s="182">
        <f t="shared" ref="L65:L74" si="34">+K65+F65</f>
        <v>11247521.870000001</v>
      </c>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row>
    <row r="66" spans="1:491" x14ac:dyDescent="0.25">
      <c r="A66" s="177">
        <f t="shared" si="27"/>
        <v>43008</v>
      </c>
      <c r="B66" s="181">
        <f t="shared" si="30"/>
        <v>11217288.810000001</v>
      </c>
      <c r="C66" s="179">
        <v>-9092113.1400000006</v>
      </c>
      <c r="D66" s="180">
        <f t="shared" si="23"/>
        <v>2125175.67</v>
      </c>
      <c r="E66" s="181"/>
      <c r="F66" s="182">
        <f t="shared" si="31"/>
        <v>2125175.67</v>
      </c>
      <c r="G66" s="183">
        <f t="shared" si="25"/>
        <v>30</v>
      </c>
      <c r="H66" s="184">
        <f t="shared" si="25"/>
        <v>1.0999999999999999E-2</v>
      </c>
      <c r="I66" s="185">
        <f t="shared" si="28"/>
        <v>10141.66</v>
      </c>
      <c r="J66" s="181"/>
      <c r="K66" s="182">
        <f t="shared" si="33"/>
        <v>40374.720000000001</v>
      </c>
      <c r="L66" s="186">
        <f t="shared" si="34"/>
        <v>2165550.39</v>
      </c>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row>
    <row r="67" spans="1:491" x14ac:dyDescent="0.25">
      <c r="A67" s="177">
        <f t="shared" si="27"/>
        <v>43039</v>
      </c>
      <c r="B67" s="181">
        <f t="shared" si="30"/>
        <v>2125175.67</v>
      </c>
      <c r="C67" s="179">
        <v>1319042.6599999992</v>
      </c>
      <c r="D67" s="180">
        <f t="shared" si="23"/>
        <v>3444218.33</v>
      </c>
      <c r="E67" s="181"/>
      <c r="F67" s="182">
        <f t="shared" si="31"/>
        <v>3444218.33</v>
      </c>
      <c r="G67" s="183">
        <f t="shared" si="25"/>
        <v>31</v>
      </c>
      <c r="H67" s="184">
        <f t="shared" si="25"/>
        <v>1.4999999999999999E-2</v>
      </c>
      <c r="I67" s="185">
        <f t="shared" si="28"/>
        <v>2707.42</v>
      </c>
      <c r="J67" s="181"/>
      <c r="K67" s="182">
        <f t="shared" si="33"/>
        <v>43082.14</v>
      </c>
      <c r="L67" s="182">
        <f t="shared" si="34"/>
        <v>3487300.47</v>
      </c>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row>
    <row r="68" spans="1:491" x14ac:dyDescent="0.25">
      <c r="A68" s="177">
        <f t="shared" si="27"/>
        <v>43069</v>
      </c>
      <c r="B68" s="181">
        <f t="shared" si="30"/>
        <v>3444218.33</v>
      </c>
      <c r="C68" s="179">
        <v>-1274316.3100000049</v>
      </c>
      <c r="D68" s="180">
        <f t="shared" si="23"/>
        <v>2169902.02</v>
      </c>
      <c r="E68" s="181"/>
      <c r="F68" s="182">
        <f t="shared" si="31"/>
        <v>2169902.02</v>
      </c>
      <c r="G68" s="183">
        <f t="shared" si="25"/>
        <v>30</v>
      </c>
      <c r="H68" s="184">
        <f t="shared" si="25"/>
        <v>1.4999999999999999E-2</v>
      </c>
      <c r="I68" s="185">
        <f t="shared" si="28"/>
        <v>4246.3</v>
      </c>
      <c r="J68" s="181"/>
      <c r="K68" s="182">
        <f t="shared" si="33"/>
        <v>47328.44</v>
      </c>
      <c r="L68" s="182">
        <f t="shared" si="34"/>
        <v>2217230.46</v>
      </c>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row>
    <row r="69" spans="1:491" x14ac:dyDescent="0.25">
      <c r="A69" s="188">
        <f t="shared" si="27"/>
        <v>43100</v>
      </c>
      <c r="B69" s="189">
        <f t="shared" si="30"/>
        <v>2169902.02</v>
      </c>
      <c r="C69" s="190">
        <v>731319.41999999899</v>
      </c>
      <c r="D69" s="191">
        <f t="shared" si="23"/>
        <v>2901221.44</v>
      </c>
      <c r="E69" s="189"/>
      <c r="F69" s="190">
        <f t="shared" si="31"/>
        <v>2901221.44</v>
      </c>
      <c r="G69" s="189">
        <f t="shared" si="25"/>
        <v>31</v>
      </c>
      <c r="H69" s="192">
        <f t="shared" si="25"/>
        <v>1.4999999999999999E-2</v>
      </c>
      <c r="I69" s="193">
        <f t="shared" si="28"/>
        <v>2764.4</v>
      </c>
      <c r="J69" s="189"/>
      <c r="K69" s="190">
        <f t="shared" si="33"/>
        <v>50092.840000000004</v>
      </c>
      <c r="L69" s="194">
        <f t="shared" si="34"/>
        <v>2951314.28</v>
      </c>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row>
    <row r="70" spans="1:491" x14ac:dyDescent="0.25">
      <c r="A70" s="177">
        <f t="shared" si="27"/>
        <v>43131</v>
      </c>
      <c r="B70" s="195">
        <f>ROUND(+F69,2)</f>
        <v>2901221.44</v>
      </c>
      <c r="C70" s="179"/>
      <c r="D70" s="180">
        <f t="shared" si="23"/>
        <v>2901221.44</v>
      </c>
      <c r="E70" s="181"/>
      <c r="F70" s="182">
        <f t="shared" si="31"/>
        <v>2901221.44</v>
      </c>
      <c r="G70" s="183">
        <f t="shared" si="25"/>
        <v>31</v>
      </c>
      <c r="H70" s="184">
        <f t="shared" si="25"/>
        <v>1.4999999999999999E-2</v>
      </c>
      <c r="I70" s="185">
        <f t="shared" ref="I70:I93" si="35">ROUND(SUM(G70/365)*H70*B70,2)</f>
        <v>3696.08</v>
      </c>
      <c r="J70" s="181"/>
      <c r="K70" s="182">
        <f t="shared" si="33"/>
        <v>53788.920000000006</v>
      </c>
      <c r="L70" s="182">
        <f t="shared" si="34"/>
        <v>2955010.36</v>
      </c>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row>
    <row r="71" spans="1:491" x14ac:dyDescent="0.25">
      <c r="A71" s="177">
        <f t="shared" si="27"/>
        <v>43159</v>
      </c>
      <c r="B71" s="181">
        <f>+F70</f>
        <v>2901221.44</v>
      </c>
      <c r="C71" s="179"/>
      <c r="D71" s="180">
        <f t="shared" si="23"/>
        <v>2901221.44</v>
      </c>
      <c r="E71" s="181"/>
      <c r="F71" s="182">
        <f t="shared" si="31"/>
        <v>2901221.44</v>
      </c>
      <c r="G71" s="183">
        <f t="shared" si="25"/>
        <v>28</v>
      </c>
      <c r="H71" s="184">
        <f t="shared" si="25"/>
        <v>1.4999999999999999E-2</v>
      </c>
      <c r="I71" s="185">
        <f t="shared" si="35"/>
        <v>3338.39</v>
      </c>
      <c r="J71" s="181"/>
      <c r="K71" s="182">
        <f t="shared" si="33"/>
        <v>57127.310000000005</v>
      </c>
      <c r="L71" s="182">
        <f t="shared" si="34"/>
        <v>2958348.75</v>
      </c>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row>
    <row r="72" spans="1:491" x14ac:dyDescent="0.25">
      <c r="A72" s="177">
        <f t="shared" si="27"/>
        <v>43190</v>
      </c>
      <c r="B72" s="181">
        <f>+F71</f>
        <v>2901221.44</v>
      </c>
      <c r="C72" s="179"/>
      <c r="D72" s="180">
        <f t="shared" si="23"/>
        <v>2901221.44</v>
      </c>
      <c r="E72" s="181"/>
      <c r="F72" s="182">
        <f t="shared" si="31"/>
        <v>2901221.44</v>
      </c>
      <c r="G72" s="183">
        <f t="shared" si="25"/>
        <v>31</v>
      </c>
      <c r="H72" s="184">
        <f t="shared" si="25"/>
        <v>1.4999999999999999E-2</v>
      </c>
      <c r="I72" s="185">
        <f t="shared" si="35"/>
        <v>3696.08</v>
      </c>
      <c r="J72" s="181"/>
      <c r="K72" s="182">
        <f t="shared" si="33"/>
        <v>60823.390000000007</v>
      </c>
      <c r="L72" s="186">
        <f t="shared" si="34"/>
        <v>2962044.83</v>
      </c>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row>
    <row r="73" spans="1:491" x14ac:dyDescent="0.25">
      <c r="A73" s="177">
        <f t="shared" si="27"/>
        <v>43220</v>
      </c>
      <c r="B73" s="181">
        <f>+F72</f>
        <v>2901221.44</v>
      </c>
      <c r="C73" s="179"/>
      <c r="D73" s="180">
        <f t="shared" si="23"/>
        <v>2901221.44</v>
      </c>
      <c r="E73" s="181"/>
      <c r="F73" s="182">
        <f t="shared" si="31"/>
        <v>2901221.44</v>
      </c>
      <c r="G73" s="183">
        <f t="shared" si="25"/>
        <v>30</v>
      </c>
      <c r="H73" s="184">
        <f t="shared" si="25"/>
        <v>1.89E-2</v>
      </c>
      <c r="I73" s="185">
        <f t="shared" si="35"/>
        <v>4506.83</v>
      </c>
      <c r="J73" s="181"/>
      <c r="K73" s="182">
        <f t="shared" si="33"/>
        <v>65330.220000000008</v>
      </c>
      <c r="L73" s="182">
        <f t="shared" si="34"/>
        <v>2966551.66</v>
      </c>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row>
    <row r="74" spans="1:491" x14ac:dyDescent="0.25">
      <c r="A74" s="177">
        <f t="shared" si="27"/>
        <v>43251</v>
      </c>
      <c r="B74" s="181">
        <f>+F73+E74</f>
        <v>2901221.44</v>
      </c>
      <c r="C74" s="179"/>
      <c r="D74" s="180">
        <f t="shared" si="23"/>
        <v>2901221.44</v>
      </c>
      <c r="E74" s="187"/>
      <c r="F74" s="182">
        <f>SUM(D74)</f>
        <v>2901221.44</v>
      </c>
      <c r="G74" s="183">
        <f t="shared" ref="G74:H89" si="36">+G33</f>
        <v>31</v>
      </c>
      <c r="H74" s="184">
        <f t="shared" si="36"/>
        <v>1.89E-2</v>
      </c>
      <c r="I74" s="185">
        <f t="shared" si="35"/>
        <v>4657.0600000000004</v>
      </c>
      <c r="J74" s="187"/>
      <c r="K74" s="182">
        <f>+K73+I74+J74</f>
        <v>69987.280000000013</v>
      </c>
      <c r="L74" s="182">
        <f t="shared" si="34"/>
        <v>2971208.7199999997</v>
      </c>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row>
    <row r="75" spans="1:491" x14ac:dyDescent="0.25">
      <c r="A75" s="177">
        <f t="shared" si="27"/>
        <v>43281</v>
      </c>
      <c r="B75" s="181">
        <f t="shared" ref="B75:B81" si="37">+F74</f>
        <v>2901221.44</v>
      </c>
      <c r="C75" s="179"/>
      <c r="D75" s="180">
        <f t="shared" si="23"/>
        <v>2901221.44</v>
      </c>
      <c r="E75" s="181"/>
      <c r="F75" s="182">
        <f t="shared" ref="F75:F85" si="38">SUM(D75:E75)</f>
        <v>2901221.44</v>
      </c>
      <c r="G75" s="183">
        <f t="shared" si="36"/>
        <v>30</v>
      </c>
      <c r="H75" s="184">
        <f t="shared" si="36"/>
        <v>1.89E-2</v>
      </c>
      <c r="I75" s="185">
        <f t="shared" si="35"/>
        <v>4506.83</v>
      </c>
      <c r="J75" s="181"/>
      <c r="K75" s="182">
        <f>+K74+I75+J75</f>
        <v>74494.110000000015</v>
      </c>
      <c r="L75" s="186">
        <f>ROUND(+K75+F75,2)</f>
        <v>2975715.55</v>
      </c>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row>
    <row r="76" spans="1:491" x14ac:dyDescent="0.25">
      <c r="A76" s="177">
        <f t="shared" si="27"/>
        <v>43312</v>
      </c>
      <c r="B76" s="181">
        <f t="shared" si="37"/>
        <v>2901221.44</v>
      </c>
      <c r="C76" s="179"/>
      <c r="D76" s="180">
        <f t="shared" si="23"/>
        <v>2901221.44</v>
      </c>
      <c r="E76" s="181"/>
      <c r="F76" s="182">
        <f t="shared" si="38"/>
        <v>2901221.44</v>
      </c>
      <c r="G76" s="183">
        <f t="shared" si="36"/>
        <v>31</v>
      </c>
      <c r="H76" s="184">
        <f t="shared" si="36"/>
        <v>1.89E-2</v>
      </c>
      <c r="I76" s="185">
        <f t="shared" si="35"/>
        <v>4657.0600000000004</v>
      </c>
      <c r="J76" s="181"/>
      <c r="K76" s="182">
        <f>ROUND(+K75+I76+J76,2)</f>
        <v>79151.17</v>
      </c>
      <c r="L76" s="182">
        <f>ROUND(+K76+F76,2)</f>
        <v>2980372.61</v>
      </c>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row>
    <row r="77" spans="1:491" x14ac:dyDescent="0.25">
      <c r="A77" s="177">
        <f t="shared" si="27"/>
        <v>43343</v>
      </c>
      <c r="B77" s="181">
        <f t="shared" si="37"/>
        <v>2901221.44</v>
      </c>
      <c r="C77" s="179"/>
      <c r="D77" s="180">
        <f t="shared" si="23"/>
        <v>2901221.44</v>
      </c>
      <c r="E77" s="181"/>
      <c r="F77" s="182">
        <f t="shared" si="38"/>
        <v>2901221.44</v>
      </c>
      <c r="G77" s="183">
        <f t="shared" si="36"/>
        <v>31</v>
      </c>
      <c r="H77" s="184">
        <f t="shared" si="36"/>
        <v>1.89E-2</v>
      </c>
      <c r="I77" s="185">
        <f t="shared" si="35"/>
        <v>4657.0600000000004</v>
      </c>
      <c r="J77" s="181"/>
      <c r="K77" s="182">
        <f>+K76+I77+J77</f>
        <v>83808.23</v>
      </c>
      <c r="L77" s="182">
        <f>+K77+F77</f>
        <v>2985029.67</v>
      </c>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row>
    <row r="78" spans="1:491" x14ac:dyDescent="0.25">
      <c r="A78" s="177">
        <f t="shared" si="27"/>
        <v>43373</v>
      </c>
      <c r="B78" s="181">
        <f t="shared" si="37"/>
        <v>2901221.44</v>
      </c>
      <c r="C78" s="179"/>
      <c r="D78" s="180">
        <f t="shared" si="23"/>
        <v>2901221.44</v>
      </c>
      <c r="E78" s="181"/>
      <c r="F78" s="182">
        <f t="shared" si="38"/>
        <v>2901221.44</v>
      </c>
      <c r="G78" s="183">
        <f t="shared" si="36"/>
        <v>30</v>
      </c>
      <c r="H78" s="184">
        <f t="shared" si="36"/>
        <v>1.89E-2</v>
      </c>
      <c r="I78" s="185">
        <f t="shared" si="35"/>
        <v>4506.83</v>
      </c>
      <c r="J78" s="181"/>
      <c r="K78" s="182">
        <f>+K77+I78+J78</f>
        <v>88315.06</v>
      </c>
      <c r="L78" s="186">
        <f>+K78+F78</f>
        <v>2989536.5</v>
      </c>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row>
    <row r="79" spans="1:491" x14ac:dyDescent="0.25">
      <c r="A79" s="177">
        <f t="shared" si="27"/>
        <v>43404</v>
      </c>
      <c r="B79" s="181">
        <f t="shared" si="37"/>
        <v>2901221.44</v>
      </c>
      <c r="C79" s="179"/>
      <c r="D79" s="180">
        <f t="shared" si="23"/>
        <v>2901221.44</v>
      </c>
      <c r="E79" s="181"/>
      <c r="F79" s="182">
        <f t="shared" si="38"/>
        <v>2901221.44</v>
      </c>
      <c r="G79" s="183">
        <f t="shared" si="36"/>
        <v>31</v>
      </c>
      <c r="H79" s="184">
        <f t="shared" si="36"/>
        <v>2.1700000000000001E-2</v>
      </c>
      <c r="I79" s="185">
        <f t="shared" si="35"/>
        <v>5346.99</v>
      </c>
      <c r="J79" s="181"/>
      <c r="K79" s="182">
        <f>+K78+I79+J79</f>
        <v>93662.05</v>
      </c>
      <c r="L79" s="182">
        <f>+K79+F79</f>
        <v>2994883.4899999998</v>
      </c>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row>
    <row r="80" spans="1:491" x14ac:dyDescent="0.25">
      <c r="A80" s="177">
        <f t="shared" si="27"/>
        <v>43434</v>
      </c>
      <c r="B80" s="181">
        <f t="shared" si="37"/>
        <v>2901221.44</v>
      </c>
      <c r="C80" s="179"/>
      <c r="D80" s="180">
        <f t="shared" si="23"/>
        <v>2901221.44</v>
      </c>
      <c r="E80" s="181"/>
      <c r="F80" s="182">
        <f t="shared" si="38"/>
        <v>2901221.44</v>
      </c>
      <c r="G80" s="183">
        <f t="shared" si="36"/>
        <v>30</v>
      </c>
      <c r="H80" s="184">
        <f t="shared" si="36"/>
        <v>2.1700000000000001E-2</v>
      </c>
      <c r="I80" s="185">
        <f t="shared" si="35"/>
        <v>5174.51</v>
      </c>
      <c r="J80" s="181"/>
      <c r="K80" s="182">
        <f>+K79+I80+J80</f>
        <v>98836.56</v>
      </c>
      <c r="L80" s="182">
        <f>+K80+F80</f>
        <v>3000058</v>
      </c>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c r="KB80"/>
      <c r="KC80"/>
      <c r="KD80"/>
      <c r="KE80"/>
      <c r="KF80"/>
      <c r="KG80"/>
      <c r="KH80"/>
      <c r="KI80"/>
      <c r="KJ80"/>
      <c r="KK80"/>
      <c r="KL80"/>
      <c r="KM80"/>
      <c r="KN80"/>
      <c r="KO80"/>
      <c r="KP80"/>
      <c r="KQ80"/>
      <c r="KR80"/>
      <c r="KS80"/>
      <c r="KT80"/>
      <c r="KU80"/>
      <c r="KV80"/>
      <c r="KW80"/>
      <c r="KX80"/>
      <c r="KY80"/>
      <c r="KZ80"/>
      <c r="LA80"/>
      <c r="LB80"/>
      <c r="LC80"/>
      <c r="LD80"/>
      <c r="LE80"/>
      <c r="LF80"/>
      <c r="LG80"/>
      <c r="LH80"/>
      <c r="LI80"/>
      <c r="LJ80"/>
      <c r="LK80"/>
      <c r="LL80"/>
      <c r="LM80"/>
      <c r="LN80"/>
      <c r="LO80"/>
      <c r="LP80"/>
      <c r="LQ80"/>
      <c r="LR80"/>
      <c r="LS80"/>
      <c r="LT80"/>
      <c r="LU80"/>
      <c r="LV80"/>
      <c r="LW80"/>
      <c r="LX80"/>
      <c r="LY80"/>
      <c r="LZ80"/>
      <c r="MA80"/>
      <c r="MB80"/>
      <c r="MC80"/>
      <c r="MD80"/>
      <c r="ME80"/>
      <c r="MF80"/>
      <c r="MG80"/>
      <c r="MH80"/>
      <c r="MI80"/>
      <c r="MJ80"/>
      <c r="MK80"/>
      <c r="ML80"/>
      <c r="MM80"/>
      <c r="MN80"/>
      <c r="MO80"/>
      <c r="MP80"/>
      <c r="MQ80"/>
      <c r="MR80"/>
      <c r="MS80"/>
      <c r="MT80"/>
      <c r="MU80"/>
      <c r="MV80"/>
      <c r="MW80"/>
      <c r="MX80"/>
      <c r="MY80"/>
      <c r="MZ80"/>
      <c r="NA80"/>
      <c r="NB80"/>
      <c r="NC80"/>
      <c r="ND80"/>
      <c r="NE80"/>
      <c r="NF80"/>
      <c r="NG80"/>
      <c r="NH80"/>
      <c r="NI80"/>
      <c r="NJ80"/>
      <c r="NK80"/>
      <c r="NL80"/>
      <c r="NM80"/>
      <c r="NN80"/>
      <c r="NO80"/>
      <c r="NP80"/>
      <c r="NQ80"/>
      <c r="NR80"/>
      <c r="NS80"/>
      <c r="NT80"/>
      <c r="NU80"/>
      <c r="NV80"/>
      <c r="NW80"/>
      <c r="NX80"/>
      <c r="NY80"/>
      <c r="NZ80"/>
      <c r="OA80"/>
      <c r="OB80"/>
      <c r="OC80"/>
      <c r="OD80"/>
      <c r="OE80"/>
      <c r="OF80"/>
      <c r="OG80"/>
      <c r="OH80"/>
      <c r="OI80"/>
      <c r="OJ80"/>
      <c r="OK80"/>
      <c r="OL80"/>
      <c r="OM80"/>
      <c r="ON80"/>
      <c r="OO80"/>
      <c r="OP80"/>
      <c r="OQ80"/>
      <c r="OR80"/>
      <c r="OS80"/>
      <c r="OT80"/>
      <c r="OU80"/>
      <c r="OV80"/>
      <c r="OW80"/>
      <c r="OX80"/>
      <c r="OY80"/>
      <c r="OZ80"/>
      <c r="PA80"/>
      <c r="PB80"/>
      <c r="PC80"/>
      <c r="PD80"/>
      <c r="PE80"/>
      <c r="PF80"/>
      <c r="PG80"/>
      <c r="PH80"/>
      <c r="PI80"/>
      <c r="PJ80"/>
      <c r="PK80"/>
      <c r="PL80"/>
      <c r="PM80"/>
      <c r="PN80"/>
      <c r="PO80"/>
      <c r="PP80"/>
      <c r="PQ80"/>
      <c r="PR80"/>
      <c r="PS80"/>
      <c r="PT80"/>
      <c r="PU80"/>
      <c r="PV80"/>
      <c r="PW80"/>
      <c r="PX80"/>
      <c r="PY80"/>
      <c r="PZ80"/>
      <c r="QA80"/>
      <c r="QB80"/>
      <c r="QC80"/>
      <c r="QD80"/>
      <c r="QE80"/>
      <c r="QF80"/>
      <c r="QG80"/>
      <c r="QH80"/>
      <c r="QI80"/>
      <c r="QJ80"/>
      <c r="QK80"/>
      <c r="QL80"/>
      <c r="QM80"/>
      <c r="QN80"/>
      <c r="QO80"/>
      <c r="QP80"/>
      <c r="QQ80"/>
      <c r="QR80"/>
      <c r="QS80"/>
      <c r="QT80"/>
      <c r="QU80"/>
      <c r="QV80"/>
      <c r="QW80"/>
      <c r="QX80"/>
      <c r="QY80"/>
      <c r="QZ80"/>
      <c r="RA80"/>
      <c r="RB80"/>
      <c r="RC80"/>
      <c r="RD80"/>
      <c r="RE80"/>
      <c r="RF80"/>
      <c r="RG80"/>
      <c r="RH80"/>
      <c r="RI80"/>
      <c r="RJ80"/>
      <c r="RK80"/>
      <c r="RL80"/>
      <c r="RM80"/>
      <c r="RN80"/>
      <c r="RO80"/>
      <c r="RP80"/>
      <c r="RQ80"/>
      <c r="RR80"/>
      <c r="RS80"/>
      <c r="RT80"/>
      <c r="RU80"/>
      <c r="RV80"/>
      <c r="RW80"/>
    </row>
    <row r="81" spans="1:491" x14ac:dyDescent="0.25">
      <c r="A81" s="188">
        <f t="shared" si="27"/>
        <v>43465</v>
      </c>
      <c r="B81" s="189">
        <f t="shared" si="37"/>
        <v>2901221.44</v>
      </c>
      <c r="C81" s="190"/>
      <c r="D81" s="191">
        <f t="shared" si="23"/>
        <v>2901221.44</v>
      </c>
      <c r="E81" s="189"/>
      <c r="F81" s="190">
        <f t="shared" si="38"/>
        <v>2901221.44</v>
      </c>
      <c r="G81" s="189">
        <f t="shared" si="36"/>
        <v>31</v>
      </c>
      <c r="H81" s="192">
        <f t="shared" si="36"/>
        <v>2.1700000000000001E-2</v>
      </c>
      <c r="I81" s="193">
        <f t="shared" si="35"/>
        <v>5346.99</v>
      </c>
      <c r="J81" s="189"/>
      <c r="K81" s="190">
        <f>+K80+I81+J81</f>
        <v>104183.55</v>
      </c>
      <c r="L81" s="194">
        <f>+K81+F81</f>
        <v>3005404.9899999998</v>
      </c>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row>
    <row r="82" spans="1:491" x14ac:dyDescent="0.25">
      <c r="A82" s="177">
        <f t="shared" si="27"/>
        <v>43496</v>
      </c>
      <c r="B82" s="195">
        <f>ROUND(+F81,2)</f>
        <v>2901221.44</v>
      </c>
      <c r="C82" s="179"/>
      <c r="D82" s="180">
        <f t="shared" si="23"/>
        <v>2901221.44</v>
      </c>
      <c r="E82" s="181"/>
      <c r="F82" s="182">
        <f t="shared" si="38"/>
        <v>2901221.44</v>
      </c>
      <c r="G82" s="183">
        <f t="shared" si="36"/>
        <v>31</v>
      </c>
      <c r="H82" s="196">
        <f>+H81</f>
        <v>2.1700000000000001E-2</v>
      </c>
      <c r="I82" s="185">
        <f t="shared" si="35"/>
        <v>5346.99</v>
      </c>
      <c r="J82" s="181"/>
      <c r="K82" s="182">
        <f t="shared" ref="K82:K85" si="39">+K81+I82+J82</f>
        <v>109530.54000000001</v>
      </c>
      <c r="L82" s="182">
        <f t="shared" ref="L82:L86" si="40">+K82+F82</f>
        <v>3010751.98</v>
      </c>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row>
    <row r="83" spans="1:491" x14ac:dyDescent="0.25">
      <c r="A83" s="177">
        <f t="shared" si="27"/>
        <v>43524</v>
      </c>
      <c r="B83" s="181">
        <f>+F82</f>
        <v>2901221.44</v>
      </c>
      <c r="C83" s="179"/>
      <c r="D83" s="180">
        <f t="shared" si="23"/>
        <v>2901221.44</v>
      </c>
      <c r="E83" s="181"/>
      <c r="F83" s="182">
        <f t="shared" si="38"/>
        <v>2901221.44</v>
      </c>
      <c r="G83" s="183">
        <f t="shared" si="36"/>
        <v>28</v>
      </c>
      <c r="H83" s="196">
        <f>+H82</f>
        <v>2.1700000000000001E-2</v>
      </c>
      <c r="I83" s="185">
        <f t="shared" si="35"/>
        <v>4829.54</v>
      </c>
      <c r="J83" s="181"/>
      <c r="K83" s="182">
        <f t="shared" si="39"/>
        <v>114360.08</v>
      </c>
      <c r="L83" s="182">
        <f t="shared" si="40"/>
        <v>3015581.52</v>
      </c>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row>
    <row r="84" spans="1:491" x14ac:dyDescent="0.25">
      <c r="A84" s="177">
        <f t="shared" si="27"/>
        <v>43555</v>
      </c>
      <c r="B84" s="181">
        <f>+F83</f>
        <v>2901221.44</v>
      </c>
      <c r="C84" s="179"/>
      <c r="D84" s="180">
        <f t="shared" si="23"/>
        <v>2901221.44</v>
      </c>
      <c r="E84" s="181"/>
      <c r="F84" s="182">
        <f t="shared" si="38"/>
        <v>2901221.44</v>
      </c>
      <c r="G84" s="183">
        <f t="shared" si="36"/>
        <v>31</v>
      </c>
      <c r="H84" s="196">
        <f t="shared" ref="H84" si="41">+H83</f>
        <v>2.1700000000000001E-2</v>
      </c>
      <c r="I84" s="185">
        <f t="shared" si="35"/>
        <v>5346.99</v>
      </c>
      <c r="J84" s="181"/>
      <c r="K84" s="182">
        <f t="shared" si="39"/>
        <v>119707.07</v>
      </c>
      <c r="L84" s="186">
        <f t="shared" si="40"/>
        <v>3020928.51</v>
      </c>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row>
    <row r="85" spans="1:491" x14ac:dyDescent="0.25">
      <c r="A85" s="177">
        <f t="shared" si="27"/>
        <v>43585</v>
      </c>
      <c r="B85" s="181">
        <f>+F84</f>
        <v>2901221.44</v>
      </c>
      <c r="C85" s="179"/>
      <c r="D85" s="180">
        <f t="shared" si="23"/>
        <v>2901221.44</v>
      </c>
      <c r="E85" s="181"/>
      <c r="F85" s="182">
        <f t="shared" si="38"/>
        <v>2901221.44</v>
      </c>
      <c r="G85" s="183">
        <f t="shared" si="36"/>
        <v>30</v>
      </c>
      <c r="H85" s="196">
        <f>+H84</f>
        <v>2.1700000000000001E-2</v>
      </c>
      <c r="I85" s="185">
        <f t="shared" si="35"/>
        <v>5174.51</v>
      </c>
      <c r="J85" s="181"/>
      <c r="K85" s="182">
        <f t="shared" si="39"/>
        <v>124881.58</v>
      </c>
      <c r="L85" s="182">
        <f t="shared" si="40"/>
        <v>3026103.02</v>
      </c>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row>
    <row r="86" spans="1:491" x14ac:dyDescent="0.25">
      <c r="A86" s="197">
        <f t="shared" si="27"/>
        <v>43616</v>
      </c>
      <c r="B86" s="198">
        <f>+F85+E86</f>
        <v>1.257285475730896E-8</v>
      </c>
      <c r="C86" s="199"/>
      <c r="D86" s="200">
        <f t="shared" si="23"/>
        <v>0</v>
      </c>
      <c r="E86" s="201">
        <f>-I5</f>
        <v>-2901221.4399999874</v>
      </c>
      <c r="F86" s="202">
        <f>SUM(D86)</f>
        <v>0</v>
      </c>
      <c r="G86" s="203">
        <f t="shared" si="36"/>
        <v>31</v>
      </c>
      <c r="H86" s="204">
        <f t="shared" ref="H86:H93" si="42">+H85</f>
        <v>2.1700000000000001E-2</v>
      </c>
      <c r="I86" s="205">
        <f t="shared" si="35"/>
        <v>0</v>
      </c>
      <c r="J86" s="201">
        <f>-J5</f>
        <v>-131616.38999999998</v>
      </c>
      <c r="K86" s="202">
        <f>+K85+I86+J86</f>
        <v>-6734.8099999999831</v>
      </c>
      <c r="L86" s="202">
        <f t="shared" si="40"/>
        <v>-6734.8099999999831</v>
      </c>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row>
    <row r="87" spans="1:491" x14ac:dyDescent="0.25">
      <c r="A87" s="177">
        <f t="shared" si="27"/>
        <v>43646</v>
      </c>
      <c r="B87" s="181">
        <f t="shared" ref="B87:B93" si="43">+F86</f>
        <v>0</v>
      </c>
      <c r="C87" s="179"/>
      <c r="D87" s="180">
        <f t="shared" si="23"/>
        <v>0</v>
      </c>
      <c r="E87" s="181"/>
      <c r="F87" s="182">
        <f t="shared" ref="F87:F93" si="44">SUM(D87:E87)</f>
        <v>0</v>
      </c>
      <c r="G87" s="183">
        <f t="shared" si="36"/>
        <v>30</v>
      </c>
      <c r="H87" s="196">
        <f t="shared" si="42"/>
        <v>2.1700000000000001E-2</v>
      </c>
      <c r="I87" s="185">
        <f t="shared" si="35"/>
        <v>0</v>
      </c>
      <c r="J87" s="181"/>
      <c r="K87" s="182">
        <f>+K86+I87+J87</f>
        <v>-6734.8099999999831</v>
      </c>
      <c r="L87" s="186">
        <f>ROUND(+K87+F87,2)</f>
        <v>-6734.81</v>
      </c>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row>
    <row r="88" spans="1:491" x14ac:dyDescent="0.25">
      <c r="A88" s="177">
        <f t="shared" si="27"/>
        <v>43677</v>
      </c>
      <c r="B88" s="181">
        <f t="shared" si="43"/>
        <v>0</v>
      </c>
      <c r="C88" s="179"/>
      <c r="D88" s="180">
        <f t="shared" si="23"/>
        <v>0</v>
      </c>
      <c r="E88" s="181"/>
      <c r="F88" s="182">
        <f t="shared" si="44"/>
        <v>0</v>
      </c>
      <c r="G88" s="183">
        <f t="shared" si="36"/>
        <v>31</v>
      </c>
      <c r="H88" s="196">
        <f t="shared" si="42"/>
        <v>2.1700000000000001E-2</v>
      </c>
      <c r="I88" s="185">
        <f t="shared" si="35"/>
        <v>0</v>
      </c>
      <c r="J88" s="181"/>
      <c r="K88" s="182">
        <f>ROUND(+K87+I88+J88,2)</f>
        <v>-6734.81</v>
      </c>
      <c r="L88" s="182">
        <f>ROUND(+K88+F88,2)</f>
        <v>-6734.81</v>
      </c>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row>
    <row r="89" spans="1:491" x14ac:dyDescent="0.25">
      <c r="A89" s="177">
        <f t="shared" si="27"/>
        <v>43708</v>
      </c>
      <c r="B89" s="181">
        <f t="shared" si="43"/>
        <v>0</v>
      </c>
      <c r="C89" s="179"/>
      <c r="D89" s="180">
        <f t="shared" si="23"/>
        <v>0</v>
      </c>
      <c r="E89" s="181"/>
      <c r="F89" s="182">
        <f t="shared" si="44"/>
        <v>0</v>
      </c>
      <c r="G89" s="183">
        <f t="shared" si="36"/>
        <v>31</v>
      </c>
      <c r="H89" s="196">
        <f t="shared" si="42"/>
        <v>2.1700000000000001E-2</v>
      </c>
      <c r="I89" s="185">
        <f t="shared" si="35"/>
        <v>0</v>
      </c>
      <c r="J89" s="181"/>
      <c r="K89" s="182">
        <f>+K88+I89+J89</f>
        <v>-6734.81</v>
      </c>
      <c r="L89" s="182">
        <f>+K89+F89</f>
        <v>-6734.81</v>
      </c>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row>
    <row r="90" spans="1:491" x14ac:dyDescent="0.25">
      <c r="A90" s="177">
        <f t="shared" si="27"/>
        <v>43738</v>
      </c>
      <c r="B90" s="181">
        <f t="shared" si="43"/>
        <v>0</v>
      </c>
      <c r="C90" s="179"/>
      <c r="D90" s="180">
        <f t="shared" si="23"/>
        <v>0</v>
      </c>
      <c r="E90" s="181"/>
      <c r="F90" s="182">
        <f t="shared" si="44"/>
        <v>0</v>
      </c>
      <c r="G90" s="183">
        <f t="shared" ref="G90:G93" si="45">+G49</f>
        <v>30</v>
      </c>
      <c r="H90" s="196">
        <f t="shared" si="42"/>
        <v>2.1700000000000001E-2</v>
      </c>
      <c r="I90" s="185">
        <f t="shared" si="35"/>
        <v>0</v>
      </c>
      <c r="J90" s="181"/>
      <c r="K90" s="182">
        <f>+K89+I90+J90</f>
        <v>-6734.81</v>
      </c>
      <c r="L90" s="186">
        <f>+K90+F90</f>
        <v>-6734.81</v>
      </c>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row>
    <row r="91" spans="1:491" x14ac:dyDescent="0.25">
      <c r="A91" s="177">
        <f t="shared" si="27"/>
        <v>43769</v>
      </c>
      <c r="B91" s="181">
        <f t="shared" si="43"/>
        <v>0</v>
      </c>
      <c r="C91" s="179"/>
      <c r="D91" s="180">
        <f t="shared" si="23"/>
        <v>0</v>
      </c>
      <c r="E91" s="181"/>
      <c r="F91" s="182">
        <f t="shared" si="44"/>
        <v>0</v>
      </c>
      <c r="G91" s="183">
        <f t="shared" si="45"/>
        <v>31</v>
      </c>
      <c r="H91" s="196">
        <f t="shared" si="42"/>
        <v>2.1700000000000001E-2</v>
      </c>
      <c r="I91" s="185">
        <f t="shared" si="35"/>
        <v>0</v>
      </c>
      <c r="J91" s="181"/>
      <c r="K91" s="182">
        <f>+K90+I91+J91</f>
        <v>-6734.81</v>
      </c>
      <c r="L91" s="182">
        <f>+K91+F91</f>
        <v>-6734.81</v>
      </c>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row>
    <row r="92" spans="1:491" x14ac:dyDescent="0.25">
      <c r="A92" s="177">
        <f t="shared" si="27"/>
        <v>43799</v>
      </c>
      <c r="B92" s="181">
        <f t="shared" si="43"/>
        <v>0</v>
      </c>
      <c r="C92" s="179"/>
      <c r="D92" s="180">
        <f t="shared" si="23"/>
        <v>0</v>
      </c>
      <c r="E92" s="181"/>
      <c r="F92" s="182">
        <f t="shared" si="44"/>
        <v>0</v>
      </c>
      <c r="G92" s="183">
        <f t="shared" si="45"/>
        <v>30</v>
      </c>
      <c r="H92" s="196">
        <f t="shared" si="42"/>
        <v>2.1700000000000001E-2</v>
      </c>
      <c r="I92" s="185">
        <f t="shared" si="35"/>
        <v>0</v>
      </c>
      <c r="J92" s="181"/>
      <c r="K92" s="182">
        <f>+K91+I92+J92</f>
        <v>-6734.81</v>
      </c>
      <c r="L92" s="182">
        <f>+K92+F92</f>
        <v>-6734.81</v>
      </c>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row>
    <row r="93" spans="1:491" x14ac:dyDescent="0.25">
      <c r="A93" s="188">
        <f t="shared" si="27"/>
        <v>43830</v>
      </c>
      <c r="B93" s="189">
        <f t="shared" si="43"/>
        <v>0</v>
      </c>
      <c r="C93" s="190"/>
      <c r="D93" s="191">
        <f t="shared" si="23"/>
        <v>0</v>
      </c>
      <c r="E93" s="189"/>
      <c r="F93" s="190">
        <f t="shared" si="44"/>
        <v>0</v>
      </c>
      <c r="G93" s="189">
        <f t="shared" si="45"/>
        <v>31</v>
      </c>
      <c r="H93" s="206">
        <f t="shared" si="42"/>
        <v>2.1700000000000001E-2</v>
      </c>
      <c r="I93" s="193">
        <f t="shared" si="35"/>
        <v>0</v>
      </c>
      <c r="J93" s="189"/>
      <c r="K93" s="190">
        <f>+K92+I93+J93</f>
        <v>-6734.81</v>
      </c>
      <c r="L93" s="194">
        <f>+K93+F93</f>
        <v>-6734.81</v>
      </c>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row>
    <row r="94" spans="1:491" s="2" customFormat="1" x14ac:dyDescent="0.25">
      <c r="A94" s="136"/>
      <c r="B94" s="136"/>
      <c r="C94" s="136"/>
      <c r="D94" s="136"/>
      <c r="E94" s="136"/>
      <c r="F94" s="136"/>
      <c r="G94" s="136"/>
      <c r="H94" s="136"/>
      <c r="I94" s="136"/>
      <c r="J94" s="136"/>
      <c r="K94" s="136"/>
      <c r="L94" s="138"/>
      <c r="M94" s="139"/>
    </row>
    <row r="95" spans="1:491" s="2" customFormat="1" x14ac:dyDescent="0.25">
      <c r="A95" s="136"/>
      <c r="B95" s="136"/>
      <c r="C95" s="182"/>
      <c r="D95" s="136"/>
      <c r="E95" s="136"/>
      <c r="F95" s="136"/>
      <c r="G95" s="136"/>
      <c r="H95" s="136"/>
      <c r="I95" s="136"/>
      <c r="J95" s="136"/>
      <c r="K95" s="136"/>
      <c r="L95" s="138"/>
      <c r="M95" s="139"/>
    </row>
    <row r="96" spans="1:491" s="2" customFormat="1" x14ac:dyDescent="0.25">
      <c r="A96" s="136"/>
      <c r="B96" s="136"/>
      <c r="C96" s="136"/>
      <c r="D96" s="207"/>
      <c r="E96" s="136"/>
      <c r="F96" s="136"/>
      <c r="G96" s="136"/>
      <c r="H96" s="136"/>
      <c r="I96" s="136"/>
      <c r="J96" s="136"/>
      <c r="K96" s="136"/>
      <c r="L96" s="138"/>
      <c r="M96" s="139"/>
    </row>
    <row r="97" spans="1:491" s="2" customFormat="1" ht="27.75" customHeight="1" x14ac:dyDescent="0.25">
      <c r="A97" s="135" t="str">
        <f>CONCATENATE("Account ",A6,F$1)</f>
        <v>Account 1580 RSVA WMS- 2017 Principal plus Interest - Disposition in 2019 (no RR, no disp.)</v>
      </c>
      <c r="B97" s="169"/>
      <c r="C97" s="170"/>
      <c r="D97" s="170"/>
      <c r="E97" s="171"/>
      <c r="F97" s="172"/>
      <c r="G97" s="173"/>
      <c r="H97" s="173"/>
      <c r="I97" s="174"/>
      <c r="J97" s="174"/>
      <c r="K97" s="174"/>
      <c r="L97" s="175"/>
      <c r="M97" s="139"/>
    </row>
    <row r="98" spans="1:491" ht="57.75" thickBot="1" x14ac:dyDescent="0.3">
      <c r="A98" s="141" t="str">
        <f>+A$16</f>
        <v>Date</v>
      </c>
      <c r="B98" s="141" t="str">
        <f t="shared" ref="B98:L98" si="46">+B$16</f>
        <v>Principal Opening Balance</v>
      </c>
      <c r="C98" s="141" t="str">
        <f t="shared" si="46"/>
        <v>Monthly Variance Allocated to RSVA Acct</v>
      </c>
      <c r="D98" s="141" t="str">
        <f t="shared" si="46"/>
        <v>Total Balance before transfer</v>
      </c>
      <c r="E98" s="141" t="str">
        <f t="shared" si="46"/>
        <v>Board approved disposition transferred out to 1595</v>
      </c>
      <c r="F98" s="141" t="str">
        <f t="shared" si="46"/>
        <v>Closing Balance</v>
      </c>
      <c r="G98" s="141" t="str">
        <f t="shared" si="46"/>
        <v>Days</v>
      </c>
      <c r="H98" s="141" t="str">
        <f t="shared" si="46"/>
        <v>Interest Rate</v>
      </c>
      <c r="I98" s="141" t="str">
        <f t="shared" si="46"/>
        <v>Interest</v>
      </c>
      <c r="J98" s="141" t="str">
        <f t="shared" si="46"/>
        <v>Transferred to 1590 &amp; Recoveries</v>
      </c>
      <c r="K98" s="141" t="str">
        <f t="shared" si="46"/>
        <v>Cumulative Interest</v>
      </c>
      <c r="L98" s="176" t="str">
        <f t="shared" si="46"/>
        <v>Account Closing Balance</v>
      </c>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row>
    <row r="99" spans="1:491" x14ac:dyDescent="0.25">
      <c r="A99" s="177">
        <f>+A$17</f>
        <v>42766</v>
      </c>
      <c r="B99" s="178">
        <v>0</v>
      </c>
      <c r="C99" s="179">
        <v>44612.420000000158</v>
      </c>
      <c r="D99" s="180">
        <f t="shared" ref="D99:D134" si="47">ROUND(SUM(B99:C99),2)</f>
        <v>44612.42</v>
      </c>
      <c r="E99" s="181"/>
      <c r="F99" s="182">
        <f t="shared" ref="F99:F102" si="48">SUM(D99:E99)</f>
        <v>44612.42</v>
      </c>
      <c r="G99" s="183">
        <f t="shared" ref="G99:H114" si="49">+G58</f>
        <v>31</v>
      </c>
      <c r="H99" s="184">
        <f>+H58</f>
        <v>1.0999999999999999E-2</v>
      </c>
      <c r="I99" s="185">
        <f>ROUND(SUM(G99/365)*H99*B99,2)</f>
        <v>0</v>
      </c>
      <c r="J99" s="181"/>
      <c r="K99" s="182">
        <f>0+I99+J99</f>
        <v>0</v>
      </c>
      <c r="L99" s="182">
        <f t="shared" ref="L99:L103" si="50">+K99+F99</f>
        <v>44612.42</v>
      </c>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row>
    <row r="100" spans="1:491" x14ac:dyDescent="0.25">
      <c r="A100" s="177">
        <f t="shared" ref="A100:A134" si="51">+A99+G100</f>
        <v>42794</v>
      </c>
      <c r="B100" s="181">
        <f>+F99</f>
        <v>44612.42</v>
      </c>
      <c r="C100" s="179">
        <v>10186.670000000391</v>
      </c>
      <c r="D100" s="180">
        <f t="shared" si="47"/>
        <v>54799.09</v>
      </c>
      <c r="E100" s="181"/>
      <c r="F100" s="182">
        <f t="shared" si="48"/>
        <v>54799.09</v>
      </c>
      <c r="G100" s="183">
        <f t="shared" si="49"/>
        <v>28</v>
      </c>
      <c r="H100" s="184">
        <f t="shared" si="49"/>
        <v>1.0999999999999999E-2</v>
      </c>
      <c r="I100" s="185">
        <f t="shared" ref="I100:I110" si="52">ROUND(SUM(G100/365)*H100*B100,2)</f>
        <v>37.65</v>
      </c>
      <c r="J100" s="181"/>
      <c r="K100" s="182">
        <f t="shared" ref="K100:K102" si="53">+K99+I100+J100</f>
        <v>37.65</v>
      </c>
      <c r="L100" s="182">
        <f t="shared" si="50"/>
        <v>54836.74</v>
      </c>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row>
    <row r="101" spans="1:491" x14ac:dyDescent="0.25">
      <c r="A101" s="177">
        <f t="shared" si="51"/>
        <v>42825</v>
      </c>
      <c r="B101" s="181">
        <f>+F100</f>
        <v>54799.09</v>
      </c>
      <c r="C101" s="179">
        <v>274483.85000000056</v>
      </c>
      <c r="D101" s="180">
        <f t="shared" si="47"/>
        <v>329282.94</v>
      </c>
      <c r="E101" s="181"/>
      <c r="F101" s="182">
        <f t="shared" si="48"/>
        <v>329282.94</v>
      </c>
      <c r="G101" s="183">
        <f t="shared" si="49"/>
        <v>31</v>
      </c>
      <c r="H101" s="184">
        <f t="shared" si="49"/>
        <v>1.0999999999999999E-2</v>
      </c>
      <c r="I101" s="185">
        <f t="shared" si="52"/>
        <v>51.2</v>
      </c>
      <c r="J101" s="181"/>
      <c r="K101" s="182">
        <f t="shared" si="53"/>
        <v>88.85</v>
      </c>
      <c r="L101" s="186">
        <f t="shared" si="50"/>
        <v>329371.78999999998</v>
      </c>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row>
    <row r="102" spans="1:491" x14ac:dyDescent="0.25">
      <c r="A102" s="177">
        <f t="shared" si="51"/>
        <v>42855</v>
      </c>
      <c r="B102" s="181">
        <f>+F101</f>
        <v>329282.94</v>
      </c>
      <c r="C102" s="179">
        <v>-697864.1100000001</v>
      </c>
      <c r="D102" s="180">
        <f t="shared" si="47"/>
        <v>-368581.17</v>
      </c>
      <c r="E102" s="181"/>
      <c r="F102" s="182">
        <f t="shared" si="48"/>
        <v>-368581.17</v>
      </c>
      <c r="G102" s="183">
        <f t="shared" si="49"/>
        <v>30</v>
      </c>
      <c r="H102" s="184">
        <f t="shared" si="49"/>
        <v>1.0999999999999999E-2</v>
      </c>
      <c r="I102" s="185">
        <f t="shared" si="52"/>
        <v>297.70999999999998</v>
      </c>
      <c r="J102" s="181"/>
      <c r="K102" s="182">
        <f t="shared" si="53"/>
        <v>386.55999999999995</v>
      </c>
      <c r="L102" s="182">
        <f t="shared" si="50"/>
        <v>-368194.61</v>
      </c>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row>
    <row r="103" spans="1:491" x14ac:dyDescent="0.25">
      <c r="A103" s="177">
        <f t="shared" si="51"/>
        <v>42886</v>
      </c>
      <c r="B103" s="181">
        <f>+F102+E103</f>
        <v>-368581.17</v>
      </c>
      <c r="C103" s="179">
        <v>-1561712.6900000002</v>
      </c>
      <c r="D103" s="180">
        <f t="shared" si="47"/>
        <v>-1930293.86</v>
      </c>
      <c r="E103" s="187"/>
      <c r="F103" s="182">
        <f>SUM(D103)</f>
        <v>-1930293.86</v>
      </c>
      <c r="G103" s="183">
        <f t="shared" si="49"/>
        <v>31</v>
      </c>
      <c r="H103" s="184">
        <f t="shared" si="49"/>
        <v>1.0999999999999999E-2</v>
      </c>
      <c r="I103" s="185">
        <f t="shared" si="52"/>
        <v>-344.35</v>
      </c>
      <c r="J103" s="187"/>
      <c r="K103" s="182">
        <f>+K102+I103+J103</f>
        <v>42.209999999999923</v>
      </c>
      <c r="L103" s="182">
        <f t="shared" si="50"/>
        <v>-1930251.6500000001</v>
      </c>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row>
    <row r="104" spans="1:491" x14ac:dyDescent="0.25">
      <c r="A104" s="177">
        <f t="shared" si="51"/>
        <v>42916</v>
      </c>
      <c r="B104" s="181">
        <f t="shared" ref="B104:B110" si="54">+F103</f>
        <v>-1930293.86</v>
      </c>
      <c r="C104" s="179">
        <v>113097.36000000034</v>
      </c>
      <c r="D104" s="180">
        <f t="shared" si="47"/>
        <v>-1817196.5</v>
      </c>
      <c r="E104" s="181"/>
      <c r="F104" s="182">
        <f t="shared" ref="F104:F114" si="55">SUM(D104:E104)</f>
        <v>-1817196.5</v>
      </c>
      <c r="G104" s="183">
        <f t="shared" si="49"/>
        <v>30</v>
      </c>
      <c r="H104" s="184">
        <f t="shared" si="49"/>
        <v>1.0999999999999999E-2</v>
      </c>
      <c r="I104" s="185">
        <f t="shared" si="52"/>
        <v>-1745.2</v>
      </c>
      <c r="J104" s="181"/>
      <c r="K104" s="182">
        <f t="shared" ref="K104" si="56">+K103+I104+J104</f>
        <v>-1702.9900000000002</v>
      </c>
      <c r="L104" s="186">
        <f>ROUND(+K104+F104,2)</f>
        <v>-1818899.49</v>
      </c>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row>
    <row r="105" spans="1:491" x14ac:dyDescent="0.25">
      <c r="A105" s="177">
        <f t="shared" si="51"/>
        <v>42947</v>
      </c>
      <c r="B105" s="181">
        <f t="shared" si="54"/>
        <v>-1817196.5</v>
      </c>
      <c r="C105" s="179">
        <v>22747.649999999907</v>
      </c>
      <c r="D105" s="180">
        <f t="shared" si="47"/>
        <v>-1794448.85</v>
      </c>
      <c r="E105" s="181"/>
      <c r="F105" s="182">
        <f t="shared" si="55"/>
        <v>-1794448.85</v>
      </c>
      <c r="G105" s="183">
        <f t="shared" si="49"/>
        <v>31</v>
      </c>
      <c r="H105" s="184">
        <f t="shared" si="49"/>
        <v>1.0999999999999999E-2</v>
      </c>
      <c r="I105" s="185">
        <f t="shared" si="52"/>
        <v>-1697.71</v>
      </c>
      <c r="J105" s="181"/>
      <c r="K105" s="182">
        <f>ROUND(+K104+I105+J105,2)</f>
        <v>-3400.7</v>
      </c>
      <c r="L105" s="182">
        <f>ROUND(+K105+F105,2)</f>
        <v>-1797849.55</v>
      </c>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row>
    <row r="106" spans="1:491" x14ac:dyDescent="0.25">
      <c r="A106" s="177">
        <f t="shared" si="51"/>
        <v>42978</v>
      </c>
      <c r="B106" s="181">
        <f t="shared" si="54"/>
        <v>-1794448.85</v>
      </c>
      <c r="C106" s="179">
        <v>91310.389999999898</v>
      </c>
      <c r="D106" s="180">
        <f t="shared" si="47"/>
        <v>-1703138.46</v>
      </c>
      <c r="E106" s="181"/>
      <c r="F106" s="182">
        <f t="shared" si="55"/>
        <v>-1703138.46</v>
      </c>
      <c r="G106" s="183">
        <f t="shared" si="49"/>
        <v>31</v>
      </c>
      <c r="H106" s="184">
        <f t="shared" si="49"/>
        <v>1.0999999999999999E-2</v>
      </c>
      <c r="I106" s="185">
        <f t="shared" si="52"/>
        <v>-1676.46</v>
      </c>
      <c r="J106" s="181"/>
      <c r="K106" s="182">
        <f t="shared" ref="K106:K114" si="57">+K105+I106+J106</f>
        <v>-5077.16</v>
      </c>
      <c r="L106" s="182">
        <f t="shared" ref="L106:L115" si="58">+K106+F106</f>
        <v>-1708215.6199999999</v>
      </c>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row>
    <row r="107" spans="1:491" x14ac:dyDescent="0.25">
      <c r="A107" s="177">
        <f t="shared" si="51"/>
        <v>43008</v>
      </c>
      <c r="B107" s="181">
        <f t="shared" si="54"/>
        <v>-1703138.46</v>
      </c>
      <c r="C107" s="179">
        <v>48531.270000000019</v>
      </c>
      <c r="D107" s="180">
        <f t="shared" si="47"/>
        <v>-1654607.19</v>
      </c>
      <c r="E107" s="181"/>
      <c r="F107" s="182">
        <f t="shared" si="55"/>
        <v>-1654607.19</v>
      </c>
      <c r="G107" s="183">
        <f t="shared" si="49"/>
        <v>30</v>
      </c>
      <c r="H107" s="184">
        <f t="shared" si="49"/>
        <v>1.0999999999999999E-2</v>
      </c>
      <c r="I107" s="185">
        <f t="shared" si="52"/>
        <v>-1539.82</v>
      </c>
      <c r="J107" s="181"/>
      <c r="K107" s="182">
        <f t="shared" si="57"/>
        <v>-6616.98</v>
      </c>
      <c r="L107" s="186">
        <f t="shared" si="58"/>
        <v>-1661224.17</v>
      </c>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row>
    <row r="108" spans="1:491" x14ac:dyDescent="0.25">
      <c r="A108" s="177">
        <f t="shared" si="51"/>
        <v>43039</v>
      </c>
      <c r="B108" s="181">
        <f t="shared" si="54"/>
        <v>-1654607.19</v>
      </c>
      <c r="C108" s="179">
        <v>2972.8699999998789</v>
      </c>
      <c r="D108" s="180">
        <f t="shared" si="47"/>
        <v>-1651634.32</v>
      </c>
      <c r="E108" s="181"/>
      <c r="F108" s="182">
        <f t="shared" si="55"/>
        <v>-1651634.32</v>
      </c>
      <c r="G108" s="183">
        <f t="shared" si="49"/>
        <v>31</v>
      </c>
      <c r="H108" s="184">
        <f t="shared" si="49"/>
        <v>1.4999999999999999E-2</v>
      </c>
      <c r="I108" s="185">
        <f t="shared" si="52"/>
        <v>-2107.92</v>
      </c>
      <c r="J108" s="181"/>
      <c r="K108" s="182">
        <f t="shared" si="57"/>
        <v>-8724.9</v>
      </c>
      <c r="L108" s="182">
        <f t="shared" si="58"/>
        <v>-1660359.22</v>
      </c>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row>
    <row r="109" spans="1:491" x14ac:dyDescent="0.25">
      <c r="A109" s="177">
        <f t="shared" si="51"/>
        <v>43069</v>
      </c>
      <c r="B109" s="181">
        <f t="shared" si="54"/>
        <v>-1651634.32</v>
      </c>
      <c r="C109" s="179">
        <v>-1834474.78</v>
      </c>
      <c r="D109" s="180">
        <f t="shared" si="47"/>
        <v>-3486109.1</v>
      </c>
      <c r="E109" s="181"/>
      <c r="F109" s="182">
        <f t="shared" si="55"/>
        <v>-3486109.1</v>
      </c>
      <c r="G109" s="183">
        <f t="shared" si="49"/>
        <v>30</v>
      </c>
      <c r="H109" s="184">
        <f t="shared" si="49"/>
        <v>1.4999999999999999E-2</v>
      </c>
      <c r="I109" s="185">
        <f t="shared" si="52"/>
        <v>-2036.26</v>
      </c>
      <c r="J109" s="181"/>
      <c r="K109" s="182">
        <f t="shared" si="57"/>
        <v>-10761.16</v>
      </c>
      <c r="L109" s="182">
        <f t="shared" si="58"/>
        <v>-3496870.2600000002</v>
      </c>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row>
    <row r="110" spans="1:491" x14ac:dyDescent="0.25">
      <c r="A110" s="188">
        <f t="shared" si="51"/>
        <v>43100</v>
      </c>
      <c r="B110" s="189">
        <f t="shared" si="54"/>
        <v>-3486109.1</v>
      </c>
      <c r="C110" s="190">
        <v>374207.9</v>
      </c>
      <c r="D110" s="191">
        <f t="shared" si="47"/>
        <v>-3111901.2</v>
      </c>
      <c r="E110" s="189"/>
      <c r="F110" s="190">
        <f t="shared" si="55"/>
        <v>-3111901.2</v>
      </c>
      <c r="G110" s="189">
        <f t="shared" si="49"/>
        <v>31</v>
      </c>
      <c r="H110" s="192">
        <f t="shared" si="49"/>
        <v>1.4999999999999999E-2</v>
      </c>
      <c r="I110" s="193">
        <f t="shared" si="52"/>
        <v>-4441.21</v>
      </c>
      <c r="J110" s="189"/>
      <c r="K110" s="190">
        <f t="shared" si="57"/>
        <v>-15202.369999999999</v>
      </c>
      <c r="L110" s="194">
        <f t="shared" si="58"/>
        <v>-3127103.5700000003</v>
      </c>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row>
    <row r="111" spans="1:491" x14ac:dyDescent="0.25">
      <c r="A111" s="177">
        <f t="shared" si="51"/>
        <v>43131</v>
      </c>
      <c r="B111" s="195">
        <f>ROUND(+F110,2)</f>
        <v>-3111901.2</v>
      </c>
      <c r="C111" s="179"/>
      <c r="D111" s="180">
        <f t="shared" si="47"/>
        <v>-3111901.2</v>
      </c>
      <c r="E111" s="181"/>
      <c r="F111" s="182">
        <f t="shared" si="55"/>
        <v>-3111901.2</v>
      </c>
      <c r="G111" s="183">
        <f t="shared" si="49"/>
        <v>31</v>
      </c>
      <c r="H111" s="184">
        <f t="shared" si="49"/>
        <v>1.4999999999999999E-2</v>
      </c>
      <c r="I111" s="185">
        <f t="shared" ref="I111:I134" si="59">ROUND(SUM(G111/365)*H111*B111,2)</f>
        <v>-3964.48</v>
      </c>
      <c r="J111" s="181"/>
      <c r="K111" s="182">
        <f t="shared" si="57"/>
        <v>-19166.849999999999</v>
      </c>
      <c r="L111" s="182">
        <f t="shared" si="58"/>
        <v>-3131068.0500000003</v>
      </c>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row>
    <row r="112" spans="1:491" x14ac:dyDescent="0.25">
      <c r="A112" s="177">
        <f t="shared" si="51"/>
        <v>43159</v>
      </c>
      <c r="B112" s="181">
        <f>+F111</f>
        <v>-3111901.2</v>
      </c>
      <c r="C112" s="179"/>
      <c r="D112" s="180">
        <f t="shared" si="47"/>
        <v>-3111901.2</v>
      </c>
      <c r="E112" s="181"/>
      <c r="F112" s="182">
        <f t="shared" si="55"/>
        <v>-3111901.2</v>
      </c>
      <c r="G112" s="183">
        <f t="shared" si="49"/>
        <v>28</v>
      </c>
      <c r="H112" s="184">
        <f t="shared" si="49"/>
        <v>1.4999999999999999E-2</v>
      </c>
      <c r="I112" s="185">
        <f t="shared" si="59"/>
        <v>-3580.82</v>
      </c>
      <c r="J112" s="181"/>
      <c r="K112" s="182">
        <f t="shared" si="57"/>
        <v>-22747.67</v>
      </c>
      <c r="L112" s="182">
        <f t="shared" si="58"/>
        <v>-3134648.87</v>
      </c>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row>
    <row r="113" spans="1:491" x14ac:dyDescent="0.25">
      <c r="A113" s="177">
        <f t="shared" si="51"/>
        <v>43190</v>
      </c>
      <c r="B113" s="181">
        <f>+F112</f>
        <v>-3111901.2</v>
      </c>
      <c r="C113" s="179"/>
      <c r="D113" s="180">
        <f t="shared" si="47"/>
        <v>-3111901.2</v>
      </c>
      <c r="E113" s="181"/>
      <c r="F113" s="182">
        <f t="shared" si="55"/>
        <v>-3111901.2</v>
      </c>
      <c r="G113" s="183">
        <f t="shared" si="49"/>
        <v>31</v>
      </c>
      <c r="H113" s="184">
        <f t="shared" si="49"/>
        <v>1.4999999999999999E-2</v>
      </c>
      <c r="I113" s="185">
        <f t="shared" si="59"/>
        <v>-3964.48</v>
      </c>
      <c r="J113" s="181"/>
      <c r="K113" s="182">
        <f t="shared" si="57"/>
        <v>-26712.149999999998</v>
      </c>
      <c r="L113" s="186">
        <f t="shared" si="58"/>
        <v>-3138613.35</v>
      </c>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row>
    <row r="114" spans="1:491" x14ac:dyDescent="0.25">
      <c r="A114" s="177">
        <f t="shared" si="51"/>
        <v>43220</v>
      </c>
      <c r="B114" s="181">
        <f>+F113</f>
        <v>-3111901.2</v>
      </c>
      <c r="C114" s="179"/>
      <c r="D114" s="180">
        <f t="shared" si="47"/>
        <v>-3111901.2</v>
      </c>
      <c r="E114" s="181"/>
      <c r="F114" s="182">
        <f t="shared" si="55"/>
        <v>-3111901.2</v>
      </c>
      <c r="G114" s="183">
        <f t="shared" si="49"/>
        <v>30</v>
      </c>
      <c r="H114" s="184">
        <f t="shared" si="49"/>
        <v>1.89E-2</v>
      </c>
      <c r="I114" s="185">
        <f t="shared" si="59"/>
        <v>-4834.1000000000004</v>
      </c>
      <c r="J114" s="181"/>
      <c r="K114" s="182">
        <f t="shared" si="57"/>
        <v>-31546.25</v>
      </c>
      <c r="L114" s="182">
        <f t="shared" si="58"/>
        <v>-3143447.45</v>
      </c>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row>
    <row r="115" spans="1:491" x14ac:dyDescent="0.25">
      <c r="A115" s="177">
        <f t="shared" si="51"/>
        <v>43251</v>
      </c>
      <c r="B115" s="181">
        <f>+F114+E115</f>
        <v>-3111901.2</v>
      </c>
      <c r="C115" s="179"/>
      <c r="D115" s="180">
        <f t="shared" si="47"/>
        <v>-3111901.2</v>
      </c>
      <c r="E115" s="187"/>
      <c r="F115" s="182">
        <f>SUM(D115)</f>
        <v>-3111901.2</v>
      </c>
      <c r="G115" s="183">
        <f t="shared" ref="G115:H130" si="60">+G74</f>
        <v>31</v>
      </c>
      <c r="H115" s="184">
        <f t="shared" si="60"/>
        <v>1.89E-2</v>
      </c>
      <c r="I115" s="185">
        <f t="shared" si="59"/>
        <v>-4995.24</v>
      </c>
      <c r="J115" s="187"/>
      <c r="K115" s="182">
        <f>+K114+I115+J115</f>
        <v>-36541.49</v>
      </c>
      <c r="L115" s="182">
        <f t="shared" si="58"/>
        <v>-3148442.6900000004</v>
      </c>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row>
    <row r="116" spans="1:491" x14ac:dyDescent="0.25">
      <c r="A116" s="177">
        <f t="shared" si="51"/>
        <v>43281</v>
      </c>
      <c r="B116" s="181">
        <f t="shared" ref="B116:B122" si="61">+F115</f>
        <v>-3111901.2</v>
      </c>
      <c r="C116" s="179"/>
      <c r="D116" s="180">
        <f t="shared" si="47"/>
        <v>-3111901.2</v>
      </c>
      <c r="E116" s="181"/>
      <c r="F116" s="182">
        <f t="shared" ref="F116:F126" si="62">SUM(D116:E116)</f>
        <v>-3111901.2</v>
      </c>
      <c r="G116" s="183">
        <f t="shared" si="60"/>
        <v>30</v>
      </c>
      <c r="H116" s="184">
        <f t="shared" si="60"/>
        <v>1.89E-2</v>
      </c>
      <c r="I116" s="185">
        <f t="shared" si="59"/>
        <v>-4834.1000000000004</v>
      </c>
      <c r="J116" s="181"/>
      <c r="K116" s="182">
        <f>+K115+I116+J116</f>
        <v>-41375.589999999997</v>
      </c>
      <c r="L116" s="186">
        <f>ROUND(+K116+F116,2)</f>
        <v>-3153276.79</v>
      </c>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row>
    <row r="117" spans="1:491" x14ac:dyDescent="0.25">
      <c r="A117" s="177">
        <f t="shared" si="51"/>
        <v>43312</v>
      </c>
      <c r="B117" s="181">
        <f t="shared" si="61"/>
        <v>-3111901.2</v>
      </c>
      <c r="C117" s="179"/>
      <c r="D117" s="180">
        <f t="shared" si="47"/>
        <v>-3111901.2</v>
      </c>
      <c r="E117" s="181"/>
      <c r="F117" s="182">
        <f t="shared" si="62"/>
        <v>-3111901.2</v>
      </c>
      <c r="G117" s="183">
        <f t="shared" si="60"/>
        <v>31</v>
      </c>
      <c r="H117" s="184">
        <f t="shared" si="60"/>
        <v>1.89E-2</v>
      </c>
      <c r="I117" s="185">
        <f t="shared" si="59"/>
        <v>-4995.24</v>
      </c>
      <c r="J117" s="181"/>
      <c r="K117" s="182">
        <f>ROUND(+K116+I117+J117,2)</f>
        <v>-46370.83</v>
      </c>
      <c r="L117" s="182">
        <f>ROUND(+K117+F117,2)</f>
        <v>-3158272.03</v>
      </c>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row>
    <row r="118" spans="1:491" x14ac:dyDescent="0.25">
      <c r="A118" s="177">
        <f t="shared" si="51"/>
        <v>43343</v>
      </c>
      <c r="B118" s="181">
        <f t="shared" si="61"/>
        <v>-3111901.2</v>
      </c>
      <c r="C118" s="179"/>
      <c r="D118" s="180">
        <f t="shared" si="47"/>
        <v>-3111901.2</v>
      </c>
      <c r="E118" s="181"/>
      <c r="F118" s="182">
        <f t="shared" si="62"/>
        <v>-3111901.2</v>
      </c>
      <c r="G118" s="183">
        <f t="shared" si="60"/>
        <v>31</v>
      </c>
      <c r="H118" s="184">
        <f t="shared" si="60"/>
        <v>1.89E-2</v>
      </c>
      <c r="I118" s="185">
        <f t="shared" si="59"/>
        <v>-4995.24</v>
      </c>
      <c r="J118" s="181"/>
      <c r="K118" s="182">
        <f>+K117+I118+J118</f>
        <v>-51366.07</v>
      </c>
      <c r="L118" s="182">
        <f>+K118+F118</f>
        <v>-3163267.27</v>
      </c>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row>
    <row r="119" spans="1:491" x14ac:dyDescent="0.25">
      <c r="A119" s="177">
        <f t="shared" si="51"/>
        <v>43373</v>
      </c>
      <c r="B119" s="181">
        <f t="shared" si="61"/>
        <v>-3111901.2</v>
      </c>
      <c r="C119" s="179"/>
      <c r="D119" s="180">
        <f t="shared" si="47"/>
        <v>-3111901.2</v>
      </c>
      <c r="E119" s="181"/>
      <c r="F119" s="182">
        <f t="shared" si="62"/>
        <v>-3111901.2</v>
      </c>
      <c r="G119" s="183">
        <f t="shared" si="60"/>
        <v>30</v>
      </c>
      <c r="H119" s="184">
        <f t="shared" si="60"/>
        <v>1.89E-2</v>
      </c>
      <c r="I119" s="185">
        <f t="shared" si="59"/>
        <v>-4834.1000000000004</v>
      </c>
      <c r="J119" s="181"/>
      <c r="K119" s="182">
        <f>+K118+I119+J119</f>
        <v>-56200.17</v>
      </c>
      <c r="L119" s="186">
        <f>+K119+F119</f>
        <v>-3168101.37</v>
      </c>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row>
    <row r="120" spans="1:491" x14ac:dyDescent="0.25">
      <c r="A120" s="177">
        <f t="shared" si="51"/>
        <v>43404</v>
      </c>
      <c r="B120" s="181">
        <f t="shared" si="61"/>
        <v>-3111901.2</v>
      </c>
      <c r="C120" s="179"/>
      <c r="D120" s="180">
        <f t="shared" si="47"/>
        <v>-3111901.2</v>
      </c>
      <c r="E120" s="181"/>
      <c r="F120" s="182">
        <f t="shared" si="62"/>
        <v>-3111901.2</v>
      </c>
      <c r="G120" s="183">
        <f t="shared" si="60"/>
        <v>31</v>
      </c>
      <c r="H120" s="184">
        <f t="shared" si="60"/>
        <v>2.1700000000000001E-2</v>
      </c>
      <c r="I120" s="185">
        <f t="shared" si="59"/>
        <v>-5735.28</v>
      </c>
      <c r="J120" s="181"/>
      <c r="K120" s="182">
        <f>+K119+I120+J120</f>
        <v>-61935.45</v>
      </c>
      <c r="L120" s="182">
        <f>+K120+F120</f>
        <v>-3173836.6500000004</v>
      </c>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row>
    <row r="121" spans="1:491" x14ac:dyDescent="0.25">
      <c r="A121" s="177">
        <f t="shared" si="51"/>
        <v>43434</v>
      </c>
      <c r="B121" s="181">
        <f t="shared" si="61"/>
        <v>-3111901.2</v>
      </c>
      <c r="C121" s="179"/>
      <c r="D121" s="180">
        <f t="shared" si="47"/>
        <v>-3111901.2</v>
      </c>
      <c r="E121" s="181"/>
      <c r="F121" s="182">
        <f t="shared" si="62"/>
        <v>-3111901.2</v>
      </c>
      <c r="G121" s="183">
        <f t="shared" si="60"/>
        <v>30</v>
      </c>
      <c r="H121" s="184">
        <f t="shared" si="60"/>
        <v>2.1700000000000001E-2</v>
      </c>
      <c r="I121" s="185">
        <f t="shared" si="59"/>
        <v>-5550.27</v>
      </c>
      <c r="J121" s="181"/>
      <c r="K121" s="182">
        <f>+K120+I121+J121</f>
        <v>-67485.72</v>
      </c>
      <c r="L121" s="182">
        <f>+K121+F121</f>
        <v>-3179386.9200000004</v>
      </c>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row>
    <row r="122" spans="1:491" x14ac:dyDescent="0.25">
      <c r="A122" s="188">
        <f t="shared" si="51"/>
        <v>43465</v>
      </c>
      <c r="B122" s="189">
        <f t="shared" si="61"/>
        <v>-3111901.2</v>
      </c>
      <c r="C122" s="190"/>
      <c r="D122" s="191">
        <f t="shared" si="47"/>
        <v>-3111901.2</v>
      </c>
      <c r="E122" s="189"/>
      <c r="F122" s="190">
        <f t="shared" si="62"/>
        <v>-3111901.2</v>
      </c>
      <c r="G122" s="189">
        <f t="shared" si="60"/>
        <v>31</v>
      </c>
      <c r="H122" s="192">
        <f t="shared" si="60"/>
        <v>2.1700000000000001E-2</v>
      </c>
      <c r="I122" s="193">
        <f t="shared" si="59"/>
        <v>-5735.28</v>
      </c>
      <c r="J122" s="189"/>
      <c r="K122" s="190">
        <f>+K121+I122+J122</f>
        <v>-73221</v>
      </c>
      <c r="L122" s="194">
        <f>+K122+F122</f>
        <v>-3185122.2</v>
      </c>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row>
    <row r="123" spans="1:491" x14ac:dyDescent="0.25">
      <c r="A123" s="177">
        <f t="shared" si="51"/>
        <v>43496</v>
      </c>
      <c r="B123" s="195">
        <f>ROUND(+F122,2)</f>
        <v>-3111901.2</v>
      </c>
      <c r="C123" s="179"/>
      <c r="D123" s="180">
        <f t="shared" si="47"/>
        <v>-3111901.2</v>
      </c>
      <c r="E123" s="181"/>
      <c r="F123" s="182">
        <f t="shared" si="62"/>
        <v>-3111901.2</v>
      </c>
      <c r="G123" s="183">
        <f t="shared" si="60"/>
        <v>31</v>
      </c>
      <c r="H123" s="196">
        <f>+H122</f>
        <v>2.1700000000000001E-2</v>
      </c>
      <c r="I123" s="185">
        <f t="shared" si="59"/>
        <v>-5735.28</v>
      </c>
      <c r="J123" s="181"/>
      <c r="K123" s="182">
        <f t="shared" ref="K123:K126" si="63">+K122+I123+J123</f>
        <v>-78956.28</v>
      </c>
      <c r="L123" s="182">
        <f t="shared" ref="L123:L127" si="64">+K123+F123</f>
        <v>-3190857.48</v>
      </c>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row>
    <row r="124" spans="1:491" x14ac:dyDescent="0.25">
      <c r="A124" s="177">
        <f t="shared" si="51"/>
        <v>43524</v>
      </c>
      <c r="B124" s="181">
        <f>+F123</f>
        <v>-3111901.2</v>
      </c>
      <c r="C124" s="179"/>
      <c r="D124" s="180">
        <f t="shared" si="47"/>
        <v>-3111901.2</v>
      </c>
      <c r="E124" s="181"/>
      <c r="F124" s="182">
        <f t="shared" si="62"/>
        <v>-3111901.2</v>
      </c>
      <c r="G124" s="183">
        <f t="shared" si="60"/>
        <v>28</v>
      </c>
      <c r="H124" s="196">
        <f>+H123</f>
        <v>2.1700000000000001E-2</v>
      </c>
      <c r="I124" s="185">
        <f t="shared" si="59"/>
        <v>-5180.25</v>
      </c>
      <c r="J124" s="181"/>
      <c r="K124" s="182">
        <f t="shared" si="63"/>
        <v>-84136.53</v>
      </c>
      <c r="L124" s="182">
        <f t="shared" si="64"/>
        <v>-3196037.73</v>
      </c>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row>
    <row r="125" spans="1:491" x14ac:dyDescent="0.25">
      <c r="A125" s="177">
        <f t="shared" si="51"/>
        <v>43555</v>
      </c>
      <c r="B125" s="181">
        <f>+F124</f>
        <v>-3111901.2</v>
      </c>
      <c r="C125" s="179"/>
      <c r="D125" s="180">
        <f t="shared" si="47"/>
        <v>-3111901.2</v>
      </c>
      <c r="E125" s="181"/>
      <c r="F125" s="182">
        <f t="shared" si="62"/>
        <v>-3111901.2</v>
      </c>
      <c r="G125" s="183">
        <f t="shared" si="60"/>
        <v>31</v>
      </c>
      <c r="H125" s="196">
        <f t="shared" ref="H125" si="65">+H124</f>
        <v>2.1700000000000001E-2</v>
      </c>
      <c r="I125" s="185">
        <f t="shared" si="59"/>
        <v>-5735.28</v>
      </c>
      <c r="J125" s="181"/>
      <c r="K125" s="182">
        <f t="shared" si="63"/>
        <v>-89871.81</v>
      </c>
      <c r="L125" s="186">
        <f t="shared" si="64"/>
        <v>-3201773.0100000002</v>
      </c>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row>
    <row r="126" spans="1:491" x14ac:dyDescent="0.25">
      <c r="A126" s="177">
        <f t="shared" si="51"/>
        <v>43585</v>
      </c>
      <c r="B126" s="181">
        <f>+F125</f>
        <v>-3111901.2</v>
      </c>
      <c r="C126" s="179"/>
      <c r="D126" s="180">
        <f t="shared" si="47"/>
        <v>-3111901.2</v>
      </c>
      <c r="E126" s="181"/>
      <c r="F126" s="182">
        <f t="shared" si="62"/>
        <v>-3111901.2</v>
      </c>
      <c r="G126" s="183">
        <f t="shared" si="60"/>
        <v>30</v>
      </c>
      <c r="H126" s="196">
        <f>+H125</f>
        <v>2.1700000000000001E-2</v>
      </c>
      <c r="I126" s="185">
        <f t="shared" si="59"/>
        <v>-5550.27</v>
      </c>
      <c r="J126" s="181"/>
      <c r="K126" s="182">
        <f t="shared" si="63"/>
        <v>-95422.080000000002</v>
      </c>
      <c r="L126" s="182">
        <f t="shared" si="64"/>
        <v>-3207323.2800000003</v>
      </c>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row>
    <row r="127" spans="1:491" x14ac:dyDescent="0.25">
      <c r="A127" s="197">
        <f t="shared" si="51"/>
        <v>43616</v>
      </c>
      <c r="B127" s="198">
        <f>+F126+E127</f>
        <v>0</v>
      </c>
      <c r="C127" s="199"/>
      <c r="D127" s="200">
        <f t="shared" si="47"/>
        <v>0</v>
      </c>
      <c r="E127" s="201">
        <f>-I6</f>
        <v>3111901.2000000011</v>
      </c>
      <c r="F127" s="202">
        <f>SUM(D127)</f>
        <v>0</v>
      </c>
      <c r="G127" s="203">
        <f t="shared" si="60"/>
        <v>31</v>
      </c>
      <c r="H127" s="204">
        <f t="shared" ref="H127:H134" si="66">+H126</f>
        <v>2.1700000000000001E-2</v>
      </c>
      <c r="I127" s="205">
        <f t="shared" si="59"/>
        <v>0</v>
      </c>
      <c r="J127" s="201">
        <f>-J6</f>
        <v>80727.370000000083</v>
      </c>
      <c r="K127" s="202">
        <f>+K126+I127+J127</f>
        <v>-14694.709999999919</v>
      </c>
      <c r="L127" s="202">
        <f t="shared" si="64"/>
        <v>-14694.709999999919</v>
      </c>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row>
    <row r="128" spans="1:491" x14ac:dyDescent="0.25">
      <c r="A128" s="177">
        <f t="shared" si="51"/>
        <v>43646</v>
      </c>
      <c r="B128" s="181">
        <f t="shared" ref="B128:B134" si="67">+F127</f>
        <v>0</v>
      </c>
      <c r="C128" s="179"/>
      <c r="D128" s="180">
        <f t="shared" si="47"/>
        <v>0</v>
      </c>
      <c r="E128" s="181"/>
      <c r="F128" s="182">
        <f t="shared" ref="F128:F134" si="68">SUM(D128:E128)</f>
        <v>0</v>
      </c>
      <c r="G128" s="183">
        <f t="shared" si="60"/>
        <v>30</v>
      </c>
      <c r="H128" s="196">
        <f t="shared" si="66"/>
        <v>2.1700000000000001E-2</v>
      </c>
      <c r="I128" s="185">
        <f t="shared" si="59"/>
        <v>0</v>
      </c>
      <c r="J128" s="181"/>
      <c r="K128" s="182">
        <f>+K127+I128+J128</f>
        <v>-14694.709999999919</v>
      </c>
      <c r="L128" s="186">
        <f>ROUND(+K128+F128,2)</f>
        <v>-14694.71</v>
      </c>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row>
    <row r="129" spans="1:491" x14ac:dyDescent="0.25">
      <c r="A129" s="177">
        <f t="shared" si="51"/>
        <v>43677</v>
      </c>
      <c r="B129" s="181">
        <f t="shared" si="67"/>
        <v>0</v>
      </c>
      <c r="C129" s="179"/>
      <c r="D129" s="180">
        <f t="shared" si="47"/>
        <v>0</v>
      </c>
      <c r="E129" s="181"/>
      <c r="F129" s="182">
        <f t="shared" si="68"/>
        <v>0</v>
      </c>
      <c r="G129" s="183">
        <f t="shared" si="60"/>
        <v>31</v>
      </c>
      <c r="H129" s="196">
        <f t="shared" si="66"/>
        <v>2.1700000000000001E-2</v>
      </c>
      <c r="I129" s="185">
        <f t="shared" si="59"/>
        <v>0</v>
      </c>
      <c r="J129" s="181"/>
      <c r="K129" s="182">
        <f>ROUND(+K128+I129+J129,2)</f>
        <v>-14694.71</v>
      </c>
      <c r="L129" s="182">
        <f>ROUND(+K129+F129,2)</f>
        <v>-14694.71</v>
      </c>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row>
    <row r="130" spans="1:491" x14ac:dyDescent="0.25">
      <c r="A130" s="177">
        <f t="shared" si="51"/>
        <v>43708</v>
      </c>
      <c r="B130" s="181">
        <f t="shared" si="67"/>
        <v>0</v>
      </c>
      <c r="C130" s="179"/>
      <c r="D130" s="180">
        <f t="shared" si="47"/>
        <v>0</v>
      </c>
      <c r="E130" s="181"/>
      <c r="F130" s="182">
        <f t="shared" si="68"/>
        <v>0</v>
      </c>
      <c r="G130" s="183">
        <f t="shared" si="60"/>
        <v>31</v>
      </c>
      <c r="H130" s="196">
        <f t="shared" si="66"/>
        <v>2.1700000000000001E-2</v>
      </c>
      <c r="I130" s="185">
        <f t="shared" si="59"/>
        <v>0</v>
      </c>
      <c r="J130" s="181"/>
      <c r="K130" s="182">
        <f>+K129+I130+J130</f>
        <v>-14694.71</v>
      </c>
      <c r="L130" s="182">
        <f>+K130+F130</f>
        <v>-14694.71</v>
      </c>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row>
    <row r="131" spans="1:491" x14ac:dyDescent="0.25">
      <c r="A131" s="177">
        <f t="shared" si="51"/>
        <v>43738</v>
      </c>
      <c r="B131" s="181">
        <f t="shared" si="67"/>
        <v>0</v>
      </c>
      <c r="C131" s="179"/>
      <c r="D131" s="180">
        <f t="shared" si="47"/>
        <v>0</v>
      </c>
      <c r="E131" s="181"/>
      <c r="F131" s="182">
        <f t="shared" si="68"/>
        <v>0</v>
      </c>
      <c r="G131" s="183">
        <f t="shared" ref="G131:G134" si="69">+G90</f>
        <v>30</v>
      </c>
      <c r="H131" s="196">
        <f t="shared" si="66"/>
        <v>2.1700000000000001E-2</v>
      </c>
      <c r="I131" s="185">
        <f t="shared" si="59"/>
        <v>0</v>
      </c>
      <c r="J131" s="181"/>
      <c r="K131" s="182">
        <f>+K130+I131+J131</f>
        <v>-14694.71</v>
      </c>
      <c r="L131" s="186">
        <f>+K131+F131</f>
        <v>-14694.71</v>
      </c>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row>
    <row r="132" spans="1:491" x14ac:dyDescent="0.25">
      <c r="A132" s="177">
        <f t="shared" si="51"/>
        <v>43769</v>
      </c>
      <c r="B132" s="181">
        <f t="shared" si="67"/>
        <v>0</v>
      </c>
      <c r="C132" s="179"/>
      <c r="D132" s="180">
        <f t="shared" si="47"/>
        <v>0</v>
      </c>
      <c r="E132" s="181"/>
      <c r="F132" s="182">
        <f t="shared" si="68"/>
        <v>0</v>
      </c>
      <c r="G132" s="183">
        <f t="shared" si="69"/>
        <v>31</v>
      </c>
      <c r="H132" s="196">
        <f t="shared" si="66"/>
        <v>2.1700000000000001E-2</v>
      </c>
      <c r="I132" s="185">
        <f t="shared" si="59"/>
        <v>0</v>
      </c>
      <c r="J132" s="181"/>
      <c r="K132" s="182">
        <f>+K131+I132+J132</f>
        <v>-14694.71</v>
      </c>
      <c r="L132" s="182">
        <f>+K132+F132</f>
        <v>-14694.71</v>
      </c>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row>
    <row r="133" spans="1:491" x14ac:dyDescent="0.25">
      <c r="A133" s="177">
        <f t="shared" si="51"/>
        <v>43799</v>
      </c>
      <c r="B133" s="181">
        <f t="shared" si="67"/>
        <v>0</v>
      </c>
      <c r="C133" s="179"/>
      <c r="D133" s="180">
        <f t="shared" si="47"/>
        <v>0</v>
      </c>
      <c r="E133" s="181"/>
      <c r="F133" s="182">
        <f t="shared" si="68"/>
        <v>0</v>
      </c>
      <c r="G133" s="183">
        <f t="shared" si="69"/>
        <v>30</v>
      </c>
      <c r="H133" s="196">
        <f t="shared" si="66"/>
        <v>2.1700000000000001E-2</v>
      </c>
      <c r="I133" s="185">
        <f t="shared" si="59"/>
        <v>0</v>
      </c>
      <c r="J133" s="181"/>
      <c r="K133" s="182">
        <f>+K132+I133+J133</f>
        <v>-14694.71</v>
      </c>
      <c r="L133" s="182">
        <f>+K133+F133</f>
        <v>-14694.71</v>
      </c>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row>
    <row r="134" spans="1:491" x14ac:dyDescent="0.25">
      <c r="A134" s="188">
        <f t="shared" si="51"/>
        <v>43830</v>
      </c>
      <c r="B134" s="189">
        <f t="shared" si="67"/>
        <v>0</v>
      </c>
      <c r="C134" s="190"/>
      <c r="D134" s="191">
        <f t="shared" si="47"/>
        <v>0</v>
      </c>
      <c r="E134" s="189"/>
      <c r="F134" s="190">
        <f t="shared" si="68"/>
        <v>0</v>
      </c>
      <c r="G134" s="189">
        <f t="shared" si="69"/>
        <v>31</v>
      </c>
      <c r="H134" s="206">
        <f t="shared" si="66"/>
        <v>2.1700000000000001E-2</v>
      </c>
      <c r="I134" s="193">
        <f t="shared" si="59"/>
        <v>0</v>
      </c>
      <c r="J134" s="189"/>
      <c r="K134" s="190">
        <f>+K133+I134+J134</f>
        <v>-14694.71</v>
      </c>
      <c r="L134" s="194">
        <f>+K134+F134</f>
        <v>-14694.71</v>
      </c>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row>
    <row r="135" spans="1:491" s="2" customFormat="1" x14ac:dyDescent="0.25">
      <c r="A135" s="136"/>
      <c r="B135" s="136"/>
      <c r="C135" s="136"/>
      <c r="D135" s="136"/>
      <c r="E135" s="136"/>
      <c r="F135" s="136"/>
      <c r="G135" s="136"/>
      <c r="H135" s="136"/>
      <c r="I135" s="136"/>
      <c r="J135" s="136"/>
      <c r="K135" s="136"/>
      <c r="L135" s="138"/>
      <c r="M135" s="139"/>
    </row>
    <row r="136" spans="1:491" s="2" customFormat="1" x14ac:dyDescent="0.25">
      <c r="A136" s="136"/>
      <c r="B136" s="136"/>
      <c r="C136" s="182"/>
      <c r="D136" s="136"/>
      <c r="E136" s="136"/>
      <c r="F136" s="136"/>
      <c r="G136" s="136"/>
      <c r="H136" s="136"/>
      <c r="I136" s="136"/>
      <c r="J136" s="136"/>
      <c r="K136" s="136"/>
      <c r="L136" s="138"/>
      <c r="M136" s="139"/>
    </row>
    <row r="137" spans="1:491" s="2" customFormat="1" x14ac:dyDescent="0.25">
      <c r="A137" s="136"/>
      <c r="B137" s="136"/>
      <c r="C137" s="136"/>
      <c r="D137" s="207"/>
      <c r="E137" s="136"/>
      <c r="F137" s="136"/>
      <c r="G137" s="136"/>
      <c r="H137" s="136"/>
      <c r="I137" s="136"/>
      <c r="J137" s="136"/>
      <c r="K137" s="136"/>
      <c r="L137" s="138"/>
      <c r="M137" s="139"/>
    </row>
    <row r="138" spans="1:491" s="2" customFormat="1" ht="27.75" customHeight="1" x14ac:dyDescent="0.25">
      <c r="A138" s="135" t="str">
        <f>CONCATENATE("Account ",A7,F$1)</f>
        <v>Account 1580 RSVA WMS CBR Class B- 2017 Principal plus Interest - Disposition in 2019 (no RR, no disp.)</v>
      </c>
      <c r="B138" s="169"/>
      <c r="C138" s="170"/>
      <c r="D138" s="170"/>
      <c r="E138" s="171"/>
      <c r="F138" s="172"/>
      <c r="G138" s="173"/>
      <c r="H138" s="173"/>
      <c r="I138" s="174"/>
      <c r="J138" s="174"/>
      <c r="K138" s="174"/>
      <c r="L138" s="175"/>
      <c r="M138" s="139"/>
    </row>
    <row r="139" spans="1:491" ht="57.75" thickBot="1" x14ac:dyDescent="0.3">
      <c r="A139" s="141" t="str">
        <f>+A$16</f>
        <v>Date</v>
      </c>
      <c r="B139" s="141" t="str">
        <f t="shared" ref="B139:L139" si="70">+B$16</f>
        <v>Principal Opening Balance</v>
      </c>
      <c r="C139" s="141" t="str">
        <f t="shared" si="70"/>
        <v>Monthly Variance Allocated to RSVA Acct</v>
      </c>
      <c r="D139" s="141" t="str">
        <f t="shared" si="70"/>
        <v>Total Balance before transfer</v>
      </c>
      <c r="E139" s="141" t="str">
        <f t="shared" si="70"/>
        <v>Board approved disposition transferred out to 1595</v>
      </c>
      <c r="F139" s="141" t="str">
        <f t="shared" si="70"/>
        <v>Closing Balance</v>
      </c>
      <c r="G139" s="141" t="str">
        <f t="shared" si="70"/>
        <v>Days</v>
      </c>
      <c r="H139" s="141" t="str">
        <f t="shared" si="70"/>
        <v>Interest Rate</v>
      </c>
      <c r="I139" s="141" t="str">
        <f t="shared" si="70"/>
        <v>Interest</v>
      </c>
      <c r="J139" s="141" t="str">
        <f t="shared" si="70"/>
        <v>Transferred to 1590 &amp; Recoveries</v>
      </c>
      <c r="K139" s="141" t="str">
        <f t="shared" si="70"/>
        <v>Cumulative Interest</v>
      </c>
      <c r="L139" s="176" t="str">
        <f t="shared" si="70"/>
        <v>Account Closing Balance</v>
      </c>
      <c r="IQ139"/>
      <c r="IR139"/>
      <c r="IS139"/>
      <c r="IT139"/>
      <c r="IU139"/>
      <c r="IV139"/>
      <c r="IW139"/>
      <c r="IX139"/>
      <c r="IY139"/>
      <c r="IZ139"/>
      <c r="JA139"/>
      <c r="JB139"/>
      <c r="JC139"/>
      <c r="JD139"/>
      <c r="JE139"/>
      <c r="JF139"/>
      <c r="JG139"/>
      <c r="JH139"/>
      <c r="JI139"/>
      <c r="JJ139"/>
      <c r="JK139"/>
      <c r="JL139"/>
      <c r="JM139"/>
      <c r="JN139"/>
      <c r="JO139"/>
      <c r="JP139"/>
      <c r="JQ139"/>
      <c r="JR139"/>
      <c r="JS139"/>
      <c r="JT139"/>
      <c r="JU139"/>
      <c r="JV139"/>
      <c r="JW139"/>
      <c r="JX139"/>
      <c r="JY139"/>
      <c r="JZ139"/>
      <c r="KA139"/>
      <c r="KB139"/>
      <c r="KC139"/>
      <c r="KD139"/>
      <c r="KE139"/>
      <c r="KF139"/>
      <c r="KG139"/>
      <c r="KH139"/>
      <c r="KI139"/>
      <c r="KJ139"/>
      <c r="KK139"/>
      <c r="KL139"/>
      <c r="KM139"/>
      <c r="KN139"/>
      <c r="KO139"/>
      <c r="KP139"/>
      <c r="KQ139"/>
      <c r="KR139"/>
      <c r="KS139"/>
      <c r="KT139"/>
      <c r="KU139"/>
      <c r="KV139"/>
      <c r="KW139"/>
      <c r="KX139"/>
      <c r="KY139"/>
      <c r="KZ139"/>
      <c r="LA139"/>
      <c r="LB139"/>
      <c r="LC139"/>
      <c r="LD139"/>
      <c r="LE139"/>
      <c r="LF139"/>
      <c r="LG139"/>
      <c r="LH139"/>
      <c r="LI139"/>
      <c r="LJ139"/>
      <c r="LK139"/>
      <c r="LL139"/>
      <c r="LM139"/>
      <c r="LN139"/>
      <c r="LO139"/>
      <c r="LP139"/>
      <c r="LQ139"/>
      <c r="LR139"/>
      <c r="LS139"/>
      <c r="LT139"/>
      <c r="LU139"/>
      <c r="LV139"/>
      <c r="LW139"/>
      <c r="LX139"/>
      <c r="LY139"/>
      <c r="LZ139"/>
      <c r="MA139"/>
      <c r="MB139"/>
      <c r="MC139"/>
      <c r="MD139"/>
      <c r="ME139"/>
      <c r="MF139"/>
      <c r="MG139"/>
      <c r="MH139"/>
      <c r="MI139"/>
      <c r="MJ139"/>
      <c r="MK139"/>
      <c r="ML139"/>
      <c r="MM139"/>
      <c r="MN139"/>
      <c r="MO139"/>
      <c r="MP139"/>
      <c r="MQ139"/>
      <c r="MR139"/>
      <c r="MS139"/>
      <c r="MT139"/>
      <c r="MU139"/>
      <c r="MV139"/>
      <c r="MW139"/>
      <c r="MX139"/>
      <c r="MY139"/>
      <c r="MZ139"/>
      <c r="NA139"/>
      <c r="NB139"/>
      <c r="NC139"/>
      <c r="ND139"/>
      <c r="NE139"/>
      <c r="NF139"/>
      <c r="NG139"/>
      <c r="NH139"/>
      <c r="NI139"/>
      <c r="NJ139"/>
      <c r="NK139"/>
      <c r="NL139"/>
      <c r="NM139"/>
      <c r="NN139"/>
      <c r="NO139"/>
      <c r="NP139"/>
      <c r="NQ139"/>
      <c r="NR139"/>
      <c r="NS139"/>
      <c r="NT139"/>
      <c r="NU139"/>
      <c r="NV139"/>
      <c r="NW139"/>
      <c r="NX139"/>
      <c r="NY139"/>
      <c r="NZ139"/>
      <c r="OA139"/>
      <c r="OB139"/>
      <c r="OC139"/>
      <c r="OD139"/>
      <c r="OE139"/>
      <c r="OF139"/>
      <c r="OG139"/>
      <c r="OH139"/>
      <c r="OI139"/>
      <c r="OJ139"/>
      <c r="OK139"/>
      <c r="OL139"/>
      <c r="OM139"/>
      <c r="ON139"/>
      <c r="OO139"/>
      <c r="OP139"/>
      <c r="OQ139"/>
      <c r="OR139"/>
      <c r="OS139"/>
      <c r="OT139"/>
      <c r="OU139"/>
      <c r="OV139"/>
      <c r="OW139"/>
      <c r="OX139"/>
      <c r="OY139"/>
      <c r="OZ139"/>
      <c r="PA139"/>
      <c r="PB139"/>
      <c r="PC139"/>
      <c r="PD139"/>
      <c r="PE139"/>
      <c r="PF139"/>
      <c r="PG139"/>
      <c r="PH139"/>
      <c r="PI139"/>
      <c r="PJ139"/>
      <c r="PK139"/>
      <c r="PL139"/>
      <c r="PM139"/>
      <c r="PN139"/>
      <c r="PO139"/>
      <c r="PP139"/>
      <c r="PQ139"/>
      <c r="PR139"/>
      <c r="PS139"/>
      <c r="PT139"/>
      <c r="PU139"/>
      <c r="PV139"/>
      <c r="PW139"/>
      <c r="PX139"/>
      <c r="PY139"/>
      <c r="PZ139"/>
      <c r="QA139"/>
      <c r="QB139"/>
      <c r="QC139"/>
      <c r="QD139"/>
      <c r="QE139"/>
      <c r="QF139"/>
      <c r="QG139"/>
      <c r="QH139"/>
      <c r="QI139"/>
      <c r="QJ139"/>
      <c r="QK139"/>
      <c r="QL139"/>
      <c r="QM139"/>
      <c r="QN139"/>
      <c r="QO139"/>
      <c r="QP139"/>
      <c r="QQ139"/>
      <c r="QR139"/>
      <c r="QS139"/>
      <c r="QT139"/>
      <c r="QU139"/>
      <c r="QV139"/>
      <c r="QW139"/>
      <c r="QX139"/>
      <c r="QY139"/>
      <c r="QZ139"/>
      <c r="RA139"/>
      <c r="RB139"/>
      <c r="RC139"/>
      <c r="RD139"/>
      <c r="RE139"/>
      <c r="RF139"/>
      <c r="RG139"/>
      <c r="RH139"/>
      <c r="RI139"/>
      <c r="RJ139"/>
      <c r="RK139"/>
      <c r="RL139"/>
      <c r="RM139"/>
      <c r="RN139"/>
      <c r="RO139"/>
      <c r="RP139"/>
      <c r="RQ139"/>
      <c r="RR139"/>
      <c r="RS139"/>
      <c r="RT139"/>
      <c r="RU139"/>
      <c r="RV139"/>
      <c r="RW139"/>
    </row>
    <row r="140" spans="1:491" x14ac:dyDescent="0.25">
      <c r="A140" s="177">
        <f>+A$17</f>
        <v>42766</v>
      </c>
      <c r="B140" s="178">
        <v>0</v>
      </c>
      <c r="C140" s="179">
        <v>-18921.660000000018</v>
      </c>
      <c r="D140" s="180">
        <f t="shared" ref="D140:D175" si="71">ROUND(SUM(B140:C140),2)</f>
        <v>-18921.66</v>
      </c>
      <c r="E140" s="181"/>
      <c r="F140" s="182">
        <f t="shared" ref="F140:F143" si="72">SUM(D140:E140)</f>
        <v>-18921.66</v>
      </c>
      <c r="G140" s="183">
        <f t="shared" ref="G140:H155" si="73">+G99</f>
        <v>31</v>
      </c>
      <c r="H140" s="184">
        <f>+H99</f>
        <v>1.0999999999999999E-2</v>
      </c>
      <c r="I140" s="185">
        <f>ROUND(SUM(G140/365)*H140*B140,2)</f>
        <v>0</v>
      </c>
      <c r="J140" s="181"/>
      <c r="K140" s="182">
        <f>0+I140+J140</f>
        <v>0</v>
      </c>
      <c r="L140" s="182">
        <f t="shared" ref="L140:L144" si="74">+K140+F140</f>
        <v>-18921.66</v>
      </c>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row>
    <row r="141" spans="1:491" x14ac:dyDescent="0.25">
      <c r="A141" s="177">
        <f t="shared" ref="A141:A175" si="75">+A140+G141</f>
        <v>42794</v>
      </c>
      <c r="B141" s="181">
        <f>+F140</f>
        <v>-18921.66</v>
      </c>
      <c r="C141" s="179">
        <v>-5553.5500000000029</v>
      </c>
      <c r="D141" s="180">
        <f t="shared" si="71"/>
        <v>-24475.21</v>
      </c>
      <c r="E141" s="181"/>
      <c r="F141" s="182">
        <f t="shared" si="72"/>
        <v>-24475.21</v>
      </c>
      <c r="G141" s="183">
        <f t="shared" si="73"/>
        <v>28</v>
      </c>
      <c r="H141" s="184">
        <f t="shared" si="73"/>
        <v>1.0999999999999999E-2</v>
      </c>
      <c r="I141" s="185">
        <f t="shared" ref="I141:I151" si="76">ROUND(SUM(G141/365)*H141*B141,2)</f>
        <v>-15.97</v>
      </c>
      <c r="J141" s="181"/>
      <c r="K141" s="182">
        <f t="shared" ref="K141:K143" si="77">+K140+I141+J141</f>
        <v>-15.97</v>
      </c>
      <c r="L141" s="182">
        <f t="shared" si="74"/>
        <v>-24491.18</v>
      </c>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row>
    <row r="142" spans="1:491" x14ac:dyDescent="0.25">
      <c r="A142" s="177">
        <f t="shared" si="75"/>
        <v>42825</v>
      </c>
      <c r="B142" s="181">
        <f>+F141</f>
        <v>-24475.21</v>
      </c>
      <c r="C142" s="179">
        <v>-15240.799999999974</v>
      </c>
      <c r="D142" s="180">
        <f t="shared" si="71"/>
        <v>-39716.01</v>
      </c>
      <c r="E142" s="181"/>
      <c r="F142" s="182">
        <f t="shared" si="72"/>
        <v>-39716.01</v>
      </c>
      <c r="G142" s="183">
        <f t="shared" si="73"/>
        <v>31</v>
      </c>
      <c r="H142" s="184">
        <f t="shared" si="73"/>
        <v>1.0999999999999999E-2</v>
      </c>
      <c r="I142" s="185">
        <f t="shared" si="76"/>
        <v>-22.87</v>
      </c>
      <c r="J142" s="181"/>
      <c r="K142" s="182">
        <f t="shared" si="77"/>
        <v>-38.840000000000003</v>
      </c>
      <c r="L142" s="186">
        <f t="shared" si="74"/>
        <v>-39754.85</v>
      </c>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row>
    <row r="143" spans="1:491" x14ac:dyDescent="0.25">
      <c r="A143" s="177">
        <f t="shared" si="75"/>
        <v>42855</v>
      </c>
      <c r="B143" s="181">
        <f>+F142</f>
        <v>-39716.01</v>
      </c>
      <c r="C143" s="179">
        <v>15291.190000000002</v>
      </c>
      <c r="D143" s="180">
        <f t="shared" si="71"/>
        <v>-24424.82</v>
      </c>
      <c r="E143" s="181"/>
      <c r="F143" s="182">
        <f t="shared" si="72"/>
        <v>-24424.82</v>
      </c>
      <c r="G143" s="183">
        <f t="shared" si="73"/>
        <v>30</v>
      </c>
      <c r="H143" s="184">
        <f t="shared" si="73"/>
        <v>1.0999999999999999E-2</v>
      </c>
      <c r="I143" s="185">
        <f t="shared" si="76"/>
        <v>-35.909999999999997</v>
      </c>
      <c r="J143" s="181"/>
      <c r="K143" s="182">
        <f t="shared" si="77"/>
        <v>-74.75</v>
      </c>
      <c r="L143" s="182">
        <f t="shared" si="74"/>
        <v>-24499.57</v>
      </c>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row>
    <row r="144" spans="1:491" x14ac:dyDescent="0.25">
      <c r="A144" s="177">
        <f t="shared" si="75"/>
        <v>42886</v>
      </c>
      <c r="B144" s="181">
        <f>+F143+E144</f>
        <v>-24424.82</v>
      </c>
      <c r="C144" s="179">
        <v>-18131.410000000003</v>
      </c>
      <c r="D144" s="180">
        <f t="shared" si="71"/>
        <v>-42556.23</v>
      </c>
      <c r="E144" s="187"/>
      <c r="F144" s="182">
        <f>SUM(D144)</f>
        <v>-42556.23</v>
      </c>
      <c r="G144" s="183">
        <f t="shared" si="73"/>
        <v>31</v>
      </c>
      <c r="H144" s="184">
        <f t="shared" si="73"/>
        <v>1.0999999999999999E-2</v>
      </c>
      <c r="I144" s="185">
        <f t="shared" si="76"/>
        <v>-22.82</v>
      </c>
      <c r="J144" s="187"/>
      <c r="K144" s="182">
        <f>+K143+I144+J144</f>
        <v>-97.57</v>
      </c>
      <c r="L144" s="182">
        <f t="shared" si="74"/>
        <v>-42653.8</v>
      </c>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row>
    <row r="145" spans="1:491" x14ac:dyDescent="0.25">
      <c r="A145" s="177">
        <f t="shared" si="75"/>
        <v>42916</v>
      </c>
      <c r="B145" s="181">
        <f t="shared" ref="B145:B151" si="78">+F144</f>
        <v>-42556.23</v>
      </c>
      <c r="C145" s="179">
        <v>-2410.1600000000035</v>
      </c>
      <c r="D145" s="180">
        <f t="shared" si="71"/>
        <v>-44966.39</v>
      </c>
      <c r="E145" s="181"/>
      <c r="F145" s="182">
        <f t="shared" ref="F145:F155" si="79">SUM(D145:E145)</f>
        <v>-44966.39</v>
      </c>
      <c r="G145" s="183">
        <f t="shared" si="73"/>
        <v>30</v>
      </c>
      <c r="H145" s="184">
        <f t="shared" si="73"/>
        <v>1.0999999999999999E-2</v>
      </c>
      <c r="I145" s="185">
        <f t="shared" si="76"/>
        <v>-38.479999999999997</v>
      </c>
      <c r="J145" s="181"/>
      <c r="K145" s="182">
        <f t="shared" ref="K145" si="80">+K144+I145+J145</f>
        <v>-136.04999999999998</v>
      </c>
      <c r="L145" s="186">
        <f>ROUND(+K145+F145,2)</f>
        <v>-45102.44</v>
      </c>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c r="MS145"/>
      <c r="MT145"/>
      <c r="MU145"/>
      <c r="MV145"/>
      <c r="MW145"/>
      <c r="MX145"/>
      <c r="MY145"/>
      <c r="MZ145"/>
      <c r="NA145"/>
      <c r="NB145"/>
      <c r="NC145"/>
      <c r="ND145"/>
      <c r="NE145"/>
      <c r="NF145"/>
      <c r="NG145"/>
      <c r="NH145"/>
      <c r="NI145"/>
      <c r="NJ145"/>
      <c r="NK145"/>
      <c r="NL145"/>
      <c r="NM145"/>
      <c r="NN145"/>
      <c r="NO145"/>
      <c r="NP145"/>
      <c r="NQ145"/>
      <c r="NR145"/>
      <c r="NS145"/>
      <c r="NT145"/>
      <c r="NU145"/>
      <c r="NV145"/>
      <c r="NW145"/>
      <c r="NX145"/>
      <c r="NY145"/>
      <c r="NZ145"/>
      <c r="OA145"/>
      <c r="OB145"/>
      <c r="OC145"/>
      <c r="OD145"/>
      <c r="OE145"/>
      <c r="OF145"/>
      <c r="OG145"/>
      <c r="OH145"/>
      <c r="OI145"/>
      <c r="OJ145"/>
      <c r="OK145"/>
      <c r="OL145"/>
      <c r="OM145"/>
      <c r="ON145"/>
      <c r="OO145"/>
      <c r="OP145"/>
      <c r="OQ145"/>
      <c r="OR145"/>
      <c r="OS145"/>
      <c r="OT145"/>
      <c r="OU145"/>
      <c r="OV145"/>
      <c r="OW145"/>
      <c r="OX145"/>
      <c r="OY145"/>
      <c r="OZ145"/>
      <c r="PA145"/>
      <c r="PB145"/>
      <c r="PC145"/>
      <c r="PD145"/>
      <c r="PE145"/>
      <c r="PF145"/>
      <c r="PG145"/>
      <c r="PH145"/>
      <c r="PI145"/>
      <c r="PJ145"/>
      <c r="PK145"/>
      <c r="PL145"/>
      <c r="PM145"/>
      <c r="PN145"/>
      <c r="PO145"/>
      <c r="PP145"/>
      <c r="PQ145"/>
      <c r="PR145"/>
      <c r="PS145"/>
      <c r="PT145"/>
      <c r="PU145"/>
      <c r="PV145"/>
      <c r="PW145"/>
      <c r="PX145"/>
      <c r="PY145"/>
      <c r="PZ145"/>
      <c r="QA145"/>
      <c r="QB145"/>
      <c r="QC145"/>
      <c r="QD145"/>
      <c r="QE145"/>
      <c r="QF145"/>
      <c r="QG145"/>
      <c r="QH145"/>
      <c r="QI145"/>
      <c r="QJ145"/>
      <c r="QK145"/>
      <c r="QL145"/>
      <c r="QM145"/>
      <c r="QN145"/>
      <c r="QO145"/>
      <c r="QP145"/>
      <c r="QQ145"/>
      <c r="QR145"/>
      <c r="QS145"/>
      <c r="QT145"/>
      <c r="QU145"/>
      <c r="QV145"/>
      <c r="QW145"/>
      <c r="QX145"/>
      <c r="QY145"/>
      <c r="QZ145"/>
      <c r="RA145"/>
      <c r="RB145"/>
      <c r="RC145"/>
      <c r="RD145"/>
      <c r="RE145"/>
      <c r="RF145"/>
      <c r="RG145"/>
      <c r="RH145"/>
      <c r="RI145"/>
      <c r="RJ145"/>
      <c r="RK145"/>
      <c r="RL145"/>
      <c r="RM145"/>
      <c r="RN145"/>
      <c r="RO145"/>
      <c r="RP145"/>
      <c r="RQ145"/>
      <c r="RR145"/>
      <c r="RS145"/>
      <c r="RT145"/>
      <c r="RU145"/>
      <c r="RV145"/>
      <c r="RW145"/>
    </row>
    <row r="146" spans="1:491" x14ac:dyDescent="0.25">
      <c r="A146" s="177">
        <f t="shared" si="75"/>
        <v>42947</v>
      </c>
      <c r="B146" s="181">
        <f t="shared" si="78"/>
        <v>-44966.39</v>
      </c>
      <c r="C146" s="179">
        <v>20802.069999999992</v>
      </c>
      <c r="D146" s="180">
        <f t="shared" si="71"/>
        <v>-24164.32</v>
      </c>
      <c r="E146" s="181"/>
      <c r="F146" s="182">
        <f t="shared" si="79"/>
        <v>-24164.32</v>
      </c>
      <c r="G146" s="183">
        <f t="shared" si="73"/>
        <v>31</v>
      </c>
      <c r="H146" s="184">
        <f t="shared" si="73"/>
        <v>1.0999999999999999E-2</v>
      </c>
      <c r="I146" s="185">
        <f t="shared" si="76"/>
        <v>-42.01</v>
      </c>
      <c r="J146" s="181"/>
      <c r="K146" s="182">
        <f>ROUND(+K145+I146+J146,2)</f>
        <v>-178.06</v>
      </c>
      <c r="L146" s="182">
        <f>ROUND(+K146+F146,2)</f>
        <v>-24342.38</v>
      </c>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c r="MS146"/>
      <c r="MT146"/>
      <c r="MU146"/>
      <c r="MV146"/>
      <c r="MW146"/>
      <c r="MX146"/>
      <c r="MY146"/>
      <c r="MZ146"/>
      <c r="NA146"/>
      <c r="NB146"/>
      <c r="NC146"/>
      <c r="ND146"/>
      <c r="NE146"/>
      <c r="NF146"/>
      <c r="NG146"/>
      <c r="NH146"/>
      <c r="NI146"/>
      <c r="NJ146"/>
      <c r="NK146"/>
      <c r="NL146"/>
      <c r="NM146"/>
      <c r="NN146"/>
      <c r="NO146"/>
      <c r="NP146"/>
      <c r="NQ146"/>
      <c r="NR146"/>
      <c r="NS146"/>
      <c r="NT146"/>
      <c r="NU146"/>
      <c r="NV146"/>
      <c r="NW146"/>
      <c r="NX146"/>
      <c r="NY146"/>
      <c r="NZ146"/>
      <c r="OA146"/>
      <c r="OB146"/>
      <c r="OC146"/>
      <c r="OD146"/>
      <c r="OE146"/>
      <c r="OF146"/>
      <c r="OG146"/>
      <c r="OH146"/>
      <c r="OI146"/>
      <c r="OJ146"/>
      <c r="OK146"/>
      <c r="OL146"/>
      <c r="OM146"/>
      <c r="ON146"/>
      <c r="OO146"/>
      <c r="OP146"/>
      <c r="OQ146"/>
      <c r="OR146"/>
      <c r="OS146"/>
      <c r="OT146"/>
      <c r="OU146"/>
      <c r="OV146"/>
      <c r="OW146"/>
      <c r="OX146"/>
      <c r="OY146"/>
      <c r="OZ146"/>
      <c r="PA146"/>
      <c r="PB146"/>
      <c r="PC146"/>
      <c r="PD146"/>
      <c r="PE146"/>
      <c r="PF146"/>
      <c r="PG146"/>
      <c r="PH146"/>
      <c r="PI146"/>
      <c r="PJ146"/>
      <c r="PK146"/>
      <c r="PL146"/>
      <c r="PM146"/>
      <c r="PN146"/>
      <c r="PO146"/>
      <c r="PP146"/>
      <c r="PQ146"/>
      <c r="PR146"/>
      <c r="PS146"/>
      <c r="PT146"/>
      <c r="PU146"/>
      <c r="PV146"/>
      <c r="PW146"/>
      <c r="PX146"/>
      <c r="PY146"/>
      <c r="PZ146"/>
      <c r="QA146"/>
      <c r="QB146"/>
      <c r="QC146"/>
      <c r="QD146"/>
      <c r="QE146"/>
      <c r="QF146"/>
      <c r="QG146"/>
      <c r="QH146"/>
      <c r="QI146"/>
      <c r="QJ146"/>
      <c r="QK146"/>
      <c r="QL146"/>
      <c r="QM146"/>
      <c r="QN146"/>
      <c r="QO146"/>
      <c r="QP146"/>
      <c r="QQ146"/>
      <c r="QR146"/>
      <c r="QS146"/>
      <c r="QT146"/>
      <c r="QU146"/>
      <c r="QV146"/>
      <c r="QW146"/>
      <c r="QX146"/>
      <c r="QY146"/>
      <c r="QZ146"/>
      <c r="RA146"/>
      <c r="RB146"/>
      <c r="RC146"/>
      <c r="RD146"/>
      <c r="RE146"/>
      <c r="RF146"/>
      <c r="RG146"/>
      <c r="RH146"/>
      <c r="RI146"/>
      <c r="RJ146"/>
      <c r="RK146"/>
      <c r="RL146"/>
      <c r="RM146"/>
      <c r="RN146"/>
      <c r="RO146"/>
      <c r="RP146"/>
      <c r="RQ146"/>
      <c r="RR146"/>
      <c r="RS146"/>
      <c r="RT146"/>
      <c r="RU146"/>
      <c r="RV146"/>
      <c r="RW146"/>
    </row>
    <row r="147" spans="1:491" x14ac:dyDescent="0.25">
      <c r="A147" s="177">
        <f t="shared" si="75"/>
        <v>42978</v>
      </c>
      <c r="B147" s="181">
        <f t="shared" si="78"/>
        <v>-24164.32</v>
      </c>
      <c r="C147" s="179">
        <v>-4744.3899999999994</v>
      </c>
      <c r="D147" s="180">
        <f t="shared" si="71"/>
        <v>-28908.71</v>
      </c>
      <c r="E147" s="181"/>
      <c r="F147" s="182">
        <f t="shared" si="79"/>
        <v>-28908.71</v>
      </c>
      <c r="G147" s="183">
        <f t="shared" si="73"/>
        <v>31</v>
      </c>
      <c r="H147" s="184">
        <f t="shared" si="73"/>
        <v>1.0999999999999999E-2</v>
      </c>
      <c r="I147" s="185">
        <f t="shared" si="76"/>
        <v>-22.58</v>
      </c>
      <c r="J147" s="181"/>
      <c r="K147" s="182">
        <f t="shared" ref="K147:K155" si="81">+K146+I147+J147</f>
        <v>-200.64</v>
      </c>
      <c r="L147" s="182">
        <f t="shared" ref="L147:L156" si="82">+K147+F147</f>
        <v>-29109.35</v>
      </c>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c r="MS147"/>
      <c r="MT147"/>
      <c r="MU147"/>
      <c r="MV147"/>
      <c r="MW147"/>
      <c r="MX147"/>
      <c r="MY147"/>
      <c r="MZ147"/>
      <c r="NA147"/>
      <c r="NB147"/>
      <c r="NC147"/>
      <c r="ND147"/>
      <c r="NE147"/>
      <c r="NF147"/>
      <c r="NG147"/>
      <c r="NH147"/>
      <c r="NI147"/>
      <c r="NJ147"/>
      <c r="NK147"/>
      <c r="NL147"/>
      <c r="NM147"/>
      <c r="NN147"/>
      <c r="NO147"/>
      <c r="NP147"/>
      <c r="NQ147"/>
      <c r="NR147"/>
      <c r="NS147"/>
      <c r="NT147"/>
      <c r="NU147"/>
      <c r="NV147"/>
      <c r="NW147"/>
      <c r="NX147"/>
      <c r="NY147"/>
      <c r="NZ147"/>
      <c r="OA147"/>
      <c r="OB147"/>
      <c r="OC147"/>
      <c r="OD147"/>
      <c r="OE147"/>
      <c r="OF147"/>
      <c r="OG147"/>
      <c r="OH147"/>
      <c r="OI147"/>
      <c r="OJ147"/>
      <c r="OK147"/>
      <c r="OL147"/>
      <c r="OM147"/>
      <c r="ON147"/>
      <c r="OO147"/>
      <c r="OP147"/>
      <c r="OQ147"/>
      <c r="OR147"/>
      <c r="OS147"/>
      <c r="OT147"/>
      <c r="OU147"/>
      <c r="OV147"/>
      <c r="OW147"/>
      <c r="OX147"/>
      <c r="OY147"/>
      <c r="OZ147"/>
      <c r="PA147"/>
      <c r="PB147"/>
      <c r="PC147"/>
      <c r="PD147"/>
      <c r="PE147"/>
      <c r="PF147"/>
      <c r="PG147"/>
      <c r="PH147"/>
      <c r="PI147"/>
      <c r="PJ147"/>
      <c r="PK147"/>
      <c r="PL147"/>
      <c r="PM147"/>
      <c r="PN147"/>
      <c r="PO147"/>
      <c r="PP147"/>
      <c r="PQ147"/>
      <c r="PR147"/>
      <c r="PS147"/>
      <c r="PT147"/>
      <c r="PU147"/>
      <c r="PV147"/>
      <c r="PW147"/>
      <c r="PX147"/>
      <c r="PY147"/>
      <c r="PZ147"/>
      <c r="QA147"/>
      <c r="QB147"/>
      <c r="QC147"/>
      <c r="QD147"/>
      <c r="QE147"/>
      <c r="QF147"/>
      <c r="QG147"/>
      <c r="QH147"/>
      <c r="QI147"/>
      <c r="QJ147"/>
      <c r="QK147"/>
      <c r="QL147"/>
      <c r="QM147"/>
      <c r="QN147"/>
      <c r="QO147"/>
      <c r="QP147"/>
      <c r="QQ147"/>
      <c r="QR147"/>
      <c r="QS147"/>
      <c r="QT147"/>
      <c r="QU147"/>
      <c r="QV147"/>
      <c r="QW147"/>
      <c r="QX147"/>
      <c r="QY147"/>
      <c r="QZ147"/>
      <c r="RA147"/>
      <c r="RB147"/>
      <c r="RC147"/>
      <c r="RD147"/>
      <c r="RE147"/>
      <c r="RF147"/>
      <c r="RG147"/>
      <c r="RH147"/>
      <c r="RI147"/>
      <c r="RJ147"/>
      <c r="RK147"/>
      <c r="RL147"/>
      <c r="RM147"/>
      <c r="RN147"/>
      <c r="RO147"/>
      <c r="RP147"/>
      <c r="RQ147"/>
      <c r="RR147"/>
      <c r="RS147"/>
      <c r="RT147"/>
      <c r="RU147"/>
      <c r="RV147"/>
      <c r="RW147"/>
    </row>
    <row r="148" spans="1:491" x14ac:dyDescent="0.25">
      <c r="A148" s="177">
        <f t="shared" si="75"/>
        <v>43008</v>
      </c>
      <c r="B148" s="181">
        <f t="shared" si="78"/>
        <v>-28908.71</v>
      </c>
      <c r="C148" s="179">
        <v>34410.050000000003</v>
      </c>
      <c r="D148" s="180">
        <f t="shared" si="71"/>
        <v>5501.34</v>
      </c>
      <c r="E148" s="181"/>
      <c r="F148" s="182">
        <f t="shared" si="79"/>
        <v>5501.34</v>
      </c>
      <c r="G148" s="183">
        <f t="shared" si="73"/>
        <v>30</v>
      </c>
      <c r="H148" s="184">
        <f t="shared" si="73"/>
        <v>1.0999999999999999E-2</v>
      </c>
      <c r="I148" s="185">
        <f t="shared" si="76"/>
        <v>-26.14</v>
      </c>
      <c r="J148" s="181"/>
      <c r="K148" s="182">
        <f t="shared" si="81"/>
        <v>-226.77999999999997</v>
      </c>
      <c r="L148" s="186">
        <f t="shared" si="82"/>
        <v>5274.56</v>
      </c>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c r="MS148"/>
      <c r="MT148"/>
      <c r="MU148"/>
      <c r="MV148"/>
      <c r="MW148"/>
      <c r="MX148"/>
      <c r="MY148"/>
      <c r="MZ148"/>
      <c r="NA148"/>
      <c r="NB148"/>
      <c r="NC148"/>
      <c r="ND148"/>
      <c r="NE148"/>
      <c r="NF148"/>
      <c r="NG148"/>
      <c r="NH148"/>
      <c r="NI148"/>
      <c r="NJ148"/>
      <c r="NK148"/>
      <c r="NL148"/>
      <c r="NM148"/>
      <c r="NN148"/>
      <c r="NO148"/>
      <c r="NP148"/>
      <c r="NQ148"/>
      <c r="NR148"/>
      <c r="NS148"/>
      <c r="NT148"/>
      <c r="NU148"/>
      <c r="NV148"/>
      <c r="NW148"/>
      <c r="NX148"/>
      <c r="NY148"/>
      <c r="NZ148"/>
      <c r="OA148"/>
      <c r="OB148"/>
      <c r="OC148"/>
      <c r="OD148"/>
      <c r="OE148"/>
      <c r="OF148"/>
      <c r="OG148"/>
      <c r="OH148"/>
      <c r="OI148"/>
      <c r="OJ148"/>
      <c r="OK148"/>
      <c r="OL148"/>
      <c r="OM148"/>
      <c r="ON148"/>
      <c r="OO148"/>
      <c r="OP148"/>
      <c r="OQ148"/>
      <c r="OR148"/>
      <c r="OS148"/>
      <c r="OT148"/>
      <c r="OU148"/>
      <c r="OV148"/>
      <c r="OW148"/>
      <c r="OX148"/>
      <c r="OY148"/>
      <c r="OZ148"/>
      <c r="PA148"/>
      <c r="PB148"/>
      <c r="PC148"/>
      <c r="PD148"/>
      <c r="PE148"/>
      <c r="PF148"/>
      <c r="PG148"/>
      <c r="PH148"/>
      <c r="PI148"/>
      <c r="PJ148"/>
      <c r="PK148"/>
      <c r="PL148"/>
      <c r="PM148"/>
      <c r="PN148"/>
      <c r="PO148"/>
      <c r="PP148"/>
      <c r="PQ148"/>
      <c r="PR148"/>
      <c r="PS148"/>
      <c r="PT148"/>
      <c r="PU148"/>
      <c r="PV148"/>
      <c r="PW148"/>
      <c r="PX148"/>
      <c r="PY148"/>
      <c r="PZ148"/>
      <c r="QA148"/>
      <c r="QB148"/>
      <c r="QC148"/>
      <c r="QD148"/>
      <c r="QE148"/>
      <c r="QF148"/>
      <c r="QG148"/>
      <c r="QH148"/>
      <c r="QI148"/>
      <c r="QJ148"/>
      <c r="QK148"/>
      <c r="QL148"/>
      <c r="QM148"/>
      <c r="QN148"/>
      <c r="QO148"/>
      <c r="QP148"/>
      <c r="QQ148"/>
      <c r="QR148"/>
      <c r="QS148"/>
      <c r="QT148"/>
      <c r="QU148"/>
      <c r="QV148"/>
      <c r="QW148"/>
      <c r="QX148"/>
      <c r="QY148"/>
      <c r="QZ148"/>
      <c r="RA148"/>
      <c r="RB148"/>
      <c r="RC148"/>
      <c r="RD148"/>
      <c r="RE148"/>
      <c r="RF148"/>
      <c r="RG148"/>
      <c r="RH148"/>
      <c r="RI148"/>
      <c r="RJ148"/>
      <c r="RK148"/>
      <c r="RL148"/>
      <c r="RM148"/>
      <c r="RN148"/>
      <c r="RO148"/>
      <c r="RP148"/>
      <c r="RQ148"/>
      <c r="RR148"/>
      <c r="RS148"/>
      <c r="RT148"/>
      <c r="RU148"/>
      <c r="RV148"/>
      <c r="RW148"/>
    </row>
    <row r="149" spans="1:491" x14ac:dyDescent="0.25">
      <c r="A149" s="177">
        <f t="shared" si="75"/>
        <v>43039</v>
      </c>
      <c r="B149" s="181">
        <f t="shared" si="78"/>
        <v>5501.34</v>
      </c>
      <c r="C149" s="179">
        <v>6827.1399999999994</v>
      </c>
      <c r="D149" s="180">
        <f t="shared" si="71"/>
        <v>12328.48</v>
      </c>
      <c r="E149" s="181"/>
      <c r="F149" s="182">
        <f t="shared" si="79"/>
        <v>12328.48</v>
      </c>
      <c r="G149" s="183">
        <f t="shared" si="73"/>
        <v>31</v>
      </c>
      <c r="H149" s="184">
        <f t="shared" si="73"/>
        <v>1.4999999999999999E-2</v>
      </c>
      <c r="I149" s="185">
        <f t="shared" si="76"/>
        <v>7.01</v>
      </c>
      <c r="J149" s="181"/>
      <c r="K149" s="182">
        <f t="shared" si="81"/>
        <v>-219.76999999999998</v>
      </c>
      <c r="L149" s="182">
        <f t="shared" si="82"/>
        <v>12108.71</v>
      </c>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row>
    <row r="150" spans="1:491" x14ac:dyDescent="0.25">
      <c r="A150" s="177">
        <f t="shared" si="75"/>
        <v>43069</v>
      </c>
      <c r="B150" s="181">
        <f t="shared" si="78"/>
        <v>12328.48</v>
      </c>
      <c r="C150" s="179">
        <v>-9591.0100000000093</v>
      </c>
      <c r="D150" s="180">
        <f t="shared" si="71"/>
        <v>2737.47</v>
      </c>
      <c r="E150" s="181"/>
      <c r="F150" s="182">
        <f t="shared" si="79"/>
        <v>2737.47</v>
      </c>
      <c r="G150" s="183">
        <f t="shared" si="73"/>
        <v>30</v>
      </c>
      <c r="H150" s="184">
        <f t="shared" si="73"/>
        <v>1.4999999999999999E-2</v>
      </c>
      <c r="I150" s="185">
        <f t="shared" si="76"/>
        <v>15.2</v>
      </c>
      <c r="J150" s="181"/>
      <c r="K150" s="182">
        <f t="shared" si="81"/>
        <v>-204.57</v>
      </c>
      <c r="L150" s="182">
        <f t="shared" si="82"/>
        <v>2532.8999999999996</v>
      </c>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row>
    <row r="151" spans="1:491" x14ac:dyDescent="0.25">
      <c r="A151" s="188">
        <f t="shared" si="75"/>
        <v>43100</v>
      </c>
      <c r="B151" s="189">
        <f t="shared" si="78"/>
        <v>2737.47</v>
      </c>
      <c r="C151" s="190">
        <v>-30535.739999999991</v>
      </c>
      <c r="D151" s="191">
        <f t="shared" si="71"/>
        <v>-27798.27</v>
      </c>
      <c r="E151" s="189"/>
      <c r="F151" s="190">
        <f t="shared" si="79"/>
        <v>-27798.27</v>
      </c>
      <c r="G151" s="189">
        <f t="shared" si="73"/>
        <v>31</v>
      </c>
      <c r="H151" s="192">
        <f t="shared" si="73"/>
        <v>1.4999999999999999E-2</v>
      </c>
      <c r="I151" s="193">
        <f t="shared" si="76"/>
        <v>3.49</v>
      </c>
      <c r="J151" s="189"/>
      <c r="K151" s="190">
        <f t="shared" si="81"/>
        <v>-201.07999999999998</v>
      </c>
      <c r="L151" s="194">
        <f t="shared" si="82"/>
        <v>-27999.350000000002</v>
      </c>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row>
    <row r="152" spans="1:491" x14ac:dyDescent="0.25">
      <c r="A152" s="177">
        <f t="shared" si="75"/>
        <v>43131</v>
      </c>
      <c r="B152" s="195">
        <f>ROUND(+F151,2)</f>
        <v>-27798.27</v>
      </c>
      <c r="C152" s="179"/>
      <c r="D152" s="180">
        <f t="shared" si="71"/>
        <v>-27798.27</v>
      </c>
      <c r="E152" s="181"/>
      <c r="F152" s="182">
        <f t="shared" si="79"/>
        <v>-27798.27</v>
      </c>
      <c r="G152" s="183">
        <f t="shared" si="73"/>
        <v>31</v>
      </c>
      <c r="H152" s="184">
        <f t="shared" si="73"/>
        <v>1.4999999999999999E-2</v>
      </c>
      <c r="I152" s="185">
        <f t="shared" ref="I152:I175" si="83">ROUND(SUM(G152/365)*H152*B152,2)</f>
        <v>-35.409999999999997</v>
      </c>
      <c r="J152" s="181"/>
      <c r="K152" s="182">
        <f t="shared" si="81"/>
        <v>-236.48999999999998</v>
      </c>
      <c r="L152" s="182">
        <f t="shared" si="82"/>
        <v>-28034.760000000002</v>
      </c>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row>
    <row r="153" spans="1:491" x14ac:dyDescent="0.25">
      <c r="A153" s="177">
        <f t="shared" si="75"/>
        <v>43159</v>
      </c>
      <c r="B153" s="181">
        <f>+F152</f>
        <v>-27798.27</v>
      </c>
      <c r="C153" s="179"/>
      <c r="D153" s="180">
        <f t="shared" si="71"/>
        <v>-27798.27</v>
      </c>
      <c r="E153" s="181"/>
      <c r="F153" s="182">
        <f t="shared" si="79"/>
        <v>-27798.27</v>
      </c>
      <c r="G153" s="183">
        <f t="shared" si="73"/>
        <v>28</v>
      </c>
      <c r="H153" s="184">
        <f t="shared" si="73"/>
        <v>1.4999999999999999E-2</v>
      </c>
      <c r="I153" s="185">
        <f t="shared" si="83"/>
        <v>-31.99</v>
      </c>
      <c r="J153" s="181"/>
      <c r="K153" s="182">
        <f t="shared" si="81"/>
        <v>-268.47999999999996</v>
      </c>
      <c r="L153" s="182">
        <f t="shared" si="82"/>
        <v>-28066.75</v>
      </c>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row>
    <row r="154" spans="1:491" x14ac:dyDescent="0.25">
      <c r="A154" s="177">
        <f t="shared" si="75"/>
        <v>43190</v>
      </c>
      <c r="B154" s="181">
        <f>+F153</f>
        <v>-27798.27</v>
      </c>
      <c r="C154" s="179"/>
      <c r="D154" s="180">
        <f t="shared" si="71"/>
        <v>-27798.27</v>
      </c>
      <c r="E154" s="181"/>
      <c r="F154" s="182">
        <f t="shared" si="79"/>
        <v>-27798.27</v>
      </c>
      <c r="G154" s="183">
        <f t="shared" si="73"/>
        <v>31</v>
      </c>
      <c r="H154" s="184">
        <f t="shared" si="73"/>
        <v>1.4999999999999999E-2</v>
      </c>
      <c r="I154" s="185">
        <f t="shared" si="83"/>
        <v>-35.409999999999997</v>
      </c>
      <c r="J154" s="181"/>
      <c r="K154" s="182">
        <f t="shared" si="81"/>
        <v>-303.89</v>
      </c>
      <c r="L154" s="186">
        <f t="shared" si="82"/>
        <v>-28102.16</v>
      </c>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row>
    <row r="155" spans="1:491" x14ac:dyDescent="0.25">
      <c r="A155" s="177">
        <f t="shared" si="75"/>
        <v>43220</v>
      </c>
      <c r="B155" s="181">
        <f>+F154</f>
        <v>-27798.27</v>
      </c>
      <c r="C155" s="179"/>
      <c r="D155" s="180">
        <f t="shared" si="71"/>
        <v>-27798.27</v>
      </c>
      <c r="E155" s="181"/>
      <c r="F155" s="182">
        <f t="shared" si="79"/>
        <v>-27798.27</v>
      </c>
      <c r="G155" s="183">
        <f t="shared" si="73"/>
        <v>30</v>
      </c>
      <c r="H155" s="184">
        <f t="shared" si="73"/>
        <v>1.89E-2</v>
      </c>
      <c r="I155" s="185">
        <f t="shared" si="83"/>
        <v>-43.18</v>
      </c>
      <c r="J155" s="181"/>
      <c r="K155" s="182">
        <f t="shared" si="81"/>
        <v>-347.07</v>
      </c>
      <c r="L155" s="182">
        <f t="shared" si="82"/>
        <v>-28145.34</v>
      </c>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row>
    <row r="156" spans="1:491" x14ac:dyDescent="0.25">
      <c r="A156" s="177">
        <f t="shared" si="75"/>
        <v>43251</v>
      </c>
      <c r="B156" s="181">
        <f>+F155+E156</f>
        <v>-27798.27</v>
      </c>
      <c r="C156" s="179"/>
      <c r="D156" s="180">
        <f t="shared" si="71"/>
        <v>-27798.27</v>
      </c>
      <c r="E156" s="187"/>
      <c r="F156" s="182">
        <f>SUM(D156)</f>
        <v>-27798.27</v>
      </c>
      <c r="G156" s="183">
        <f t="shared" ref="G156:H171" si="84">+G115</f>
        <v>31</v>
      </c>
      <c r="H156" s="184">
        <f t="shared" si="84"/>
        <v>1.89E-2</v>
      </c>
      <c r="I156" s="185">
        <f t="shared" si="83"/>
        <v>-44.62</v>
      </c>
      <c r="J156" s="187"/>
      <c r="K156" s="182">
        <f>+K155+I156+J156</f>
        <v>-391.69</v>
      </c>
      <c r="L156" s="182">
        <f t="shared" si="82"/>
        <v>-28189.96</v>
      </c>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row>
    <row r="157" spans="1:491" x14ac:dyDescent="0.25">
      <c r="A157" s="177">
        <f t="shared" si="75"/>
        <v>43281</v>
      </c>
      <c r="B157" s="181">
        <f t="shared" ref="B157:B163" si="85">+F156</f>
        <v>-27798.27</v>
      </c>
      <c r="C157" s="179"/>
      <c r="D157" s="180">
        <f t="shared" si="71"/>
        <v>-27798.27</v>
      </c>
      <c r="E157" s="181"/>
      <c r="F157" s="182">
        <f t="shared" ref="F157:F167" si="86">SUM(D157:E157)</f>
        <v>-27798.27</v>
      </c>
      <c r="G157" s="183">
        <f t="shared" si="84"/>
        <v>30</v>
      </c>
      <c r="H157" s="184">
        <f t="shared" si="84"/>
        <v>1.89E-2</v>
      </c>
      <c r="I157" s="185">
        <f t="shared" si="83"/>
        <v>-43.18</v>
      </c>
      <c r="J157" s="181"/>
      <c r="K157" s="182">
        <f>+K156+I157+J157</f>
        <v>-434.87</v>
      </c>
      <c r="L157" s="186">
        <f>ROUND(+K157+F157,2)</f>
        <v>-28233.14</v>
      </c>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row>
    <row r="158" spans="1:491" x14ac:dyDescent="0.25">
      <c r="A158" s="177">
        <f t="shared" si="75"/>
        <v>43312</v>
      </c>
      <c r="B158" s="181">
        <f t="shared" si="85"/>
        <v>-27798.27</v>
      </c>
      <c r="C158" s="179"/>
      <c r="D158" s="180">
        <f t="shared" si="71"/>
        <v>-27798.27</v>
      </c>
      <c r="E158" s="181"/>
      <c r="F158" s="182">
        <f t="shared" si="86"/>
        <v>-27798.27</v>
      </c>
      <c r="G158" s="183">
        <f t="shared" si="84"/>
        <v>31</v>
      </c>
      <c r="H158" s="184">
        <f t="shared" si="84"/>
        <v>1.89E-2</v>
      </c>
      <c r="I158" s="185">
        <f t="shared" si="83"/>
        <v>-44.62</v>
      </c>
      <c r="J158" s="181"/>
      <c r="K158" s="182">
        <f>ROUND(+K157+I158+J158,2)</f>
        <v>-479.49</v>
      </c>
      <c r="L158" s="182">
        <f>ROUND(+K158+F158,2)</f>
        <v>-28277.759999999998</v>
      </c>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row>
    <row r="159" spans="1:491" x14ac:dyDescent="0.25">
      <c r="A159" s="177">
        <f t="shared" si="75"/>
        <v>43343</v>
      </c>
      <c r="B159" s="181">
        <f t="shared" si="85"/>
        <v>-27798.27</v>
      </c>
      <c r="C159" s="179"/>
      <c r="D159" s="180">
        <f t="shared" si="71"/>
        <v>-27798.27</v>
      </c>
      <c r="E159" s="181"/>
      <c r="F159" s="182">
        <f t="shared" si="86"/>
        <v>-27798.27</v>
      </c>
      <c r="G159" s="183">
        <f t="shared" si="84"/>
        <v>31</v>
      </c>
      <c r="H159" s="184">
        <f t="shared" si="84"/>
        <v>1.89E-2</v>
      </c>
      <c r="I159" s="185">
        <f t="shared" si="83"/>
        <v>-44.62</v>
      </c>
      <c r="J159" s="181"/>
      <c r="K159" s="182">
        <f>+K158+I159+J159</f>
        <v>-524.11</v>
      </c>
      <c r="L159" s="182">
        <f>+K159+F159</f>
        <v>-28322.38</v>
      </c>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row>
    <row r="160" spans="1:491" x14ac:dyDescent="0.25">
      <c r="A160" s="177">
        <f t="shared" si="75"/>
        <v>43373</v>
      </c>
      <c r="B160" s="181">
        <f t="shared" si="85"/>
        <v>-27798.27</v>
      </c>
      <c r="C160" s="179"/>
      <c r="D160" s="180">
        <f t="shared" si="71"/>
        <v>-27798.27</v>
      </c>
      <c r="E160" s="181"/>
      <c r="F160" s="182">
        <f t="shared" si="86"/>
        <v>-27798.27</v>
      </c>
      <c r="G160" s="183">
        <f t="shared" si="84"/>
        <v>30</v>
      </c>
      <c r="H160" s="184">
        <f t="shared" si="84"/>
        <v>1.89E-2</v>
      </c>
      <c r="I160" s="185">
        <f t="shared" si="83"/>
        <v>-43.18</v>
      </c>
      <c r="J160" s="181"/>
      <c r="K160" s="182">
        <f>+K159+I160+J160</f>
        <v>-567.29</v>
      </c>
      <c r="L160" s="186">
        <f>+K160+F160</f>
        <v>-28365.56</v>
      </c>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row>
    <row r="161" spans="1:491" x14ac:dyDescent="0.25">
      <c r="A161" s="177">
        <f t="shared" si="75"/>
        <v>43404</v>
      </c>
      <c r="B161" s="181">
        <f t="shared" si="85"/>
        <v>-27798.27</v>
      </c>
      <c r="C161" s="179"/>
      <c r="D161" s="180">
        <f t="shared" si="71"/>
        <v>-27798.27</v>
      </c>
      <c r="E161" s="181"/>
      <c r="F161" s="182">
        <f t="shared" si="86"/>
        <v>-27798.27</v>
      </c>
      <c r="G161" s="183">
        <f t="shared" si="84"/>
        <v>31</v>
      </c>
      <c r="H161" s="184">
        <f t="shared" si="84"/>
        <v>2.1700000000000001E-2</v>
      </c>
      <c r="I161" s="185">
        <f t="shared" si="83"/>
        <v>-51.23</v>
      </c>
      <c r="J161" s="181"/>
      <c r="K161" s="182">
        <f>+K160+I161+J161</f>
        <v>-618.52</v>
      </c>
      <c r="L161" s="182">
        <f>+K161+F161</f>
        <v>-28416.79</v>
      </c>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row>
    <row r="162" spans="1:491" x14ac:dyDescent="0.25">
      <c r="A162" s="177">
        <f t="shared" si="75"/>
        <v>43434</v>
      </c>
      <c r="B162" s="181">
        <f t="shared" si="85"/>
        <v>-27798.27</v>
      </c>
      <c r="C162" s="179"/>
      <c r="D162" s="180">
        <f t="shared" si="71"/>
        <v>-27798.27</v>
      </c>
      <c r="E162" s="181"/>
      <c r="F162" s="182">
        <f t="shared" si="86"/>
        <v>-27798.27</v>
      </c>
      <c r="G162" s="183">
        <f t="shared" si="84"/>
        <v>30</v>
      </c>
      <c r="H162" s="184">
        <f t="shared" si="84"/>
        <v>2.1700000000000001E-2</v>
      </c>
      <c r="I162" s="185">
        <f t="shared" si="83"/>
        <v>-49.58</v>
      </c>
      <c r="J162" s="181"/>
      <c r="K162" s="182">
        <f>+K161+I162+J162</f>
        <v>-668.1</v>
      </c>
      <c r="L162" s="182">
        <f>+K162+F162</f>
        <v>-28466.37</v>
      </c>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row>
    <row r="163" spans="1:491" x14ac:dyDescent="0.25">
      <c r="A163" s="188">
        <f t="shared" si="75"/>
        <v>43465</v>
      </c>
      <c r="B163" s="189">
        <f t="shared" si="85"/>
        <v>-27798.27</v>
      </c>
      <c r="C163" s="190"/>
      <c r="D163" s="191">
        <f t="shared" si="71"/>
        <v>-27798.27</v>
      </c>
      <c r="E163" s="189"/>
      <c r="F163" s="190">
        <f t="shared" si="86"/>
        <v>-27798.27</v>
      </c>
      <c r="G163" s="189">
        <f t="shared" si="84"/>
        <v>31</v>
      </c>
      <c r="H163" s="192">
        <f t="shared" si="84"/>
        <v>2.1700000000000001E-2</v>
      </c>
      <c r="I163" s="193">
        <f t="shared" si="83"/>
        <v>-51.23</v>
      </c>
      <c r="J163" s="189"/>
      <c r="K163" s="190">
        <f>+K162+I163+J163</f>
        <v>-719.33</v>
      </c>
      <c r="L163" s="194">
        <f>+K163+F163</f>
        <v>-28517.600000000002</v>
      </c>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row>
    <row r="164" spans="1:491" x14ac:dyDescent="0.25">
      <c r="A164" s="177">
        <f t="shared" si="75"/>
        <v>43496</v>
      </c>
      <c r="B164" s="195">
        <f>ROUND(+F163,2)</f>
        <v>-27798.27</v>
      </c>
      <c r="C164" s="179"/>
      <c r="D164" s="180">
        <f t="shared" si="71"/>
        <v>-27798.27</v>
      </c>
      <c r="E164" s="181"/>
      <c r="F164" s="182">
        <f t="shared" si="86"/>
        <v>-27798.27</v>
      </c>
      <c r="G164" s="183">
        <f t="shared" si="84"/>
        <v>31</v>
      </c>
      <c r="H164" s="196">
        <f>+H163</f>
        <v>2.1700000000000001E-2</v>
      </c>
      <c r="I164" s="185">
        <f t="shared" si="83"/>
        <v>-51.23</v>
      </c>
      <c r="J164" s="181"/>
      <c r="K164" s="182">
        <f t="shared" ref="K164:K167" si="87">+K163+I164+J164</f>
        <v>-770.56000000000006</v>
      </c>
      <c r="L164" s="182">
        <f t="shared" ref="L164:L168" si="88">+K164+F164</f>
        <v>-28568.83</v>
      </c>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row>
    <row r="165" spans="1:491" x14ac:dyDescent="0.25">
      <c r="A165" s="177">
        <f t="shared" si="75"/>
        <v>43524</v>
      </c>
      <c r="B165" s="181">
        <f>+F164</f>
        <v>-27798.27</v>
      </c>
      <c r="C165" s="179"/>
      <c r="D165" s="180">
        <f t="shared" si="71"/>
        <v>-27798.27</v>
      </c>
      <c r="E165" s="181"/>
      <c r="F165" s="182">
        <f t="shared" si="86"/>
        <v>-27798.27</v>
      </c>
      <c r="G165" s="183">
        <f t="shared" si="84"/>
        <v>28</v>
      </c>
      <c r="H165" s="196">
        <f>+H164</f>
        <v>2.1700000000000001E-2</v>
      </c>
      <c r="I165" s="185">
        <f t="shared" si="83"/>
        <v>-46.27</v>
      </c>
      <c r="J165" s="181"/>
      <c r="K165" s="182">
        <f t="shared" si="87"/>
        <v>-816.83</v>
      </c>
      <c r="L165" s="182">
        <f t="shared" si="88"/>
        <v>-28615.100000000002</v>
      </c>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row>
    <row r="166" spans="1:491" x14ac:dyDescent="0.25">
      <c r="A166" s="177">
        <f t="shared" si="75"/>
        <v>43555</v>
      </c>
      <c r="B166" s="181">
        <f>+F165</f>
        <v>-27798.27</v>
      </c>
      <c r="C166" s="179"/>
      <c r="D166" s="180">
        <f t="shared" si="71"/>
        <v>-27798.27</v>
      </c>
      <c r="E166" s="181"/>
      <c r="F166" s="182">
        <f t="shared" si="86"/>
        <v>-27798.27</v>
      </c>
      <c r="G166" s="183">
        <f t="shared" si="84"/>
        <v>31</v>
      </c>
      <c r="H166" s="196">
        <f t="shared" ref="H166" si="89">+H165</f>
        <v>2.1700000000000001E-2</v>
      </c>
      <c r="I166" s="185">
        <f t="shared" si="83"/>
        <v>-51.23</v>
      </c>
      <c r="J166" s="181"/>
      <c r="K166" s="182">
        <f t="shared" si="87"/>
        <v>-868.06000000000006</v>
      </c>
      <c r="L166" s="186">
        <f t="shared" si="88"/>
        <v>-28666.33</v>
      </c>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row>
    <row r="167" spans="1:491" x14ac:dyDescent="0.25">
      <c r="A167" s="177">
        <f t="shared" si="75"/>
        <v>43585</v>
      </c>
      <c r="B167" s="181">
        <f>+F166</f>
        <v>-27798.27</v>
      </c>
      <c r="C167" s="179"/>
      <c r="D167" s="180">
        <f t="shared" si="71"/>
        <v>-27798.27</v>
      </c>
      <c r="E167" s="181"/>
      <c r="F167" s="182">
        <f t="shared" si="86"/>
        <v>-27798.27</v>
      </c>
      <c r="G167" s="183">
        <f t="shared" si="84"/>
        <v>30</v>
      </c>
      <c r="H167" s="196">
        <f>+H166</f>
        <v>2.1700000000000001E-2</v>
      </c>
      <c r="I167" s="185">
        <f t="shared" si="83"/>
        <v>-49.58</v>
      </c>
      <c r="J167" s="181"/>
      <c r="K167" s="182">
        <f t="shared" si="87"/>
        <v>-917.6400000000001</v>
      </c>
      <c r="L167" s="182">
        <f t="shared" si="88"/>
        <v>-28715.91</v>
      </c>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row>
    <row r="168" spans="1:491" x14ac:dyDescent="0.25">
      <c r="A168" s="197">
        <f t="shared" si="75"/>
        <v>43616</v>
      </c>
      <c r="B168" s="198">
        <f>+F167+E168</f>
        <v>9.0949470177292824E-11</v>
      </c>
      <c r="C168" s="199"/>
      <c r="D168" s="200">
        <f t="shared" si="71"/>
        <v>0</v>
      </c>
      <c r="E168" s="201">
        <f>-I7</f>
        <v>27798.270000000091</v>
      </c>
      <c r="F168" s="202">
        <f>SUM(D168)</f>
        <v>0</v>
      </c>
      <c r="G168" s="203">
        <f t="shared" si="84"/>
        <v>31</v>
      </c>
      <c r="H168" s="204">
        <f t="shared" ref="H168:H175" si="90">+H167</f>
        <v>2.1700000000000001E-2</v>
      </c>
      <c r="I168" s="205">
        <f t="shared" si="83"/>
        <v>0</v>
      </c>
      <c r="J168" s="201">
        <f>-J7</f>
        <v>276.49000000000052</v>
      </c>
      <c r="K168" s="202">
        <f>+K167+I168+J168</f>
        <v>-641.14999999999964</v>
      </c>
      <c r="L168" s="202">
        <f t="shared" si="88"/>
        <v>-641.14999999999964</v>
      </c>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row>
    <row r="169" spans="1:491" x14ac:dyDescent="0.25">
      <c r="A169" s="177">
        <f t="shared" si="75"/>
        <v>43646</v>
      </c>
      <c r="B169" s="181">
        <f t="shared" ref="B169:B175" si="91">+F168</f>
        <v>0</v>
      </c>
      <c r="C169" s="179"/>
      <c r="D169" s="180">
        <f t="shared" si="71"/>
        <v>0</v>
      </c>
      <c r="E169" s="181"/>
      <c r="F169" s="182">
        <f t="shared" ref="F169:F175" si="92">SUM(D169:E169)</f>
        <v>0</v>
      </c>
      <c r="G169" s="183">
        <f t="shared" si="84"/>
        <v>30</v>
      </c>
      <c r="H169" s="196">
        <f t="shared" si="90"/>
        <v>2.1700000000000001E-2</v>
      </c>
      <c r="I169" s="185">
        <f t="shared" si="83"/>
        <v>0</v>
      </c>
      <c r="J169" s="181"/>
      <c r="K169" s="182">
        <f>+K168+I169+J169</f>
        <v>-641.14999999999964</v>
      </c>
      <c r="L169" s="186">
        <f>ROUND(+K169+F169,2)</f>
        <v>-641.15</v>
      </c>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row>
    <row r="170" spans="1:491" x14ac:dyDescent="0.25">
      <c r="A170" s="177">
        <f t="shared" si="75"/>
        <v>43677</v>
      </c>
      <c r="B170" s="181">
        <f t="shared" si="91"/>
        <v>0</v>
      </c>
      <c r="C170" s="179"/>
      <c r="D170" s="180">
        <f t="shared" si="71"/>
        <v>0</v>
      </c>
      <c r="E170" s="181"/>
      <c r="F170" s="182">
        <f t="shared" si="92"/>
        <v>0</v>
      </c>
      <c r="G170" s="183">
        <f t="shared" si="84"/>
        <v>31</v>
      </c>
      <c r="H170" s="196">
        <f t="shared" si="90"/>
        <v>2.1700000000000001E-2</v>
      </c>
      <c r="I170" s="185">
        <f t="shared" si="83"/>
        <v>0</v>
      </c>
      <c r="J170" s="181"/>
      <c r="K170" s="182">
        <f>ROUND(+K169+I170+J170,2)</f>
        <v>-641.15</v>
      </c>
      <c r="L170" s="182">
        <f>ROUND(+K170+F170,2)</f>
        <v>-641.15</v>
      </c>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row>
    <row r="171" spans="1:491" x14ac:dyDescent="0.25">
      <c r="A171" s="177">
        <f t="shared" si="75"/>
        <v>43708</v>
      </c>
      <c r="B171" s="181">
        <f t="shared" si="91"/>
        <v>0</v>
      </c>
      <c r="C171" s="179"/>
      <c r="D171" s="180">
        <f t="shared" si="71"/>
        <v>0</v>
      </c>
      <c r="E171" s="181"/>
      <c r="F171" s="182">
        <f t="shared" si="92"/>
        <v>0</v>
      </c>
      <c r="G171" s="183">
        <f t="shared" si="84"/>
        <v>31</v>
      </c>
      <c r="H171" s="196">
        <f t="shared" si="90"/>
        <v>2.1700000000000001E-2</v>
      </c>
      <c r="I171" s="185">
        <f t="shared" si="83"/>
        <v>0</v>
      </c>
      <c r="J171" s="181"/>
      <c r="K171" s="182">
        <f>+K170+I171+J171</f>
        <v>-641.15</v>
      </c>
      <c r="L171" s="182">
        <f>+K171+F171</f>
        <v>-641.15</v>
      </c>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row>
    <row r="172" spans="1:491" x14ac:dyDescent="0.25">
      <c r="A172" s="177">
        <f t="shared" si="75"/>
        <v>43738</v>
      </c>
      <c r="B172" s="181">
        <f t="shared" si="91"/>
        <v>0</v>
      </c>
      <c r="C172" s="179"/>
      <c r="D172" s="180">
        <f t="shared" si="71"/>
        <v>0</v>
      </c>
      <c r="E172" s="181"/>
      <c r="F172" s="182">
        <f t="shared" si="92"/>
        <v>0</v>
      </c>
      <c r="G172" s="183">
        <f t="shared" ref="G172:G175" si="93">+G131</f>
        <v>30</v>
      </c>
      <c r="H172" s="196">
        <f t="shared" si="90"/>
        <v>2.1700000000000001E-2</v>
      </c>
      <c r="I172" s="185">
        <f t="shared" si="83"/>
        <v>0</v>
      </c>
      <c r="J172" s="181"/>
      <c r="K172" s="182">
        <f>+K171+I172+J172</f>
        <v>-641.15</v>
      </c>
      <c r="L172" s="186">
        <f>+K172+F172</f>
        <v>-641.15</v>
      </c>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row>
    <row r="173" spans="1:491" x14ac:dyDescent="0.25">
      <c r="A173" s="177">
        <f t="shared" si="75"/>
        <v>43769</v>
      </c>
      <c r="B173" s="181">
        <f t="shared" si="91"/>
        <v>0</v>
      </c>
      <c r="C173" s="179"/>
      <c r="D173" s="180">
        <f t="shared" si="71"/>
        <v>0</v>
      </c>
      <c r="E173" s="181"/>
      <c r="F173" s="182">
        <f t="shared" si="92"/>
        <v>0</v>
      </c>
      <c r="G173" s="183">
        <f t="shared" si="93"/>
        <v>31</v>
      </c>
      <c r="H173" s="196">
        <f t="shared" si="90"/>
        <v>2.1700000000000001E-2</v>
      </c>
      <c r="I173" s="185">
        <f t="shared" si="83"/>
        <v>0</v>
      </c>
      <c r="J173" s="181"/>
      <c r="K173" s="182">
        <f>+K172+I173+J173</f>
        <v>-641.15</v>
      </c>
      <c r="L173" s="182">
        <f>+K173+F173</f>
        <v>-641.15</v>
      </c>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row>
    <row r="174" spans="1:491" x14ac:dyDescent="0.25">
      <c r="A174" s="177">
        <f t="shared" si="75"/>
        <v>43799</v>
      </c>
      <c r="B174" s="181">
        <f t="shared" si="91"/>
        <v>0</v>
      </c>
      <c r="C174" s="179"/>
      <c r="D174" s="180">
        <f t="shared" si="71"/>
        <v>0</v>
      </c>
      <c r="E174" s="181"/>
      <c r="F174" s="182">
        <f t="shared" si="92"/>
        <v>0</v>
      </c>
      <c r="G174" s="183">
        <f t="shared" si="93"/>
        <v>30</v>
      </c>
      <c r="H174" s="196">
        <f t="shared" si="90"/>
        <v>2.1700000000000001E-2</v>
      </c>
      <c r="I174" s="185">
        <f t="shared" si="83"/>
        <v>0</v>
      </c>
      <c r="J174" s="181"/>
      <c r="K174" s="182">
        <f>+K173+I174+J174</f>
        <v>-641.15</v>
      </c>
      <c r="L174" s="182">
        <f>+K174+F174</f>
        <v>-641.15</v>
      </c>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row>
    <row r="175" spans="1:491" x14ac:dyDescent="0.25">
      <c r="A175" s="188">
        <f t="shared" si="75"/>
        <v>43830</v>
      </c>
      <c r="B175" s="189">
        <f t="shared" si="91"/>
        <v>0</v>
      </c>
      <c r="C175" s="190"/>
      <c r="D175" s="191">
        <f t="shared" si="71"/>
        <v>0</v>
      </c>
      <c r="E175" s="189"/>
      <c r="F175" s="190">
        <f t="shared" si="92"/>
        <v>0</v>
      </c>
      <c r="G175" s="189">
        <f t="shared" si="93"/>
        <v>31</v>
      </c>
      <c r="H175" s="206">
        <f t="shared" si="90"/>
        <v>2.1700000000000001E-2</v>
      </c>
      <c r="I175" s="193">
        <f t="shared" si="83"/>
        <v>0</v>
      </c>
      <c r="J175" s="189"/>
      <c r="K175" s="190">
        <f>+K174+I175+J175</f>
        <v>-641.15</v>
      </c>
      <c r="L175" s="194">
        <f>+K175+F175</f>
        <v>-641.15</v>
      </c>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row>
    <row r="176" spans="1:491" s="2" customFormat="1" x14ac:dyDescent="0.25">
      <c r="A176" s="136"/>
      <c r="B176" s="136"/>
      <c r="C176" s="136"/>
      <c r="D176" s="136"/>
      <c r="E176" s="136"/>
      <c r="F176" s="136"/>
      <c r="G176" s="136"/>
      <c r="H176" s="136"/>
      <c r="I176" s="136"/>
      <c r="J176" s="136"/>
      <c r="K176" s="136"/>
      <c r="L176" s="138"/>
      <c r="M176" s="139"/>
    </row>
    <row r="177" spans="1:491" s="2" customFormat="1" x14ac:dyDescent="0.25">
      <c r="A177" s="136"/>
      <c r="B177" s="136"/>
      <c r="C177" s="182"/>
      <c r="D177" s="136"/>
      <c r="E177" s="136"/>
      <c r="F177" s="136"/>
      <c r="G177" s="136"/>
      <c r="H177" s="136"/>
      <c r="I177" s="136"/>
      <c r="J177" s="136"/>
      <c r="K177" s="136"/>
      <c r="L177" s="138"/>
      <c r="M177" s="139"/>
    </row>
    <row r="178" spans="1:491" s="2" customFormat="1" x14ac:dyDescent="0.25">
      <c r="A178" s="136"/>
      <c r="B178" s="136"/>
      <c r="C178" s="136"/>
      <c r="D178" s="207"/>
      <c r="E178" s="136"/>
      <c r="F178" s="136"/>
      <c r="G178" s="136"/>
      <c r="H178" s="136"/>
      <c r="I178" s="136"/>
      <c r="J178" s="136"/>
      <c r="K178" s="136"/>
      <c r="L178" s="138"/>
      <c r="M178" s="139"/>
    </row>
    <row r="179" spans="1:491" s="2" customFormat="1" ht="27.75" customHeight="1" x14ac:dyDescent="0.25">
      <c r="A179" s="135" t="str">
        <f>CONCATENATE("Account ",A8,F$1)</f>
        <v>Account 1584 RSVA Network- 2017 Principal plus Interest - Disposition in 2019 (no RR, no disp.)</v>
      </c>
      <c r="B179" s="169"/>
      <c r="C179" s="170"/>
      <c r="D179" s="170"/>
      <c r="E179" s="171"/>
      <c r="F179" s="172"/>
      <c r="G179" s="173"/>
      <c r="H179" s="173"/>
      <c r="I179" s="174"/>
      <c r="J179" s="174"/>
      <c r="K179" s="174"/>
      <c r="L179" s="175"/>
      <c r="M179" s="139"/>
    </row>
    <row r="180" spans="1:491" ht="57.75" thickBot="1" x14ac:dyDescent="0.3">
      <c r="A180" s="141" t="str">
        <f>+A$16</f>
        <v>Date</v>
      </c>
      <c r="B180" s="141" t="str">
        <f t="shared" ref="B180:L180" si="94">+B$16</f>
        <v>Principal Opening Balance</v>
      </c>
      <c r="C180" s="141" t="str">
        <f t="shared" si="94"/>
        <v>Monthly Variance Allocated to RSVA Acct</v>
      </c>
      <c r="D180" s="141" t="str">
        <f t="shared" si="94"/>
        <v>Total Balance before transfer</v>
      </c>
      <c r="E180" s="141" t="str">
        <f t="shared" si="94"/>
        <v>Board approved disposition transferred out to 1595</v>
      </c>
      <c r="F180" s="141" t="str">
        <f t="shared" si="94"/>
        <v>Closing Balance</v>
      </c>
      <c r="G180" s="141" t="str">
        <f t="shared" si="94"/>
        <v>Days</v>
      </c>
      <c r="H180" s="141" t="str">
        <f t="shared" si="94"/>
        <v>Interest Rate</v>
      </c>
      <c r="I180" s="141" t="str">
        <f t="shared" si="94"/>
        <v>Interest</v>
      </c>
      <c r="J180" s="141" t="str">
        <f t="shared" si="94"/>
        <v>Transferred to 1590 &amp; Recoveries</v>
      </c>
      <c r="K180" s="141" t="str">
        <f t="shared" si="94"/>
        <v>Cumulative Interest</v>
      </c>
      <c r="L180" s="176" t="str">
        <f t="shared" si="94"/>
        <v>Account Closing Balance</v>
      </c>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row>
    <row r="181" spans="1:491" x14ac:dyDescent="0.25">
      <c r="A181" s="177">
        <f>+A$17</f>
        <v>42766</v>
      </c>
      <c r="B181" s="178">
        <v>0</v>
      </c>
      <c r="C181" s="179">
        <v>247790.05000000028</v>
      </c>
      <c r="D181" s="180">
        <f t="shared" ref="D181:D216" si="95">ROUND(SUM(B181:C181),2)</f>
        <v>247790.05</v>
      </c>
      <c r="E181" s="181"/>
      <c r="F181" s="182">
        <f t="shared" ref="F181:F184" si="96">SUM(D181:E181)</f>
        <v>247790.05</v>
      </c>
      <c r="G181" s="183">
        <f t="shared" ref="G181:H196" si="97">+G140</f>
        <v>31</v>
      </c>
      <c r="H181" s="184">
        <f>+H140</f>
        <v>1.0999999999999999E-2</v>
      </c>
      <c r="I181" s="185">
        <f>ROUND(SUM(G181/365)*H181*B181,2)</f>
        <v>0</v>
      </c>
      <c r="J181" s="181"/>
      <c r="K181" s="182">
        <f>0+I181+J181</f>
        <v>0</v>
      </c>
      <c r="L181" s="182">
        <f t="shared" ref="L181:L185" si="98">+K181+F181</f>
        <v>247790.05</v>
      </c>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row>
    <row r="182" spans="1:491" x14ac:dyDescent="0.25">
      <c r="A182" s="177">
        <f t="shared" ref="A182:A216" si="99">+A181+G182</f>
        <v>42794</v>
      </c>
      <c r="B182" s="181">
        <f>+F181</f>
        <v>247790.05</v>
      </c>
      <c r="C182" s="179">
        <v>62249.09999999986</v>
      </c>
      <c r="D182" s="180">
        <f t="shared" si="95"/>
        <v>310039.15000000002</v>
      </c>
      <c r="E182" s="181"/>
      <c r="F182" s="182">
        <f t="shared" si="96"/>
        <v>310039.15000000002</v>
      </c>
      <c r="G182" s="183">
        <f t="shared" si="97"/>
        <v>28</v>
      </c>
      <c r="H182" s="184">
        <f t="shared" si="97"/>
        <v>1.0999999999999999E-2</v>
      </c>
      <c r="I182" s="185">
        <f t="shared" ref="I182:I192" si="100">ROUND(SUM(G182/365)*H182*B182,2)</f>
        <v>209.09</v>
      </c>
      <c r="J182" s="181"/>
      <c r="K182" s="182">
        <f t="shared" ref="K182:K184" si="101">+K181+I182+J182</f>
        <v>209.09</v>
      </c>
      <c r="L182" s="182">
        <f t="shared" si="98"/>
        <v>310248.24000000005</v>
      </c>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row>
    <row r="183" spans="1:491" x14ac:dyDescent="0.25">
      <c r="A183" s="177">
        <f t="shared" si="99"/>
        <v>42825</v>
      </c>
      <c r="B183" s="181">
        <f>+F182</f>
        <v>310039.15000000002</v>
      </c>
      <c r="C183" s="179">
        <v>-162282.11999999988</v>
      </c>
      <c r="D183" s="180">
        <f t="shared" si="95"/>
        <v>147757.03</v>
      </c>
      <c r="E183" s="181"/>
      <c r="F183" s="182">
        <f t="shared" si="96"/>
        <v>147757.03</v>
      </c>
      <c r="G183" s="183">
        <f t="shared" si="97"/>
        <v>31</v>
      </c>
      <c r="H183" s="184">
        <f t="shared" si="97"/>
        <v>1.0999999999999999E-2</v>
      </c>
      <c r="I183" s="185">
        <f t="shared" si="100"/>
        <v>289.64999999999998</v>
      </c>
      <c r="J183" s="181"/>
      <c r="K183" s="182">
        <f t="shared" si="101"/>
        <v>498.74</v>
      </c>
      <c r="L183" s="186">
        <f t="shared" si="98"/>
        <v>148255.76999999999</v>
      </c>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row>
    <row r="184" spans="1:491" x14ac:dyDescent="0.25">
      <c r="A184" s="177">
        <f t="shared" si="99"/>
        <v>42855</v>
      </c>
      <c r="B184" s="181">
        <f>+F183</f>
        <v>147757.03</v>
      </c>
      <c r="C184" s="179">
        <v>-14495.220000000438</v>
      </c>
      <c r="D184" s="180">
        <f t="shared" si="95"/>
        <v>133261.81</v>
      </c>
      <c r="E184" s="181"/>
      <c r="F184" s="182">
        <f t="shared" si="96"/>
        <v>133261.81</v>
      </c>
      <c r="G184" s="183">
        <f t="shared" si="97"/>
        <v>30</v>
      </c>
      <c r="H184" s="184">
        <f t="shared" si="97"/>
        <v>1.0999999999999999E-2</v>
      </c>
      <c r="I184" s="185">
        <f t="shared" si="100"/>
        <v>133.59</v>
      </c>
      <c r="J184" s="181"/>
      <c r="K184" s="182">
        <f t="shared" si="101"/>
        <v>632.33000000000004</v>
      </c>
      <c r="L184" s="182">
        <f t="shared" si="98"/>
        <v>133894.13999999998</v>
      </c>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c r="MS184"/>
      <c r="MT184"/>
      <c r="MU184"/>
      <c r="MV184"/>
      <c r="MW184"/>
      <c r="MX184"/>
      <c r="MY184"/>
      <c r="MZ184"/>
      <c r="NA184"/>
      <c r="NB184"/>
      <c r="NC184"/>
      <c r="ND184"/>
      <c r="NE184"/>
      <c r="NF184"/>
      <c r="NG184"/>
      <c r="NH184"/>
      <c r="NI184"/>
      <c r="NJ184"/>
      <c r="NK184"/>
      <c r="NL184"/>
      <c r="NM184"/>
      <c r="NN184"/>
      <c r="NO184"/>
      <c r="NP184"/>
      <c r="NQ184"/>
      <c r="NR184"/>
      <c r="NS184"/>
      <c r="NT184"/>
      <c r="NU184"/>
      <c r="NV184"/>
      <c r="NW184"/>
      <c r="NX184"/>
      <c r="NY184"/>
      <c r="NZ184"/>
      <c r="OA184"/>
      <c r="OB184"/>
      <c r="OC184"/>
      <c r="OD184"/>
      <c r="OE184"/>
      <c r="OF184"/>
      <c r="OG184"/>
      <c r="OH184"/>
      <c r="OI184"/>
      <c r="OJ184"/>
      <c r="OK184"/>
      <c r="OL184"/>
      <c r="OM184"/>
      <c r="ON184"/>
      <c r="OO184"/>
      <c r="OP184"/>
      <c r="OQ184"/>
      <c r="OR184"/>
      <c r="OS184"/>
      <c r="OT184"/>
      <c r="OU184"/>
      <c r="OV184"/>
      <c r="OW184"/>
      <c r="OX184"/>
      <c r="OY184"/>
      <c r="OZ184"/>
      <c r="PA184"/>
      <c r="PB184"/>
      <c r="PC184"/>
      <c r="PD184"/>
      <c r="PE184"/>
      <c r="PF184"/>
      <c r="PG184"/>
      <c r="PH184"/>
      <c r="PI184"/>
      <c r="PJ184"/>
      <c r="PK184"/>
      <c r="PL184"/>
      <c r="PM184"/>
      <c r="PN184"/>
      <c r="PO184"/>
      <c r="PP184"/>
      <c r="PQ184"/>
      <c r="PR184"/>
      <c r="PS184"/>
      <c r="PT184"/>
      <c r="PU184"/>
      <c r="PV184"/>
      <c r="PW184"/>
      <c r="PX184"/>
      <c r="PY184"/>
      <c r="PZ184"/>
      <c r="QA184"/>
      <c r="QB184"/>
      <c r="QC184"/>
      <c r="QD184"/>
      <c r="QE184"/>
      <c r="QF184"/>
      <c r="QG184"/>
      <c r="QH184"/>
      <c r="QI184"/>
      <c r="QJ184"/>
      <c r="QK184"/>
      <c r="QL184"/>
      <c r="QM184"/>
      <c r="QN184"/>
      <c r="QO184"/>
      <c r="QP184"/>
      <c r="QQ184"/>
      <c r="QR184"/>
      <c r="QS184"/>
      <c r="QT184"/>
      <c r="QU184"/>
      <c r="QV184"/>
      <c r="QW184"/>
      <c r="QX184"/>
      <c r="QY184"/>
      <c r="QZ184"/>
      <c r="RA184"/>
      <c r="RB184"/>
      <c r="RC184"/>
      <c r="RD184"/>
      <c r="RE184"/>
      <c r="RF184"/>
      <c r="RG184"/>
      <c r="RH184"/>
      <c r="RI184"/>
      <c r="RJ184"/>
      <c r="RK184"/>
      <c r="RL184"/>
      <c r="RM184"/>
      <c r="RN184"/>
      <c r="RO184"/>
      <c r="RP184"/>
      <c r="RQ184"/>
      <c r="RR184"/>
      <c r="RS184"/>
      <c r="RT184"/>
      <c r="RU184"/>
      <c r="RV184"/>
      <c r="RW184"/>
    </row>
    <row r="185" spans="1:491" x14ac:dyDescent="0.25">
      <c r="A185" s="177">
        <f t="shared" si="99"/>
        <v>42886</v>
      </c>
      <c r="B185" s="181">
        <f>+F184+E185</f>
        <v>133261.81</v>
      </c>
      <c r="C185" s="179">
        <v>77111.080000000075</v>
      </c>
      <c r="D185" s="180">
        <f t="shared" si="95"/>
        <v>210372.89</v>
      </c>
      <c r="E185" s="187"/>
      <c r="F185" s="182">
        <f>SUM(D185)</f>
        <v>210372.89</v>
      </c>
      <c r="G185" s="183">
        <f t="shared" si="97"/>
        <v>31</v>
      </c>
      <c r="H185" s="184">
        <f t="shared" si="97"/>
        <v>1.0999999999999999E-2</v>
      </c>
      <c r="I185" s="185">
        <f t="shared" si="100"/>
        <v>124.5</v>
      </c>
      <c r="J185" s="187"/>
      <c r="K185" s="182">
        <f>+K184+I185+J185</f>
        <v>756.83</v>
      </c>
      <c r="L185" s="182">
        <f t="shared" si="98"/>
        <v>211129.72</v>
      </c>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row>
    <row r="186" spans="1:491" x14ac:dyDescent="0.25">
      <c r="A186" s="177">
        <f t="shared" si="99"/>
        <v>42916</v>
      </c>
      <c r="B186" s="181">
        <f t="shared" ref="B186:B192" si="102">+F185</f>
        <v>210372.89</v>
      </c>
      <c r="C186" s="179">
        <v>301357.45000000019</v>
      </c>
      <c r="D186" s="180">
        <f t="shared" si="95"/>
        <v>511730.34</v>
      </c>
      <c r="E186" s="181"/>
      <c r="F186" s="182">
        <f t="shared" ref="F186:F196" si="103">SUM(D186:E186)</f>
        <v>511730.34</v>
      </c>
      <c r="G186" s="183">
        <f t="shared" si="97"/>
        <v>30</v>
      </c>
      <c r="H186" s="184">
        <f t="shared" si="97"/>
        <v>1.0999999999999999E-2</v>
      </c>
      <c r="I186" s="185">
        <f t="shared" si="100"/>
        <v>190.2</v>
      </c>
      <c r="J186" s="181"/>
      <c r="K186" s="182">
        <f t="shared" ref="K186" si="104">+K185+I186+J186</f>
        <v>947.03</v>
      </c>
      <c r="L186" s="186">
        <f>ROUND(+K186+F186,2)</f>
        <v>512677.37</v>
      </c>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row>
    <row r="187" spans="1:491" x14ac:dyDescent="0.25">
      <c r="A187" s="177">
        <f t="shared" si="99"/>
        <v>42947</v>
      </c>
      <c r="B187" s="181">
        <f t="shared" si="102"/>
        <v>511730.34</v>
      </c>
      <c r="C187" s="179">
        <v>75428.609999999637</v>
      </c>
      <c r="D187" s="180">
        <f t="shared" si="95"/>
        <v>587158.94999999995</v>
      </c>
      <c r="E187" s="181"/>
      <c r="F187" s="182">
        <f t="shared" si="103"/>
        <v>587158.94999999995</v>
      </c>
      <c r="G187" s="183">
        <f t="shared" si="97"/>
        <v>31</v>
      </c>
      <c r="H187" s="184">
        <f t="shared" si="97"/>
        <v>1.0999999999999999E-2</v>
      </c>
      <c r="I187" s="185">
        <f t="shared" si="100"/>
        <v>478.08</v>
      </c>
      <c r="J187" s="181"/>
      <c r="K187" s="182">
        <f>ROUND(+K186+I187+J187,2)</f>
        <v>1425.11</v>
      </c>
      <c r="L187" s="182">
        <f>ROUND(+K187+F187,2)</f>
        <v>588584.06000000006</v>
      </c>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row>
    <row r="188" spans="1:491" x14ac:dyDescent="0.25">
      <c r="A188" s="177">
        <f t="shared" si="99"/>
        <v>42978</v>
      </c>
      <c r="B188" s="181">
        <f t="shared" si="102"/>
        <v>587158.94999999995</v>
      </c>
      <c r="C188" s="179">
        <v>188550.67999999993</v>
      </c>
      <c r="D188" s="180">
        <f t="shared" si="95"/>
        <v>775709.63</v>
      </c>
      <c r="E188" s="181"/>
      <c r="F188" s="182">
        <f t="shared" si="103"/>
        <v>775709.63</v>
      </c>
      <c r="G188" s="183">
        <f t="shared" si="97"/>
        <v>31</v>
      </c>
      <c r="H188" s="184">
        <f t="shared" si="97"/>
        <v>1.0999999999999999E-2</v>
      </c>
      <c r="I188" s="185">
        <f t="shared" si="100"/>
        <v>548.54999999999995</v>
      </c>
      <c r="J188" s="181"/>
      <c r="K188" s="182">
        <f t="shared" ref="K188:K196" si="105">+K187+I188+J188</f>
        <v>1973.6599999999999</v>
      </c>
      <c r="L188" s="182">
        <f t="shared" ref="L188:L197" si="106">+K188+F188</f>
        <v>777683.29</v>
      </c>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row>
    <row r="189" spans="1:491" x14ac:dyDescent="0.25">
      <c r="A189" s="177">
        <f t="shared" si="99"/>
        <v>43008</v>
      </c>
      <c r="B189" s="181">
        <f t="shared" si="102"/>
        <v>775709.63</v>
      </c>
      <c r="C189" s="179">
        <v>428846.43000000017</v>
      </c>
      <c r="D189" s="180">
        <f t="shared" si="95"/>
        <v>1204556.06</v>
      </c>
      <c r="E189" s="181"/>
      <c r="F189" s="182">
        <f t="shared" si="103"/>
        <v>1204556.06</v>
      </c>
      <c r="G189" s="183">
        <f t="shared" si="97"/>
        <v>30</v>
      </c>
      <c r="H189" s="184">
        <f t="shared" si="97"/>
        <v>1.0999999999999999E-2</v>
      </c>
      <c r="I189" s="185">
        <f t="shared" si="100"/>
        <v>701.33</v>
      </c>
      <c r="J189" s="181"/>
      <c r="K189" s="182">
        <f t="shared" si="105"/>
        <v>2674.99</v>
      </c>
      <c r="L189" s="186">
        <f t="shared" si="106"/>
        <v>1207231.05</v>
      </c>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row>
    <row r="190" spans="1:491" x14ac:dyDescent="0.25">
      <c r="A190" s="177">
        <f t="shared" si="99"/>
        <v>43039</v>
      </c>
      <c r="B190" s="181">
        <f t="shared" si="102"/>
        <v>1204556.06</v>
      </c>
      <c r="C190" s="179">
        <v>-85158.469999999972</v>
      </c>
      <c r="D190" s="180">
        <f t="shared" si="95"/>
        <v>1119397.5900000001</v>
      </c>
      <c r="E190" s="181"/>
      <c r="F190" s="182">
        <f t="shared" si="103"/>
        <v>1119397.5900000001</v>
      </c>
      <c r="G190" s="183">
        <f t="shared" si="97"/>
        <v>31</v>
      </c>
      <c r="H190" s="184">
        <f t="shared" si="97"/>
        <v>1.4999999999999999E-2</v>
      </c>
      <c r="I190" s="185">
        <f t="shared" si="100"/>
        <v>1534.57</v>
      </c>
      <c r="J190" s="181"/>
      <c r="K190" s="182">
        <f t="shared" si="105"/>
        <v>4209.5599999999995</v>
      </c>
      <c r="L190" s="182">
        <f t="shared" si="106"/>
        <v>1123607.1500000001</v>
      </c>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row>
    <row r="191" spans="1:491" x14ac:dyDescent="0.25">
      <c r="A191" s="177">
        <f t="shared" si="99"/>
        <v>43069</v>
      </c>
      <c r="B191" s="181">
        <f t="shared" si="102"/>
        <v>1119397.5900000001</v>
      </c>
      <c r="C191" s="179">
        <v>-963177.29000000015</v>
      </c>
      <c r="D191" s="180">
        <f t="shared" si="95"/>
        <v>156220.29999999999</v>
      </c>
      <c r="E191" s="181"/>
      <c r="F191" s="182">
        <f t="shared" si="103"/>
        <v>156220.29999999999</v>
      </c>
      <c r="G191" s="183">
        <f t="shared" si="97"/>
        <v>30</v>
      </c>
      <c r="H191" s="184">
        <f t="shared" si="97"/>
        <v>1.4999999999999999E-2</v>
      </c>
      <c r="I191" s="185">
        <f t="shared" si="100"/>
        <v>1380.08</v>
      </c>
      <c r="J191" s="181"/>
      <c r="K191" s="182">
        <f t="shared" si="105"/>
        <v>5589.6399999999994</v>
      </c>
      <c r="L191" s="182">
        <f t="shared" si="106"/>
        <v>161809.94</v>
      </c>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row>
    <row r="192" spans="1:491" x14ac:dyDescent="0.25">
      <c r="A192" s="188">
        <f t="shared" si="99"/>
        <v>43100</v>
      </c>
      <c r="B192" s="189">
        <f t="shared" si="102"/>
        <v>156220.29999999999</v>
      </c>
      <c r="C192" s="190">
        <v>640556.2900000005</v>
      </c>
      <c r="D192" s="191">
        <f t="shared" si="95"/>
        <v>796776.59</v>
      </c>
      <c r="E192" s="189"/>
      <c r="F192" s="190">
        <f t="shared" si="103"/>
        <v>796776.59</v>
      </c>
      <c r="G192" s="189">
        <f t="shared" si="97"/>
        <v>31</v>
      </c>
      <c r="H192" s="192">
        <f t="shared" si="97"/>
        <v>1.4999999999999999E-2</v>
      </c>
      <c r="I192" s="193">
        <f t="shared" si="100"/>
        <v>199.02</v>
      </c>
      <c r="J192" s="189"/>
      <c r="K192" s="190">
        <f t="shared" si="105"/>
        <v>5788.66</v>
      </c>
      <c r="L192" s="194">
        <f t="shared" si="106"/>
        <v>802565.25</v>
      </c>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row>
    <row r="193" spans="1:491" x14ac:dyDescent="0.25">
      <c r="A193" s="177">
        <f t="shared" si="99"/>
        <v>43131</v>
      </c>
      <c r="B193" s="195">
        <f>ROUND(+F192,2)</f>
        <v>796776.59</v>
      </c>
      <c r="C193" s="179"/>
      <c r="D193" s="180">
        <f t="shared" si="95"/>
        <v>796776.59</v>
      </c>
      <c r="E193" s="181"/>
      <c r="F193" s="182">
        <f t="shared" si="103"/>
        <v>796776.59</v>
      </c>
      <c r="G193" s="183">
        <f t="shared" si="97"/>
        <v>31</v>
      </c>
      <c r="H193" s="184">
        <f t="shared" si="97"/>
        <v>1.4999999999999999E-2</v>
      </c>
      <c r="I193" s="185">
        <f t="shared" ref="I193:I216" si="107">ROUND(SUM(G193/365)*H193*B193,2)</f>
        <v>1015.07</v>
      </c>
      <c r="J193" s="181"/>
      <c r="K193" s="182">
        <f t="shared" si="105"/>
        <v>6803.73</v>
      </c>
      <c r="L193" s="182">
        <f t="shared" si="106"/>
        <v>803580.32</v>
      </c>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row>
    <row r="194" spans="1:491" x14ac:dyDescent="0.25">
      <c r="A194" s="177">
        <f t="shared" si="99"/>
        <v>43159</v>
      </c>
      <c r="B194" s="181">
        <f>+F193</f>
        <v>796776.59</v>
      </c>
      <c r="C194" s="179"/>
      <c r="D194" s="180">
        <f t="shared" si="95"/>
        <v>796776.59</v>
      </c>
      <c r="E194" s="181"/>
      <c r="F194" s="182">
        <f t="shared" si="103"/>
        <v>796776.59</v>
      </c>
      <c r="G194" s="183">
        <f t="shared" si="97"/>
        <v>28</v>
      </c>
      <c r="H194" s="184">
        <f t="shared" si="97"/>
        <v>1.4999999999999999E-2</v>
      </c>
      <c r="I194" s="185">
        <f t="shared" si="107"/>
        <v>916.84</v>
      </c>
      <c r="J194" s="181"/>
      <c r="K194" s="182">
        <f t="shared" si="105"/>
        <v>7720.57</v>
      </c>
      <c r="L194" s="182">
        <f t="shared" si="106"/>
        <v>804497.15999999992</v>
      </c>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row>
    <row r="195" spans="1:491" x14ac:dyDescent="0.25">
      <c r="A195" s="177">
        <f t="shared" si="99"/>
        <v>43190</v>
      </c>
      <c r="B195" s="181">
        <f>+F194</f>
        <v>796776.59</v>
      </c>
      <c r="C195" s="179"/>
      <c r="D195" s="180">
        <f t="shared" si="95"/>
        <v>796776.59</v>
      </c>
      <c r="E195" s="181"/>
      <c r="F195" s="182">
        <f t="shared" si="103"/>
        <v>796776.59</v>
      </c>
      <c r="G195" s="183">
        <f t="shared" si="97"/>
        <v>31</v>
      </c>
      <c r="H195" s="184">
        <f t="shared" si="97"/>
        <v>1.4999999999999999E-2</v>
      </c>
      <c r="I195" s="185">
        <f t="shared" si="107"/>
        <v>1015.07</v>
      </c>
      <c r="J195" s="181"/>
      <c r="K195" s="182">
        <f t="shared" si="105"/>
        <v>8735.64</v>
      </c>
      <c r="L195" s="186">
        <f t="shared" si="106"/>
        <v>805512.23</v>
      </c>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row>
    <row r="196" spans="1:491" x14ac:dyDescent="0.25">
      <c r="A196" s="177">
        <f t="shared" si="99"/>
        <v>43220</v>
      </c>
      <c r="B196" s="181">
        <f>+F195</f>
        <v>796776.59</v>
      </c>
      <c r="C196" s="179"/>
      <c r="D196" s="180">
        <f t="shared" si="95"/>
        <v>796776.59</v>
      </c>
      <c r="E196" s="181"/>
      <c r="F196" s="182">
        <f t="shared" si="103"/>
        <v>796776.59</v>
      </c>
      <c r="G196" s="183">
        <f t="shared" si="97"/>
        <v>30</v>
      </c>
      <c r="H196" s="184">
        <f t="shared" si="97"/>
        <v>1.89E-2</v>
      </c>
      <c r="I196" s="185">
        <f t="shared" si="107"/>
        <v>1237.73</v>
      </c>
      <c r="J196" s="181"/>
      <c r="K196" s="182">
        <f t="shared" si="105"/>
        <v>9973.369999999999</v>
      </c>
      <c r="L196" s="182">
        <f t="shared" si="106"/>
        <v>806749.96</v>
      </c>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row>
    <row r="197" spans="1:491" x14ac:dyDescent="0.25">
      <c r="A197" s="177">
        <f t="shared" si="99"/>
        <v>43251</v>
      </c>
      <c r="B197" s="181">
        <f>+F196+E197</f>
        <v>796776.59</v>
      </c>
      <c r="C197" s="179"/>
      <c r="D197" s="180">
        <f t="shared" si="95"/>
        <v>796776.59</v>
      </c>
      <c r="E197" s="187"/>
      <c r="F197" s="182">
        <f>SUM(D197)</f>
        <v>796776.59</v>
      </c>
      <c r="G197" s="183">
        <f t="shared" ref="G197:H212" si="108">+G156</f>
        <v>31</v>
      </c>
      <c r="H197" s="184">
        <f t="shared" si="108"/>
        <v>1.89E-2</v>
      </c>
      <c r="I197" s="185">
        <f t="shared" si="107"/>
        <v>1278.99</v>
      </c>
      <c r="J197" s="187"/>
      <c r="K197" s="182">
        <f>+K196+I197+J197</f>
        <v>11252.359999999999</v>
      </c>
      <c r="L197" s="182">
        <f t="shared" si="106"/>
        <v>808028.95</v>
      </c>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row>
    <row r="198" spans="1:491" x14ac:dyDescent="0.25">
      <c r="A198" s="177">
        <f t="shared" si="99"/>
        <v>43281</v>
      </c>
      <c r="B198" s="181">
        <f t="shared" ref="B198:B204" si="109">+F197</f>
        <v>796776.59</v>
      </c>
      <c r="C198" s="179"/>
      <c r="D198" s="180">
        <f t="shared" si="95"/>
        <v>796776.59</v>
      </c>
      <c r="E198" s="181"/>
      <c r="F198" s="182">
        <f t="shared" ref="F198:F208" si="110">SUM(D198:E198)</f>
        <v>796776.59</v>
      </c>
      <c r="G198" s="183">
        <f t="shared" si="108"/>
        <v>30</v>
      </c>
      <c r="H198" s="184">
        <f t="shared" si="108"/>
        <v>1.89E-2</v>
      </c>
      <c r="I198" s="185">
        <f t="shared" si="107"/>
        <v>1237.73</v>
      </c>
      <c r="J198" s="181"/>
      <c r="K198" s="182">
        <f>+K197+I198+J198</f>
        <v>12490.089999999998</v>
      </c>
      <c r="L198" s="186">
        <f>ROUND(+K198+F198,2)</f>
        <v>809266.68</v>
      </c>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row>
    <row r="199" spans="1:491" x14ac:dyDescent="0.25">
      <c r="A199" s="177">
        <f t="shared" si="99"/>
        <v>43312</v>
      </c>
      <c r="B199" s="181">
        <f t="shared" si="109"/>
        <v>796776.59</v>
      </c>
      <c r="C199" s="179"/>
      <c r="D199" s="180">
        <f t="shared" si="95"/>
        <v>796776.59</v>
      </c>
      <c r="E199" s="181"/>
      <c r="F199" s="182">
        <f t="shared" si="110"/>
        <v>796776.59</v>
      </c>
      <c r="G199" s="183">
        <f t="shared" si="108"/>
        <v>31</v>
      </c>
      <c r="H199" s="184">
        <f t="shared" si="108"/>
        <v>1.89E-2</v>
      </c>
      <c r="I199" s="185">
        <f t="shared" si="107"/>
        <v>1278.99</v>
      </c>
      <c r="J199" s="181"/>
      <c r="K199" s="182">
        <f>ROUND(+K198+I199+J199,2)</f>
        <v>13769.08</v>
      </c>
      <c r="L199" s="182">
        <f>ROUND(+K199+F199,2)</f>
        <v>810545.67</v>
      </c>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c r="MS199"/>
      <c r="MT199"/>
      <c r="MU199"/>
      <c r="MV199"/>
      <c r="MW199"/>
      <c r="MX199"/>
      <c r="MY199"/>
      <c r="MZ199"/>
      <c r="NA199"/>
      <c r="NB199"/>
      <c r="NC199"/>
      <c r="ND199"/>
      <c r="NE199"/>
      <c r="NF199"/>
      <c r="NG199"/>
      <c r="NH199"/>
      <c r="NI199"/>
      <c r="NJ199"/>
      <c r="NK199"/>
      <c r="NL199"/>
      <c r="NM199"/>
      <c r="NN199"/>
      <c r="NO199"/>
      <c r="NP199"/>
      <c r="NQ199"/>
      <c r="NR199"/>
      <c r="NS199"/>
      <c r="NT199"/>
      <c r="NU199"/>
      <c r="NV199"/>
      <c r="NW199"/>
      <c r="NX199"/>
      <c r="NY199"/>
      <c r="NZ199"/>
      <c r="OA199"/>
      <c r="OB199"/>
      <c r="OC199"/>
      <c r="OD199"/>
      <c r="OE199"/>
      <c r="OF199"/>
      <c r="OG199"/>
      <c r="OH199"/>
      <c r="OI199"/>
      <c r="OJ199"/>
      <c r="OK199"/>
      <c r="OL199"/>
      <c r="OM199"/>
      <c r="ON199"/>
      <c r="OO199"/>
      <c r="OP199"/>
      <c r="OQ199"/>
      <c r="OR199"/>
      <c r="OS199"/>
      <c r="OT199"/>
      <c r="OU199"/>
      <c r="OV199"/>
      <c r="OW199"/>
      <c r="OX199"/>
      <c r="OY199"/>
      <c r="OZ199"/>
      <c r="PA199"/>
      <c r="PB199"/>
      <c r="PC199"/>
      <c r="PD199"/>
      <c r="PE199"/>
      <c r="PF199"/>
      <c r="PG199"/>
      <c r="PH199"/>
      <c r="PI199"/>
      <c r="PJ199"/>
      <c r="PK199"/>
      <c r="PL199"/>
      <c r="PM199"/>
      <c r="PN199"/>
      <c r="PO199"/>
      <c r="PP199"/>
      <c r="PQ199"/>
      <c r="PR199"/>
      <c r="PS199"/>
      <c r="PT199"/>
      <c r="PU199"/>
      <c r="PV199"/>
      <c r="PW199"/>
      <c r="PX199"/>
      <c r="PY199"/>
      <c r="PZ199"/>
      <c r="QA199"/>
      <c r="QB199"/>
      <c r="QC199"/>
      <c r="QD199"/>
      <c r="QE199"/>
      <c r="QF199"/>
      <c r="QG199"/>
      <c r="QH199"/>
      <c r="QI199"/>
      <c r="QJ199"/>
      <c r="QK199"/>
      <c r="QL199"/>
      <c r="QM199"/>
      <c r="QN199"/>
      <c r="QO199"/>
      <c r="QP199"/>
      <c r="QQ199"/>
      <c r="QR199"/>
      <c r="QS199"/>
      <c r="QT199"/>
      <c r="QU199"/>
      <c r="QV199"/>
      <c r="QW199"/>
      <c r="QX199"/>
      <c r="QY199"/>
      <c r="QZ199"/>
      <c r="RA199"/>
      <c r="RB199"/>
      <c r="RC199"/>
      <c r="RD199"/>
      <c r="RE199"/>
      <c r="RF199"/>
      <c r="RG199"/>
      <c r="RH199"/>
      <c r="RI199"/>
      <c r="RJ199"/>
      <c r="RK199"/>
      <c r="RL199"/>
      <c r="RM199"/>
      <c r="RN199"/>
      <c r="RO199"/>
      <c r="RP199"/>
      <c r="RQ199"/>
      <c r="RR199"/>
      <c r="RS199"/>
      <c r="RT199"/>
      <c r="RU199"/>
      <c r="RV199"/>
      <c r="RW199"/>
    </row>
    <row r="200" spans="1:491" x14ac:dyDescent="0.25">
      <c r="A200" s="177">
        <f t="shared" si="99"/>
        <v>43343</v>
      </c>
      <c r="B200" s="181">
        <f t="shared" si="109"/>
        <v>796776.59</v>
      </c>
      <c r="C200" s="179"/>
      <c r="D200" s="180">
        <f t="shared" si="95"/>
        <v>796776.59</v>
      </c>
      <c r="E200" s="181"/>
      <c r="F200" s="182">
        <f t="shared" si="110"/>
        <v>796776.59</v>
      </c>
      <c r="G200" s="183">
        <f t="shared" si="108"/>
        <v>31</v>
      </c>
      <c r="H200" s="184">
        <f t="shared" si="108"/>
        <v>1.89E-2</v>
      </c>
      <c r="I200" s="185">
        <f t="shared" si="107"/>
        <v>1278.99</v>
      </c>
      <c r="J200" s="181"/>
      <c r="K200" s="182">
        <f>+K199+I200+J200</f>
        <v>15048.07</v>
      </c>
      <c r="L200" s="182">
        <f>+K200+F200</f>
        <v>811824.65999999992</v>
      </c>
      <c r="IQ200"/>
      <c r="IR200"/>
      <c r="IS200"/>
      <c r="IT200"/>
      <c r="IU200"/>
      <c r="IV200"/>
      <c r="IW200"/>
      <c r="IX200"/>
      <c r="IY200"/>
      <c r="IZ200"/>
      <c r="JA200"/>
      <c r="JB200"/>
      <c r="JC200"/>
      <c r="JD200"/>
      <c r="JE200"/>
      <c r="JF200"/>
      <c r="JG200"/>
      <c r="JH200"/>
      <c r="JI200"/>
      <c r="JJ200"/>
      <c r="JK200"/>
      <c r="JL200"/>
      <c r="JM200"/>
      <c r="JN200"/>
      <c r="JO200"/>
      <c r="JP200"/>
      <c r="JQ200"/>
      <c r="JR200"/>
      <c r="JS200"/>
      <c r="JT200"/>
      <c r="JU200"/>
      <c r="JV200"/>
      <c r="JW200"/>
      <c r="JX200"/>
      <c r="JY200"/>
      <c r="JZ200"/>
      <c r="KA200"/>
      <c r="KB200"/>
      <c r="KC200"/>
      <c r="KD200"/>
      <c r="KE200"/>
      <c r="KF200"/>
      <c r="KG200"/>
      <c r="KH200"/>
      <c r="KI200"/>
      <c r="KJ200"/>
      <c r="KK200"/>
      <c r="KL200"/>
      <c r="KM200"/>
      <c r="KN200"/>
      <c r="KO200"/>
      <c r="KP200"/>
      <c r="KQ200"/>
      <c r="KR200"/>
      <c r="KS200"/>
      <c r="KT200"/>
      <c r="KU200"/>
      <c r="KV200"/>
      <c r="KW200"/>
      <c r="KX200"/>
      <c r="KY200"/>
      <c r="KZ200"/>
      <c r="LA200"/>
      <c r="LB200"/>
      <c r="LC200"/>
      <c r="LD200"/>
      <c r="LE200"/>
      <c r="LF200"/>
      <c r="LG200"/>
      <c r="LH200"/>
      <c r="LI200"/>
      <c r="LJ200"/>
      <c r="LK200"/>
      <c r="LL200"/>
      <c r="LM200"/>
      <c r="LN200"/>
      <c r="LO200"/>
      <c r="LP200"/>
      <c r="LQ200"/>
      <c r="LR200"/>
      <c r="LS200"/>
      <c r="LT200"/>
      <c r="LU200"/>
      <c r="LV200"/>
      <c r="LW200"/>
      <c r="LX200"/>
      <c r="LY200"/>
      <c r="LZ200"/>
      <c r="MA200"/>
      <c r="MB200"/>
      <c r="MC200"/>
      <c r="MD200"/>
      <c r="ME200"/>
      <c r="MF200"/>
      <c r="MG200"/>
      <c r="MH200"/>
      <c r="MI200"/>
      <c r="MJ200"/>
      <c r="MK200"/>
      <c r="ML200"/>
      <c r="MM200"/>
      <c r="MN200"/>
      <c r="MO200"/>
      <c r="MP200"/>
      <c r="MQ200"/>
      <c r="MR200"/>
      <c r="MS200"/>
      <c r="MT200"/>
      <c r="MU200"/>
      <c r="MV200"/>
      <c r="MW200"/>
      <c r="MX200"/>
      <c r="MY200"/>
      <c r="MZ200"/>
      <c r="NA200"/>
      <c r="NB200"/>
      <c r="NC200"/>
      <c r="ND200"/>
      <c r="NE200"/>
      <c r="NF200"/>
      <c r="NG200"/>
      <c r="NH200"/>
      <c r="NI200"/>
      <c r="NJ200"/>
      <c r="NK200"/>
      <c r="NL200"/>
      <c r="NM200"/>
      <c r="NN200"/>
      <c r="NO200"/>
      <c r="NP200"/>
      <c r="NQ200"/>
      <c r="NR200"/>
      <c r="NS200"/>
      <c r="NT200"/>
      <c r="NU200"/>
      <c r="NV200"/>
      <c r="NW200"/>
      <c r="NX200"/>
      <c r="NY200"/>
      <c r="NZ200"/>
      <c r="OA200"/>
      <c r="OB200"/>
      <c r="OC200"/>
      <c r="OD200"/>
      <c r="OE200"/>
      <c r="OF200"/>
      <c r="OG200"/>
      <c r="OH200"/>
      <c r="OI200"/>
      <c r="OJ200"/>
      <c r="OK200"/>
      <c r="OL200"/>
      <c r="OM200"/>
      <c r="ON200"/>
      <c r="OO200"/>
      <c r="OP200"/>
      <c r="OQ200"/>
      <c r="OR200"/>
      <c r="OS200"/>
      <c r="OT200"/>
      <c r="OU200"/>
      <c r="OV200"/>
      <c r="OW200"/>
      <c r="OX200"/>
      <c r="OY200"/>
      <c r="OZ200"/>
      <c r="PA200"/>
      <c r="PB200"/>
      <c r="PC200"/>
      <c r="PD200"/>
      <c r="PE200"/>
      <c r="PF200"/>
      <c r="PG200"/>
      <c r="PH200"/>
      <c r="PI200"/>
      <c r="PJ200"/>
      <c r="PK200"/>
      <c r="PL200"/>
      <c r="PM200"/>
      <c r="PN200"/>
      <c r="PO200"/>
      <c r="PP200"/>
      <c r="PQ200"/>
      <c r="PR200"/>
      <c r="PS200"/>
      <c r="PT200"/>
      <c r="PU200"/>
      <c r="PV200"/>
      <c r="PW200"/>
      <c r="PX200"/>
      <c r="PY200"/>
      <c r="PZ200"/>
      <c r="QA200"/>
      <c r="QB200"/>
      <c r="QC200"/>
      <c r="QD200"/>
      <c r="QE200"/>
      <c r="QF200"/>
      <c r="QG200"/>
      <c r="QH200"/>
      <c r="QI200"/>
      <c r="QJ200"/>
      <c r="QK200"/>
      <c r="QL200"/>
      <c r="QM200"/>
      <c r="QN200"/>
      <c r="QO200"/>
      <c r="QP200"/>
      <c r="QQ200"/>
      <c r="QR200"/>
      <c r="QS200"/>
      <c r="QT200"/>
      <c r="QU200"/>
      <c r="QV200"/>
      <c r="QW200"/>
      <c r="QX200"/>
      <c r="QY200"/>
      <c r="QZ200"/>
      <c r="RA200"/>
      <c r="RB200"/>
      <c r="RC200"/>
      <c r="RD200"/>
      <c r="RE200"/>
      <c r="RF200"/>
      <c r="RG200"/>
      <c r="RH200"/>
      <c r="RI200"/>
      <c r="RJ200"/>
      <c r="RK200"/>
      <c r="RL200"/>
      <c r="RM200"/>
      <c r="RN200"/>
      <c r="RO200"/>
      <c r="RP200"/>
      <c r="RQ200"/>
      <c r="RR200"/>
      <c r="RS200"/>
      <c r="RT200"/>
      <c r="RU200"/>
      <c r="RV200"/>
      <c r="RW200"/>
    </row>
    <row r="201" spans="1:491" x14ac:dyDescent="0.25">
      <c r="A201" s="177">
        <f t="shared" si="99"/>
        <v>43373</v>
      </c>
      <c r="B201" s="181">
        <f t="shared" si="109"/>
        <v>796776.59</v>
      </c>
      <c r="C201" s="179"/>
      <c r="D201" s="180">
        <f t="shared" si="95"/>
        <v>796776.59</v>
      </c>
      <c r="E201" s="181"/>
      <c r="F201" s="182">
        <f t="shared" si="110"/>
        <v>796776.59</v>
      </c>
      <c r="G201" s="183">
        <f t="shared" si="108"/>
        <v>30</v>
      </c>
      <c r="H201" s="184">
        <f t="shared" si="108"/>
        <v>1.89E-2</v>
      </c>
      <c r="I201" s="185">
        <f t="shared" si="107"/>
        <v>1237.73</v>
      </c>
      <c r="J201" s="181"/>
      <c r="K201" s="182">
        <f>+K200+I201+J201</f>
        <v>16285.8</v>
      </c>
      <c r="L201" s="186">
        <f>+K201+F201</f>
        <v>813062.39</v>
      </c>
      <c r="IQ201"/>
      <c r="IR201"/>
      <c r="IS201"/>
      <c r="IT201"/>
      <c r="IU201"/>
      <c r="IV201"/>
      <c r="IW201"/>
      <c r="IX201"/>
      <c r="IY201"/>
      <c r="IZ201"/>
      <c r="JA201"/>
      <c r="JB201"/>
      <c r="JC201"/>
      <c r="JD201"/>
      <c r="JE201"/>
      <c r="JF201"/>
      <c r="JG201"/>
      <c r="JH201"/>
      <c r="JI201"/>
      <c r="JJ201"/>
      <c r="JK201"/>
      <c r="JL201"/>
      <c r="JM201"/>
      <c r="JN201"/>
      <c r="JO201"/>
      <c r="JP201"/>
      <c r="JQ201"/>
      <c r="JR201"/>
      <c r="JS201"/>
      <c r="JT201"/>
      <c r="JU201"/>
      <c r="JV201"/>
      <c r="JW201"/>
      <c r="JX201"/>
      <c r="JY201"/>
      <c r="JZ201"/>
      <c r="KA201"/>
      <c r="KB201"/>
      <c r="KC201"/>
      <c r="KD201"/>
      <c r="KE201"/>
      <c r="KF201"/>
      <c r="KG201"/>
      <c r="KH201"/>
      <c r="KI201"/>
      <c r="KJ201"/>
      <c r="KK201"/>
      <c r="KL201"/>
      <c r="KM201"/>
      <c r="KN201"/>
      <c r="KO201"/>
      <c r="KP201"/>
      <c r="KQ201"/>
      <c r="KR201"/>
      <c r="KS201"/>
      <c r="KT201"/>
      <c r="KU201"/>
      <c r="KV201"/>
      <c r="KW201"/>
      <c r="KX201"/>
      <c r="KY201"/>
      <c r="KZ201"/>
      <c r="LA201"/>
      <c r="LB201"/>
      <c r="LC201"/>
      <c r="LD201"/>
      <c r="LE201"/>
      <c r="LF201"/>
      <c r="LG201"/>
      <c r="LH201"/>
      <c r="LI201"/>
      <c r="LJ201"/>
      <c r="LK201"/>
      <c r="LL201"/>
      <c r="LM201"/>
      <c r="LN201"/>
      <c r="LO201"/>
      <c r="LP201"/>
      <c r="LQ201"/>
      <c r="LR201"/>
      <c r="LS201"/>
      <c r="LT201"/>
      <c r="LU201"/>
      <c r="LV201"/>
      <c r="LW201"/>
      <c r="LX201"/>
      <c r="LY201"/>
      <c r="LZ201"/>
      <c r="MA201"/>
      <c r="MB201"/>
      <c r="MC201"/>
      <c r="MD201"/>
      <c r="ME201"/>
      <c r="MF201"/>
      <c r="MG201"/>
      <c r="MH201"/>
      <c r="MI201"/>
      <c r="MJ201"/>
      <c r="MK201"/>
      <c r="ML201"/>
      <c r="MM201"/>
      <c r="MN201"/>
      <c r="MO201"/>
      <c r="MP201"/>
      <c r="MQ201"/>
      <c r="MR201"/>
      <c r="MS201"/>
      <c r="MT201"/>
      <c r="MU201"/>
      <c r="MV201"/>
      <c r="MW201"/>
      <c r="MX201"/>
      <c r="MY201"/>
      <c r="MZ201"/>
      <c r="NA201"/>
      <c r="NB201"/>
      <c r="NC201"/>
      <c r="ND201"/>
      <c r="NE201"/>
      <c r="NF201"/>
      <c r="NG201"/>
      <c r="NH201"/>
      <c r="NI201"/>
      <c r="NJ201"/>
      <c r="NK201"/>
      <c r="NL201"/>
      <c r="NM201"/>
      <c r="NN201"/>
      <c r="NO201"/>
      <c r="NP201"/>
      <c r="NQ201"/>
      <c r="NR201"/>
      <c r="NS201"/>
      <c r="NT201"/>
      <c r="NU201"/>
      <c r="NV201"/>
      <c r="NW201"/>
      <c r="NX201"/>
      <c r="NY201"/>
      <c r="NZ201"/>
      <c r="OA201"/>
      <c r="OB201"/>
      <c r="OC201"/>
      <c r="OD201"/>
      <c r="OE201"/>
      <c r="OF201"/>
      <c r="OG201"/>
      <c r="OH201"/>
      <c r="OI201"/>
      <c r="OJ201"/>
      <c r="OK201"/>
      <c r="OL201"/>
      <c r="OM201"/>
      <c r="ON201"/>
      <c r="OO201"/>
      <c r="OP201"/>
      <c r="OQ201"/>
      <c r="OR201"/>
      <c r="OS201"/>
      <c r="OT201"/>
      <c r="OU201"/>
      <c r="OV201"/>
      <c r="OW201"/>
      <c r="OX201"/>
      <c r="OY201"/>
      <c r="OZ201"/>
      <c r="PA201"/>
      <c r="PB201"/>
      <c r="PC201"/>
      <c r="PD201"/>
      <c r="PE201"/>
      <c r="PF201"/>
      <c r="PG201"/>
      <c r="PH201"/>
      <c r="PI201"/>
      <c r="PJ201"/>
      <c r="PK201"/>
      <c r="PL201"/>
      <c r="PM201"/>
      <c r="PN201"/>
      <c r="PO201"/>
      <c r="PP201"/>
      <c r="PQ201"/>
      <c r="PR201"/>
      <c r="PS201"/>
      <c r="PT201"/>
      <c r="PU201"/>
      <c r="PV201"/>
      <c r="PW201"/>
      <c r="PX201"/>
      <c r="PY201"/>
      <c r="PZ201"/>
      <c r="QA201"/>
      <c r="QB201"/>
      <c r="QC201"/>
      <c r="QD201"/>
      <c r="QE201"/>
      <c r="QF201"/>
      <c r="QG201"/>
      <c r="QH201"/>
      <c r="QI201"/>
      <c r="QJ201"/>
      <c r="QK201"/>
      <c r="QL201"/>
      <c r="QM201"/>
      <c r="QN201"/>
      <c r="QO201"/>
      <c r="QP201"/>
      <c r="QQ201"/>
      <c r="QR201"/>
      <c r="QS201"/>
      <c r="QT201"/>
      <c r="QU201"/>
      <c r="QV201"/>
      <c r="QW201"/>
      <c r="QX201"/>
      <c r="QY201"/>
      <c r="QZ201"/>
      <c r="RA201"/>
      <c r="RB201"/>
      <c r="RC201"/>
      <c r="RD201"/>
      <c r="RE201"/>
      <c r="RF201"/>
      <c r="RG201"/>
      <c r="RH201"/>
      <c r="RI201"/>
      <c r="RJ201"/>
      <c r="RK201"/>
      <c r="RL201"/>
      <c r="RM201"/>
      <c r="RN201"/>
      <c r="RO201"/>
      <c r="RP201"/>
      <c r="RQ201"/>
      <c r="RR201"/>
      <c r="RS201"/>
      <c r="RT201"/>
      <c r="RU201"/>
      <c r="RV201"/>
      <c r="RW201"/>
    </row>
    <row r="202" spans="1:491" x14ac:dyDescent="0.25">
      <c r="A202" s="177">
        <f t="shared" si="99"/>
        <v>43404</v>
      </c>
      <c r="B202" s="181">
        <f t="shared" si="109"/>
        <v>796776.59</v>
      </c>
      <c r="C202" s="179"/>
      <c r="D202" s="180">
        <f t="shared" si="95"/>
        <v>796776.59</v>
      </c>
      <c r="E202" s="181"/>
      <c r="F202" s="182">
        <f t="shared" si="110"/>
        <v>796776.59</v>
      </c>
      <c r="G202" s="183">
        <f t="shared" si="108"/>
        <v>31</v>
      </c>
      <c r="H202" s="184">
        <f t="shared" si="108"/>
        <v>2.1700000000000001E-2</v>
      </c>
      <c r="I202" s="185">
        <f t="shared" si="107"/>
        <v>1468.47</v>
      </c>
      <c r="J202" s="181"/>
      <c r="K202" s="182">
        <f>+K201+I202+J202</f>
        <v>17754.27</v>
      </c>
      <c r="L202" s="182">
        <f>+K202+F202</f>
        <v>814530.86</v>
      </c>
      <c r="IQ202"/>
      <c r="IR202"/>
      <c r="IS202"/>
      <c r="IT202"/>
      <c r="IU202"/>
      <c r="IV202"/>
      <c r="IW202"/>
      <c r="IX202"/>
      <c r="IY202"/>
      <c r="IZ202"/>
      <c r="JA202"/>
      <c r="JB202"/>
      <c r="JC202"/>
      <c r="JD202"/>
      <c r="JE202"/>
      <c r="JF202"/>
      <c r="JG202"/>
      <c r="JH202"/>
      <c r="JI202"/>
      <c r="JJ202"/>
      <c r="JK202"/>
      <c r="JL202"/>
      <c r="JM202"/>
      <c r="JN202"/>
      <c r="JO202"/>
      <c r="JP202"/>
      <c r="JQ202"/>
      <c r="JR202"/>
      <c r="JS202"/>
      <c r="JT202"/>
      <c r="JU202"/>
      <c r="JV202"/>
      <c r="JW202"/>
      <c r="JX202"/>
      <c r="JY202"/>
      <c r="JZ202"/>
      <c r="KA202"/>
      <c r="KB202"/>
      <c r="KC202"/>
      <c r="KD202"/>
      <c r="KE202"/>
      <c r="KF202"/>
      <c r="KG202"/>
      <c r="KH202"/>
      <c r="KI202"/>
      <c r="KJ202"/>
      <c r="KK202"/>
      <c r="KL202"/>
      <c r="KM202"/>
      <c r="KN202"/>
      <c r="KO202"/>
      <c r="KP202"/>
      <c r="KQ202"/>
      <c r="KR202"/>
      <c r="KS202"/>
      <c r="KT202"/>
      <c r="KU202"/>
      <c r="KV202"/>
      <c r="KW202"/>
      <c r="KX202"/>
      <c r="KY202"/>
      <c r="KZ202"/>
      <c r="LA202"/>
      <c r="LB202"/>
      <c r="LC202"/>
      <c r="LD202"/>
      <c r="LE202"/>
      <c r="LF202"/>
      <c r="LG202"/>
      <c r="LH202"/>
      <c r="LI202"/>
      <c r="LJ202"/>
      <c r="LK202"/>
      <c r="LL202"/>
      <c r="LM202"/>
      <c r="LN202"/>
      <c r="LO202"/>
      <c r="LP202"/>
      <c r="LQ202"/>
      <c r="LR202"/>
      <c r="LS202"/>
      <c r="LT202"/>
      <c r="LU202"/>
      <c r="LV202"/>
      <c r="LW202"/>
      <c r="LX202"/>
      <c r="LY202"/>
      <c r="LZ202"/>
      <c r="MA202"/>
      <c r="MB202"/>
      <c r="MC202"/>
      <c r="MD202"/>
      <c r="ME202"/>
      <c r="MF202"/>
      <c r="MG202"/>
      <c r="MH202"/>
      <c r="MI202"/>
      <c r="MJ202"/>
      <c r="MK202"/>
      <c r="ML202"/>
      <c r="MM202"/>
      <c r="MN202"/>
      <c r="MO202"/>
      <c r="MP202"/>
      <c r="MQ202"/>
      <c r="MR202"/>
      <c r="MS202"/>
      <c r="MT202"/>
      <c r="MU202"/>
      <c r="MV202"/>
      <c r="MW202"/>
      <c r="MX202"/>
      <c r="MY202"/>
      <c r="MZ202"/>
      <c r="NA202"/>
      <c r="NB202"/>
      <c r="NC202"/>
      <c r="ND202"/>
      <c r="NE202"/>
      <c r="NF202"/>
      <c r="NG202"/>
      <c r="NH202"/>
      <c r="NI202"/>
      <c r="NJ202"/>
      <c r="NK202"/>
      <c r="NL202"/>
      <c r="NM202"/>
      <c r="NN202"/>
      <c r="NO202"/>
      <c r="NP202"/>
      <c r="NQ202"/>
      <c r="NR202"/>
      <c r="NS202"/>
      <c r="NT202"/>
      <c r="NU202"/>
      <c r="NV202"/>
      <c r="NW202"/>
      <c r="NX202"/>
      <c r="NY202"/>
      <c r="NZ202"/>
      <c r="OA202"/>
      <c r="OB202"/>
      <c r="OC202"/>
      <c r="OD202"/>
      <c r="OE202"/>
      <c r="OF202"/>
      <c r="OG202"/>
      <c r="OH202"/>
      <c r="OI202"/>
      <c r="OJ202"/>
      <c r="OK202"/>
      <c r="OL202"/>
      <c r="OM202"/>
      <c r="ON202"/>
      <c r="OO202"/>
      <c r="OP202"/>
      <c r="OQ202"/>
      <c r="OR202"/>
      <c r="OS202"/>
      <c r="OT202"/>
      <c r="OU202"/>
      <c r="OV202"/>
      <c r="OW202"/>
      <c r="OX202"/>
      <c r="OY202"/>
      <c r="OZ202"/>
      <c r="PA202"/>
      <c r="PB202"/>
      <c r="PC202"/>
      <c r="PD202"/>
      <c r="PE202"/>
      <c r="PF202"/>
      <c r="PG202"/>
      <c r="PH202"/>
      <c r="PI202"/>
      <c r="PJ202"/>
      <c r="PK202"/>
      <c r="PL202"/>
      <c r="PM202"/>
      <c r="PN202"/>
      <c r="PO202"/>
      <c r="PP202"/>
      <c r="PQ202"/>
      <c r="PR202"/>
      <c r="PS202"/>
      <c r="PT202"/>
      <c r="PU202"/>
      <c r="PV202"/>
      <c r="PW202"/>
      <c r="PX202"/>
      <c r="PY202"/>
      <c r="PZ202"/>
      <c r="QA202"/>
      <c r="QB202"/>
      <c r="QC202"/>
      <c r="QD202"/>
      <c r="QE202"/>
      <c r="QF202"/>
      <c r="QG202"/>
      <c r="QH202"/>
      <c r="QI202"/>
      <c r="QJ202"/>
      <c r="QK202"/>
      <c r="QL202"/>
      <c r="QM202"/>
      <c r="QN202"/>
      <c r="QO202"/>
      <c r="QP202"/>
      <c r="QQ202"/>
      <c r="QR202"/>
      <c r="QS202"/>
      <c r="QT202"/>
      <c r="QU202"/>
      <c r="QV202"/>
      <c r="QW202"/>
      <c r="QX202"/>
      <c r="QY202"/>
      <c r="QZ202"/>
      <c r="RA202"/>
      <c r="RB202"/>
      <c r="RC202"/>
      <c r="RD202"/>
      <c r="RE202"/>
      <c r="RF202"/>
      <c r="RG202"/>
      <c r="RH202"/>
      <c r="RI202"/>
      <c r="RJ202"/>
      <c r="RK202"/>
      <c r="RL202"/>
      <c r="RM202"/>
      <c r="RN202"/>
      <c r="RO202"/>
      <c r="RP202"/>
      <c r="RQ202"/>
      <c r="RR202"/>
      <c r="RS202"/>
      <c r="RT202"/>
      <c r="RU202"/>
      <c r="RV202"/>
      <c r="RW202"/>
    </row>
    <row r="203" spans="1:491" x14ac:dyDescent="0.25">
      <c r="A203" s="177">
        <f t="shared" si="99"/>
        <v>43434</v>
      </c>
      <c r="B203" s="181">
        <f t="shared" si="109"/>
        <v>796776.59</v>
      </c>
      <c r="C203" s="179"/>
      <c r="D203" s="180">
        <f t="shared" si="95"/>
        <v>796776.59</v>
      </c>
      <c r="E203" s="181"/>
      <c r="F203" s="182">
        <f t="shared" si="110"/>
        <v>796776.59</v>
      </c>
      <c r="G203" s="183">
        <f t="shared" si="108"/>
        <v>30</v>
      </c>
      <c r="H203" s="184">
        <f t="shared" si="108"/>
        <v>2.1700000000000001E-2</v>
      </c>
      <c r="I203" s="185">
        <f t="shared" si="107"/>
        <v>1421.1</v>
      </c>
      <c r="J203" s="181"/>
      <c r="K203" s="182">
        <f>+K202+I203+J203</f>
        <v>19175.37</v>
      </c>
      <c r="L203" s="182">
        <f>+K203+F203</f>
        <v>815951.96</v>
      </c>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row>
    <row r="204" spans="1:491" x14ac:dyDescent="0.25">
      <c r="A204" s="188">
        <f t="shared" si="99"/>
        <v>43465</v>
      </c>
      <c r="B204" s="189">
        <f t="shared" si="109"/>
        <v>796776.59</v>
      </c>
      <c r="C204" s="190"/>
      <c r="D204" s="191">
        <f t="shared" si="95"/>
        <v>796776.59</v>
      </c>
      <c r="E204" s="189"/>
      <c r="F204" s="190">
        <f t="shared" si="110"/>
        <v>796776.59</v>
      </c>
      <c r="G204" s="189">
        <f t="shared" si="108"/>
        <v>31</v>
      </c>
      <c r="H204" s="192">
        <f t="shared" si="108"/>
        <v>2.1700000000000001E-2</v>
      </c>
      <c r="I204" s="193">
        <f t="shared" si="107"/>
        <v>1468.47</v>
      </c>
      <c r="J204" s="189"/>
      <c r="K204" s="190">
        <f>+K203+I204+J204</f>
        <v>20643.84</v>
      </c>
      <c r="L204" s="194">
        <f>+K204+F204</f>
        <v>817420.42999999993</v>
      </c>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row>
    <row r="205" spans="1:491" x14ac:dyDescent="0.25">
      <c r="A205" s="177">
        <f t="shared" si="99"/>
        <v>43496</v>
      </c>
      <c r="B205" s="195">
        <f>ROUND(+F204,2)</f>
        <v>796776.59</v>
      </c>
      <c r="C205" s="179"/>
      <c r="D205" s="180">
        <f t="shared" si="95"/>
        <v>796776.59</v>
      </c>
      <c r="E205" s="181"/>
      <c r="F205" s="182">
        <f t="shared" si="110"/>
        <v>796776.59</v>
      </c>
      <c r="G205" s="183">
        <f t="shared" si="108"/>
        <v>31</v>
      </c>
      <c r="H205" s="196">
        <f>+H204</f>
        <v>2.1700000000000001E-2</v>
      </c>
      <c r="I205" s="185">
        <f t="shared" si="107"/>
        <v>1468.47</v>
      </c>
      <c r="J205" s="181"/>
      <c r="K205" s="182">
        <f t="shared" ref="K205:K208" si="111">+K204+I205+J205</f>
        <v>22112.31</v>
      </c>
      <c r="L205" s="182">
        <f t="shared" ref="L205:L209" si="112">+K205+F205</f>
        <v>818888.9</v>
      </c>
      <c r="IQ205"/>
      <c r="IR205"/>
      <c r="IS205"/>
      <c r="IT205"/>
      <c r="IU205"/>
      <c r="IV205"/>
      <c r="IW205"/>
      <c r="IX205"/>
      <c r="IY205"/>
      <c r="IZ205"/>
      <c r="JA205"/>
      <c r="JB205"/>
      <c r="JC205"/>
      <c r="JD205"/>
      <c r="JE205"/>
      <c r="JF205"/>
      <c r="JG205"/>
      <c r="JH205"/>
      <c r="JI205"/>
      <c r="JJ205"/>
      <c r="JK205"/>
      <c r="JL205"/>
      <c r="JM205"/>
      <c r="JN205"/>
      <c r="JO205"/>
      <c r="JP205"/>
      <c r="JQ205"/>
      <c r="JR205"/>
      <c r="JS205"/>
      <c r="JT205"/>
      <c r="JU205"/>
      <c r="JV205"/>
      <c r="JW205"/>
      <c r="JX205"/>
      <c r="JY205"/>
      <c r="JZ205"/>
      <c r="KA205"/>
      <c r="KB205"/>
      <c r="KC205"/>
      <c r="KD205"/>
      <c r="KE205"/>
      <c r="KF205"/>
      <c r="KG205"/>
      <c r="KH205"/>
      <c r="KI205"/>
      <c r="KJ205"/>
      <c r="KK205"/>
      <c r="KL205"/>
      <c r="KM205"/>
      <c r="KN205"/>
      <c r="KO205"/>
      <c r="KP205"/>
      <c r="KQ205"/>
      <c r="KR205"/>
      <c r="KS205"/>
      <c r="KT205"/>
      <c r="KU205"/>
      <c r="KV205"/>
      <c r="KW205"/>
      <c r="KX205"/>
      <c r="KY205"/>
      <c r="KZ205"/>
      <c r="LA205"/>
      <c r="LB205"/>
      <c r="LC205"/>
      <c r="LD205"/>
      <c r="LE205"/>
      <c r="LF205"/>
      <c r="LG205"/>
      <c r="LH205"/>
      <c r="LI205"/>
      <c r="LJ205"/>
      <c r="LK205"/>
      <c r="LL205"/>
      <c r="LM205"/>
      <c r="LN205"/>
      <c r="LO205"/>
      <c r="LP205"/>
      <c r="LQ205"/>
      <c r="LR205"/>
      <c r="LS205"/>
      <c r="LT205"/>
      <c r="LU205"/>
      <c r="LV205"/>
      <c r="LW205"/>
      <c r="LX205"/>
      <c r="LY205"/>
      <c r="LZ205"/>
      <c r="MA205"/>
      <c r="MB205"/>
      <c r="MC205"/>
      <c r="MD205"/>
      <c r="ME205"/>
      <c r="MF205"/>
      <c r="MG205"/>
      <c r="MH205"/>
      <c r="MI205"/>
      <c r="MJ205"/>
      <c r="MK205"/>
      <c r="ML205"/>
      <c r="MM205"/>
      <c r="MN205"/>
      <c r="MO205"/>
      <c r="MP205"/>
      <c r="MQ205"/>
      <c r="MR205"/>
      <c r="MS205"/>
      <c r="MT205"/>
      <c r="MU205"/>
      <c r="MV205"/>
      <c r="MW205"/>
      <c r="MX205"/>
      <c r="MY205"/>
      <c r="MZ205"/>
      <c r="NA205"/>
      <c r="NB205"/>
      <c r="NC205"/>
      <c r="ND205"/>
      <c r="NE205"/>
      <c r="NF205"/>
      <c r="NG205"/>
      <c r="NH205"/>
      <c r="NI205"/>
      <c r="NJ205"/>
      <c r="NK205"/>
      <c r="NL205"/>
      <c r="NM205"/>
      <c r="NN205"/>
      <c r="NO205"/>
      <c r="NP205"/>
      <c r="NQ205"/>
      <c r="NR205"/>
      <c r="NS205"/>
      <c r="NT205"/>
      <c r="NU205"/>
      <c r="NV205"/>
      <c r="NW205"/>
      <c r="NX205"/>
      <c r="NY205"/>
      <c r="NZ205"/>
      <c r="OA205"/>
      <c r="OB205"/>
      <c r="OC205"/>
      <c r="OD205"/>
      <c r="OE205"/>
      <c r="OF205"/>
      <c r="OG205"/>
      <c r="OH205"/>
      <c r="OI205"/>
      <c r="OJ205"/>
      <c r="OK205"/>
      <c r="OL205"/>
      <c r="OM205"/>
      <c r="ON205"/>
      <c r="OO205"/>
      <c r="OP205"/>
      <c r="OQ205"/>
      <c r="OR205"/>
      <c r="OS205"/>
      <c r="OT205"/>
      <c r="OU205"/>
      <c r="OV205"/>
      <c r="OW205"/>
      <c r="OX205"/>
      <c r="OY205"/>
      <c r="OZ205"/>
      <c r="PA205"/>
      <c r="PB205"/>
      <c r="PC205"/>
      <c r="PD205"/>
      <c r="PE205"/>
      <c r="PF205"/>
      <c r="PG205"/>
      <c r="PH205"/>
      <c r="PI205"/>
      <c r="PJ205"/>
      <c r="PK205"/>
      <c r="PL205"/>
      <c r="PM205"/>
      <c r="PN205"/>
      <c r="PO205"/>
      <c r="PP205"/>
      <c r="PQ205"/>
      <c r="PR205"/>
      <c r="PS205"/>
      <c r="PT205"/>
      <c r="PU205"/>
      <c r="PV205"/>
      <c r="PW205"/>
      <c r="PX205"/>
      <c r="PY205"/>
      <c r="PZ205"/>
      <c r="QA205"/>
      <c r="QB205"/>
      <c r="QC205"/>
      <c r="QD205"/>
      <c r="QE205"/>
      <c r="QF205"/>
      <c r="QG205"/>
      <c r="QH205"/>
      <c r="QI205"/>
      <c r="QJ205"/>
      <c r="QK205"/>
      <c r="QL205"/>
      <c r="QM205"/>
      <c r="QN205"/>
      <c r="QO205"/>
      <c r="QP205"/>
      <c r="QQ205"/>
      <c r="QR205"/>
      <c r="QS205"/>
      <c r="QT205"/>
      <c r="QU205"/>
      <c r="QV205"/>
      <c r="QW205"/>
      <c r="QX205"/>
      <c r="QY205"/>
      <c r="QZ205"/>
      <c r="RA205"/>
      <c r="RB205"/>
      <c r="RC205"/>
      <c r="RD205"/>
      <c r="RE205"/>
      <c r="RF205"/>
      <c r="RG205"/>
      <c r="RH205"/>
      <c r="RI205"/>
      <c r="RJ205"/>
      <c r="RK205"/>
      <c r="RL205"/>
      <c r="RM205"/>
      <c r="RN205"/>
      <c r="RO205"/>
      <c r="RP205"/>
      <c r="RQ205"/>
      <c r="RR205"/>
      <c r="RS205"/>
      <c r="RT205"/>
      <c r="RU205"/>
      <c r="RV205"/>
      <c r="RW205"/>
    </row>
    <row r="206" spans="1:491" x14ac:dyDescent="0.25">
      <c r="A206" s="177">
        <f t="shared" si="99"/>
        <v>43524</v>
      </c>
      <c r="B206" s="181">
        <f>+F205</f>
        <v>796776.59</v>
      </c>
      <c r="C206" s="179"/>
      <c r="D206" s="180">
        <f t="shared" si="95"/>
        <v>796776.59</v>
      </c>
      <c r="E206" s="181"/>
      <c r="F206" s="182">
        <f t="shared" si="110"/>
        <v>796776.59</v>
      </c>
      <c r="G206" s="183">
        <f t="shared" si="108"/>
        <v>28</v>
      </c>
      <c r="H206" s="196">
        <f>+H205</f>
        <v>2.1700000000000001E-2</v>
      </c>
      <c r="I206" s="185">
        <f t="shared" si="107"/>
        <v>1326.36</v>
      </c>
      <c r="J206" s="181"/>
      <c r="K206" s="182">
        <f t="shared" si="111"/>
        <v>23438.670000000002</v>
      </c>
      <c r="L206" s="182">
        <f t="shared" si="112"/>
        <v>820215.26</v>
      </c>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row>
    <row r="207" spans="1:491" x14ac:dyDescent="0.25">
      <c r="A207" s="177">
        <f t="shared" si="99"/>
        <v>43555</v>
      </c>
      <c r="B207" s="181">
        <f>+F206</f>
        <v>796776.59</v>
      </c>
      <c r="C207" s="179"/>
      <c r="D207" s="180">
        <f t="shared" si="95"/>
        <v>796776.59</v>
      </c>
      <c r="E207" s="181"/>
      <c r="F207" s="182">
        <f t="shared" si="110"/>
        <v>796776.59</v>
      </c>
      <c r="G207" s="183">
        <f t="shared" si="108"/>
        <v>31</v>
      </c>
      <c r="H207" s="196">
        <f t="shared" ref="H207" si="113">+H206</f>
        <v>2.1700000000000001E-2</v>
      </c>
      <c r="I207" s="185">
        <f t="shared" si="107"/>
        <v>1468.47</v>
      </c>
      <c r="J207" s="181"/>
      <c r="K207" s="182">
        <f t="shared" si="111"/>
        <v>24907.140000000003</v>
      </c>
      <c r="L207" s="186">
        <f t="shared" si="112"/>
        <v>821683.73</v>
      </c>
      <c r="IQ207"/>
      <c r="IR207"/>
      <c r="IS207"/>
      <c r="IT207"/>
      <c r="IU207"/>
      <c r="IV207"/>
      <c r="IW207"/>
      <c r="IX207"/>
      <c r="IY207"/>
      <c r="IZ207"/>
      <c r="JA207"/>
      <c r="JB207"/>
      <c r="JC207"/>
      <c r="JD207"/>
      <c r="JE207"/>
      <c r="JF207"/>
      <c r="JG207"/>
      <c r="JH207"/>
      <c r="JI207"/>
      <c r="JJ207"/>
      <c r="JK207"/>
      <c r="JL207"/>
      <c r="JM207"/>
      <c r="JN207"/>
      <c r="JO207"/>
      <c r="JP207"/>
      <c r="JQ207"/>
      <c r="JR207"/>
      <c r="JS207"/>
      <c r="JT207"/>
      <c r="JU207"/>
      <c r="JV207"/>
      <c r="JW207"/>
      <c r="JX207"/>
      <c r="JY207"/>
      <c r="JZ207"/>
      <c r="KA207"/>
      <c r="KB207"/>
      <c r="KC207"/>
      <c r="KD207"/>
      <c r="KE207"/>
      <c r="KF207"/>
      <c r="KG207"/>
      <c r="KH207"/>
      <c r="KI207"/>
      <c r="KJ207"/>
      <c r="KK207"/>
      <c r="KL207"/>
      <c r="KM207"/>
      <c r="KN207"/>
      <c r="KO207"/>
      <c r="KP207"/>
      <c r="KQ207"/>
      <c r="KR207"/>
      <c r="KS207"/>
      <c r="KT207"/>
      <c r="KU207"/>
      <c r="KV207"/>
      <c r="KW207"/>
      <c r="KX207"/>
      <c r="KY207"/>
      <c r="KZ207"/>
      <c r="LA207"/>
      <c r="LB207"/>
      <c r="LC207"/>
      <c r="LD207"/>
      <c r="LE207"/>
      <c r="LF207"/>
      <c r="LG207"/>
      <c r="LH207"/>
      <c r="LI207"/>
      <c r="LJ207"/>
      <c r="LK207"/>
      <c r="LL207"/>
      <c r="LM207"/>
      <c r="LN207"/>
      <c r="LO207"/>
      <c r="LP207"/>
      <c r="LQ207"/>
      <c r="LR207"/>
      <c r="LS207"/>
      <c r="LT207"/>
      <c r="LU207"/>
      <c r="LV207"/>
      <c r="LW207"/>
      <c r="LX207"/>
      <c r="LY207"/>
      <c r="LZ207"/>
      <c r="MA207"/>
      <c r="MB207"/>
      <c r="MC207"/>
      <c r="MD207"/>
      <c r="ME207"/>
      <c r="MF207"/>
      <c r="MG207"/>
      <c r="MH207"/>
      <c r="MI207"/>
      <c r="MJ207"/>
      <c r="MK207"/>
      <c r="ML207"/>
      <c r="MM207"/>
      <c r="MN207"/>
      <c r="MO207"/>
      <c r="MP207"/>
      <c r="MQ207"/>
      <c r="MR207"/>
      <c r="MS207"/>
      <c r="MT207"/>
      <c r="MU207"/>
      <c r="MV207"/>
      <c r="MW207"/>
      <c r="MX207"/>
      <c r="MY207"/>
      <c r="MZ207"/>
      <c r="NA207"/>
      <c r="NB207"/>
      <c r="NC207"/>
      <c r="ND207"/>
      <c r="NE207"/>
      <c r="NF207"/>
      <c r="NG207"/>
      <c r="NH207"/>
      <c r="NI207"/>
      <c r="NJ207"/>
      <c r="NK207"/>
      <c r="NL207"/>
      <c r="NM207"/>
      <c r="NN207"/>
      <c r="NO207"/>
      <c r="NP207"/>
      <c r="NQ207"/>
      <c r="NR207"/>
      <c r="NS207"/>
      <c r="NT207"/>
      <c r="NU207"/>
      <c r="NV207"/>
      <c r="NW207"/>
      <c r="NX207"/>
      <c r="NY207"/>
      <c r="NZ207"/>
      <c r="OA207"/>
      <c r="OB207"/>
      <c r="OC207"/>
      <c r="OD207"/>
      <c r="OE207"/>
      <c r="OF207"/>
      <c r="OG207"/>
      <c r="OH207"/>
      <c r="OI207"/>
      <c r="OJ207"/>
      <c r="OK207"/>
      <c r="OL207"/>
      <c r="OM207"/>
      <c r="ON207"/>
      <c r="OO207"/>
      <c r="OP207"/>
      <c r="OQ207"/>
      <c r="OR207"/>
      <c r="OS207"/>
      <c r="OT207"/>
      <c r="OU207"/>
      <c r="OV207"/>
      <c r="OW207"/>
      <c r="OX207"/>
      <c r="OY207"/>
      <c r="OZ207"/>
      <c r="PA207"/>
      <c r="PB207"/>
      <c r="PC207"/>
      <c r="PD207"/>
      <c r="PE207"/>
      <c r="PF207"/>
      <c r="PG207"/>
      <c r="PH207"/>
      <c r="PI207"/>
      <c r="PJ207"/>
      <c r="PK207"/>
      <c r="PL207"/>
      <c r="PM207"/>
      <c r="PN207"/>
      <c r="PO207"/>
      <c r="PP207"/>
      <c r="PQ207"/>
      <c r="PR207"/>
      <c r="PS207"/>
      <c r="PT207"/>
      <c r="PU207"/>
      <c r="PV207"/>
      <c r="PW207"/>
      <c r="PX207"/>
      <c r="PY207"/>
      <c r="PZ207"/>
      <c r="QA207"/>
      <c r="QB207"/>
      <c r="QC207"/>
      <c r="QD207"/>
      <c r="QE207"/>
      <c r="QF207"/>
      <c r="QG207"/>
      <c r="QH207"/>
      <c r="QI207"/>
      <c r="QJ207"/>
      <c r="QK207"/>
      <c r="QL207"/>
      <c r="QM207"/>
      <c r="QN207"/>
      <c r="QO207"/>
      <c r="QP207"/>
      <c r="QQ207"/>
      <c r="QR207"/>
      <c r="QS207"/>
      <c r="QT207"/>
      <c r="QU207"/>
      <c r="QV207"/>
      <c r="QW207"/>
      <c r="QX207"/>
      <c r="QY207"/>
      <c r="QZ207"/>
      <c r="RA207"/>
      <c r="RB207"/>
      <c r="RC207"/>
      <c r="RD207"/>
      <c r="RE207"/>
      <c r="RF207"/>
      <c r="RG207"/>
      <c r="RH207"/>
      <c r="RI207"/>
      <c r="RJ207"/>
      <c r="RK207"/>
      <c r="RL207"/>
      <c r="RM207"/>
      <c r="RN207"/>
      <c r="RO207"/>
      <c r="RP207"/>
      <c r="RQ207"/>
      <c r="RR207"/>
      <c r="RS207"/>
      <c r="RT207"/>
      <c r="RU207"/>
      <c r="RV207"/>
      <c r="RW207"/>
    </row>
    <row r="208" spans="1:491" x14ac:dyDescent="0.25">
      <c r="A208" s="177">
        <f t="shared" si="99"/>
        <v>43585</v>
      </c>
      <c r="B208" s="181">
        <f>+F207</f>
        <v>796776.59</v>
      </c>
      <c r="C208" s="179"/>
      <c r="D208" s="180">
        <f t="shared" si="95"/>
        <v>796776.59</v>
      </c>
      <c r="E208" s="181"/>
      <c r="F208" s="182">
        <f t="shared" si="110"/>
        <v>796776.59</v>
      </c>
      <c r="G208" s="183">
        <f t="shared" si="108"/>
        <v>30</v>
      </c>
      <c r="H208" s="196">
        <f>+H207</f>
        <v>2.1700000000000001E-2</v>
      </c>
      <c r="I208" s="185">
        <f t="shared" si="107"/>
        <v>1421.1</v>
      </c>
      <c r="J208" s="181"/>
      <c r="K208" s="182">
        <f t="shared" si="111"/>
        <v>26328.240000000002</v>
      </c>
      <c r="L208" s="182">
        <f t="shared" si="112"/>
        <v>823104.83</v>
      </c>
      <c r="IQ208"/>
      <c r="IR208"/>
      <c r="IS208"/>
      <c r="IT208"/>
      <c r="IU208"/>
      <c r="IV208"/>
      <c r="IW208"/>
      <c r="IX208"/>
      <c r="IY208"/>
      <c r="IZ208"/>
      <c r="JA208"/>
      <c r="JB208"/>
      <c r="JC208"/>
      <c r="JD208"/>
      <c r="JE208"/>
      <c r="JF208"/>
      <c r="JG208"/>
      <c r="JH208"/>
      <c r="JI208"/>
      <c r="JJ208"/>
      <c r="JK208"/>
      <c r="JL208"/>
      <c r="JM208"/>
      <c r="JN208"/>
      <c r="JO208"/>
      <c r="JP208"/>
      <c r="JQ208"/>
      <c r="JR208"/>
      <c r="JS208"/>
      <c r="JT208"/>
      <c r="JU208"/>
      <c r="JV208"/>
      <c r="JW208"/>
      <c r="JX208"/>
      <c r="JY208"/>
      <c r="JZ208"/>
      <c r="KA208"/>
      <c r="KB208"/>
      <c r="KC208"/>
      <c r="KD208"/>
      <c r="KE208"/>
      <c r="KF208"/>
      <c r="KG208"/>
      <c r="KH208"/>
      <c r="KI208"/>
      <c r="KJ208"/>
      <c r="KK208"/>
      <c r="KL208"/>
      <c r="KM208"/>
      <c r="KN208"/>
      <c r="KO208"/>
      <c r="KP208"/>
      <c r="KQ208"/>
      <c r="KR208"/>
      <c r="KS208"/>
      <c r="KT208"/>
      <c r="KU208"/>
      <c r="KV208"/>
      <c r="KW208"/>
      <c r="KX208"/>
      <c r="KY208"/>
      <c r="KZ208"/>
      <c r="LA208"/>
      <c r="LB208"/>
      <c r="LC208"/>
      <c r="LD208"/>
      <c r="LE208"/>
      <c r="LF208"/>
      <c r="LG208"/>
      <c r="LH208"/>
      <c r="LI208"/>
      <c r="LJ208"/>
      <c r="LK208"/>
      <c r="LL208"/>
      <c r="LM208"/>
      <c r="LN208"/>
      <c r="LO208"/>
      <c r="LP208"/>
      <c r="LQ208"/>
      <c r="LR208"/>
      <c r="LS208"/>
      <c r="LT208"/>
      <c r="LU208"/>
      <c r="LV208"/>
      <c r="LW208"/>
      <c r="LX208"/>
      <c r="LY208"/>
      <c r="LZ208"/>
      <c r="MA208"/>
      <c r="MB208"/>
      <c r="MC208"/>
      <c r="MD208"/>
      <c r="ME208"/>
      <c r="MF208"/>
      <c r="MG208"/>
      <c r="MH208"/>
      <c r="MI208"/>
      <c r="MJ208"/>
      <c r="MK208"/>
      <c r="ML208"/>
      <c r="MM208"/>
      <c r="MN208"/>
      <c r="MO208"/>
      <c r="MP208"/>
      <c r="MQ208"/>
      <c r="MR208"/>
      <c r="MS208"/>
      <c r="MT208"/>
      <c r="MU208"/>
      <c r="MV208"/>
      <c r="MW208"/>
      <c r="MX208"/>
      <c r="MY208"/>
      <c r="MZ208"/>
      <c r="NA208"/>
      <c r="NB208"/>
      <c r="NC208"/>
      <c r="ND208"/>
      <c r="NE208"/>
      <c r="NF208"/>
      <c r="NG208"/>
      <c r="NH208"/>
      <c r="NI208"/>
      <c r="NJ208"/>
      <c r="NK208"/>
      <c r="NL208"/>
      <c r="NM208"/>
      <c r="NN208"/>
      <c r="NO208"/>
      <c r="NP208"/>
      <c r="NQ208"/>
      <c r="NR208"/>
      <c r="NS208"/>
      <c r="NT208"/>
      <c r="NU208"/>
      <c r="NV208"/>
      <c r="NW208"/>
      <c r="NX208"/>
      <c r="NY208"/>
      <c r="NZ208"/>
      <c r="OA208"/>
      <c r="OB208"/>
      <c r="OC208"/>
      <c r="OD208"/>
      <c r="OE208"/>
      <c r="OF208"/>
      <c r="OG208"/>
      <c r="OH208"/>
      <c r="OI208"/>
      <c r="OJ208"/>
      <c r="OK208"/>
      <c r="OL208"/>
      <c r="OM208"/>
      <c r="ON208"/>
      <c r="OO208"/>
      <c r="OP208"/>
      <c r="OQ208"/>
      <c r="OR208"/>
      <c r="OS208"/>
      <c r="OT208"/>
      <c r="OU208"/>
      <c r="OV208"/>
      <c r="OW208"/>
      <c r="OX208"/>
      <c r="OY208"/>
      <c r="OZ208"/>
      <c r="PA208"/>
      <c r="PB208"/>
      <c r="PC208"/>
      <c r="PD208"/>
      <c r="PE208"/>
      <c r="PF208"/>
      <c r="PG208"/>
      <c r="PH208"/>
      <c r="PI208"/>
      <c r="PJ208"/>
      <c r="PK208"/>
      <c r="PL208"/>
      <c r="PM208"/>
      <c r="PN208"/>
      <c r="PO208"/>
      <c r="PP208"/>
      <c r="PQ208"/>
      <c r="PR208"/>
      <c r="PS208"/>
      <c r="PT208"/>
      <c r="PU208"/>
      <c r="PV208"/>
      <c r="PW208"/>
      <c r="PX208"/>
      <c r="PY208"/>
      <c r="PZ208"/>
      <c r="QA208"/>
      <c r="QB208"/>
      <c r="QC208"/>
      <c r="QD208"/>
      <c r="QE208"/>
      <c r="QF208"/>
      <c r="QG208"/>
      <c r="QH208"/>
      <c r="QI208"/>
      <c r="QJ208"/>
      <c r="QK208"/>
      <c r="QL208"/>
      <c r="QM208"/>
      <c r="QN208"/>
      <c r="QO208"/>
      <c r="QP208"/>
      <c r="QQ208"/>
      <c r="QR208"/>
      <c r="QS208"/>
      <c r="QT208"/>
      <c r="QU208"/>
      <c r="QV208"/>
      <c r="QW208"/>
      <c r="QX208"/>
      <c r="QY208"/>
      <c r="QZ208"/>
      <c r="RA208"/>
      <c r="RB208"/>
      <c r="RC208"/>
      <c r="RD208"/>
      <c r="RE208"/>
      <c r="RF208"/>
      <c r="RG208"/>
      <c r="RH208"/>
      <c r="RI208"/>
      <c r="RJ208"/>
      <c r="RK208"/>
      <c r="RL208"/>
      <c r="RM208"/>
      <c r="RN208"/>
      <c r="RO208"/>
      <c r="RP208"/>
      <c r="RQ208"/>
      <c r="RR208"/>
      <c r="RS208"/>
      <c r="RT208"/>
      <c r="RU208"/>
      <c r="RV208"/>
      <c r="RW208"/>
    </row>
    <row r="209" spans="1:491" x14ac:dyDescent="0.25">
      <c r="A209" s="197">
        <f t="shared" si="99"/>
        <v>43616</v>
      </c>
      <c r="B209" s="198">
        <f>+F208+E209</f>
        <v>0</v>
      </c>
      <c r="C209" s="199"/>
      <c r="D209" s="200">
        <f t="shared" si="95"/>
        <v>0</v>
      </c>
      <c r="E209" s="201">
        <f>-I8</f>
        <v>-796776.5900000002</v>
      </c>
      <c r="F209" s="202">
        <f>SUM(D209)</f>
        <v>0</v>
      </c>
      <c r="G209" s="203">
        <f t="shared" si="108"/>
        <v>31</v>
      </c>
      <c r="H209" s="204">
        <f t="shared" ref="H209:H216" si="114">+H208</f>
        <v>2.1700000000000001E-2</v>
      </c>
      <c r="I209" s="205">
        <f t="shared" si="107"/>
        <v>0</v>
      </c>
      <c r="J209" s="201">
        <f>-J8</f>
        <v>-25144.639999999999</v>
      </c>
      <c r="K209" s="202">
        <f>+K208+I209+J209</f>
        <v>1183.6000000000022</v>
      </c>
      <c r="L209" s="202">
        <f t="shared" si="112"/>
        <v>1183.6000000000022</v>
      </c>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row>
    <row r="210" spans="1:491" x14ac:dyDescent="0.25">
      <c r="A210" s="177">
        <f t="shared" si="99"/>
        <v>43646</v>
      </c>
      <c r="B210" s="181">
        <f t="shared" ref="B210:B216" si="115">+F209</f>
        <v>0</v>
      </c>
      <c r="C210" s="179"/>
      <c r="D210" s="180">
        <f t="shared" si="95"/>
        <v>0</v>
      </c>
      <c r="E210" s="181"/>
      <c r="F210" s="182">
        <f t="shared" ref="F210:F216" si="116">SUM(D210:E210)</f>
        <v>0</v>
      </c>
      <c r="G210" s="183">
        <f t="shared" si="108"/>
        <v>30</v>
      </c>
      <c r="H210" s="196">
        <f t="shared" si="114"/>
        <v>2.1700000000000001E-2</v>
      </c>
      <c r="I210" s="185">
        <f t="shared" si="107"/>
        <v>0</v>
      </c>
      <c r="J210" s="181"/>
      <c r="K210" s="182">
        <f>+K209+I210+J210</f>
        <v>1183.6000000000022</v>
      </c>
      <c r="L210" s="186">
        <f>ROUND(+K210+F210,2)</f>
        <v>1183.5999999999999</v>
      </c>
      <c r="IQ210"/>
      <c r="IR210"/>
      <c r="IS210"/>
      <c r="IT210"/>
      <c r="IU210"/>
      <c r="IV210"/>
      <c r="IW210"/>
      <c r="IX210"/>
      <c r="IY210"/>
      <c r="IZ210"/>
      <c r="JA210"/>
      <c r="JB210"/>
      <c r="JC210"/>
      <c r="JD210"/>
      <c r="JE210"/>
      <c r="JF210"/>
      <c r="JG210"/>
      <c r="JH210"/>
      <c r="JI210"/>
      <c r="JJ210"/>
      <c r="JK210"/>
      <c r="JL210"/>
      <c r="JM210"/>
      <c r="JN210"/>
      <c r="JO210"/>
      <c r="JP210"/>
      <c r="JQ210"/>
      <c r="JR210"/>
      <c r="JS210"/>
      <c r="JT210"/>
      <c r="JU210"/>
      <c r="JV210"/>
      <c r="JW210"/>
      <c r="JX210"/>
      <c r="JY210"/>
      <c r="JZ210"/>
      <c r="KA210"/>
      <c r="KB210"/>
      <c r="KC210"/>
      <c r="KD210"/>
      <c r="KE210"/>
      <c r="KF210"/>
      <c r="KG210"/>
      <c r="KH210"/>
      <c r="KI210"/>
      <c r="KJ210"/>
      <c r="KK210"/>
      <c r="KL210"/>
      <c r="KM210"/>
      <c r="KN210"/>
      <c r="KO210"/>
      <c r="KP210"/>
      <c r="KQ210"/>
      <c r="KR210"/>
      <c r="KS210"/>
      <c r="KT210"/>
      <c r="KU210"/>
      <c r="KV210"/>
      <c r="KW210"/>
      <c r="KX210"/>
      <c r="KY210"/>
      <c r="KZ210"/>
      <c r="LA210"/>
      <c r="LB210"/>
      <c r="LC210"/>
      <c r="LD210"/>
      <c r="LE210"/>
      <c r="LF210"/>
      <c r="LG210"/>
      <c r="LH210"/>
      <c r="LI210"/>
      <c r="LJ210"/>
      <c r="LK210"/>
      <c r="LL210"/>
      <c r="LM210"/>
      <c r="LN210"/>
      <c r="LO210"/>
      <c r="LP210"/>
      <c r="LQ210"/>
      <c r="LR210"/>
      <c r="LS210"/>
      <c r="LT210"/>
      <c r="LU210"/>
      <c r="LV210"/>
      <c r="LW210"/>
      <c r="LX210"/>
      <c r="LY210"/>
      <c r="LZ210"/>
      <c r="MA210"/>
      <c r="MB210"/>
      <c r="MC210"/>
      <c r="MD210"/>
      <c r="ME210"/>
      <c r="MF210"/>
      <c r="MG210"/>
      <c r="MH210"/>
      <c r="MI210"/>
      <c r="MJ210"/>
      <c r="MK210"/>
      <c r="ML210"/>
      <c r="MM210"/>
      <c r="MN210"/>
      <c r="MO210"/>
      <c r="MP210"/>
      <c r="MQ210"/>
      <c r="MR210"/>
      <c r="MS210"/>
      <c r="MT210"/>
      <c r="MU210"/>
      <c r="MV210"/>
      <c r="MW210"/>
      <c r="MX210"/>
      <c r="MY210"/>
      <c r="MZ210"/>
      <c r="NA210"/>
      <c r="NB210"/>
      <c r="NC210"/>
      <c r="ND210"/>
      <c r="NE210"/>
      <c r="NF210"/>
      <c r="NG210"/>
      <c r="NH210"/>
      <c r="NI210"/>
      <c r="NJ210"/>
      <c r="NK210"/>
      <c r="NL210"/>
      <c r="NM210"/>
      <c r="NN210"/>
      <c r="NO210"/>
      <c r="NP210"/>
      <c r="NQ210"/>
      <c r="NR210"/>
      <c r="NS210"/>
      <c r="NT210"/>
      <c r="NU210"/>
      <c r="NV210"/>
      <c r="NW210"/>
      <c r="NX210"/>
      <c r="NY210"/>
      <c r="NZ210"/>
      <c r="OA210"/>
      <c r="OB210"/>
      <c r="OC210"/>
      <c r="OD210"/>
      <c r="OE210"/>
      <c r="OF210"/>
      <c r="OG210"/>
      <c r="OH210"/>
      <c r="OI210"/>
      <c r="OJ210"/>
      <c r="OK210"/>
      <c r="OL210"/>
      <c r="OM210"/>
      <c r="ON210"/>
      <c r="OO210"/>
      <c r="OP210"/>
      <c r="OQ210"/>
      <c r="OR210"/>
      <c r="OS210"/>
      <c r="OT210"/>
      <c r="OU210"/>
      <c r="OV210"/>
      <c r="OW210"/>
      <c r="OX210"/>
      <c r="OY210"/>
      <c r="OZ210"/>
      <c r="PA210"/>
      <c r="PB210"/>
      <c r="PC210"/>
      <c r="PD210"/>
      <c r="PE210"/>
      <c r="PF210"/>
      <c r="PG210"/>
      <c r="PH210"/>
      <c r="PI210"/>
      <c r="PJ210"/>
      <c r="PK210"/>
      <c r="PL210"/>
      <c r="PM210"/>
      <c r="PN210"/>
      <c r="PO210"/>
      <c r="PP210"/>
      <c r="PQ210"/>
      <c r="PR210"/>
      <c r="PS210"/>
      <c r="PT210"/>
      <c r="PU210"/>
      <c r="PV210"/>
      <c r="PW210"/>
      <c r="PX210"/>
      <c r="PY210"/>
      <c r="PZ210"/>
      <c r="QA210"/>
      <c r="QB210"/>
      <c r="QC210"/>
      <c r="QD210"/>
      <c r="QE210"/>
      <c r="QF210"/>
      <c r="QG210"/>
      <c r="QH210"/>
      <c r="QI210"/>
      <c r="QJ210"/>
      <c r="QK210"/>
      <c r="QL210"/>
      <c r="QM210"/>
      <c r="QN210"/>
      <c r="QO210"/>
      <c r="QP210"/>
      <c r="QQ210"/>
      <c r="QR210"/>
      <c r="QS210"/>
      <c r="QT210"/>
      <c r="QU210"/>
      <c r="QV210"/>
      <c r="QW210"/>
      <c r="QX210"/>
      <c r="QY210"/>
      <c r="QZ210"/>
      <c r="RA210"/>
      <c r="RB210"/>
      <c r="RC210"/>
      <c r="RD210"/>
      <c r="RE210"/>
      <c r="RF210"/>
      <c r="RG210"/>
      <c r="RH210"/>
      <c r="RI210"/>
      <c r="RJ210"/>
      <c r="RK210"/>
      <c r="RL210"/>
      <c r="RM210"/>
      <c r="RN210"/>
      <c r="RO210"/>
      <c r="RP210"/>
      <c r="RQ210"/>
      <c r="RR210"/>
      <c r="RS210"/>
      <c r="RT210"/>
      <c r="RU210"/>
      <c r="RV210"/>
      <c r="RW210"/>
    </row>
    <row r="211" spans="1:491" x14ac:dyDescent="0.25">
      <c r="A211" s="177">
        <f t="shared" si="99"/>
        <v>43677</v>
      </c>
      <c r="B211" s="181">
        <f t="shared" si="115"/>
        <v>0</v>
      </c>
      <c r="C211" s="179"/>
      <c r="D211" s="180">
        <f t="shared" si="95"/>
        <v>0</v>
      </c>
      <c r="E211" s="181"/>
      <c r="F211" s="182">
        <f t="shared" si="116"/>
        <v>0</v>
      </c>
      <c r="G211" s="183">
        <f t="shared" si="108"/>
        <v>31</v>
      </c>
      <c r="H211" s="196">
        <f t="shared" si="114"/>
        <v>2.1700000000000001E-2</v>
      </c>
      <c r="I211" s="185">
        <f t="shared" si="107"/>
        <v>0</v>
      </c>
      <c r="J211" s="181"/>
      <c r="K211" s="182">
        <f>ROUND(+K210+I211+J211,2)</f>
        <v>1183.5999999999999</v>
      </c>
      <c r="L211" s="182">
        <f>ROUND(+K211+F211,2)</f>
        <v>1183.5999999999999</v>
      </c>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c r="MS211"/>
      <c r="MT211"/>
      <c r="MU211"/>
      <c r="MV211"/>
      <c r="MW211"/>
      <c r="MX211"/>
      <c r="MY211"/>
      <c r="MZ211"/>
      <c r="NA211"/>
      <c r="NB211"/>
      <c r="NC211"/>
      <c r="ND211"/>
      <c r="NE211"/>
      <c r="NF211"/>
      <c r="NG211"/>
      <c r="NH211"/>
      <c r="NI211"/>
      <c r="NJ211"/>
      <c r="NK211"/>
      <c r="NL211"/>
      <c r="NM211"/>
      <c r="NN211"/>
      <c r="NO211"/>
      <c r="NP211"/>
      <c r="NQ211"/>
      <c r="NR211"/>
      <c r="NS211"/>
      <c r="NT211"/>
      <c r="NU211"/>
      <c r="NV211"/>
      <c r="NW211"/>
      <c r="NX211"/>
      <c r="NY211"/>
      <c r="NZ211"/>
      <c r="OA211"/>
      <c r="OB211"/>
      <c r="OC211"/>
      <c r="OD211"/>
      <c r="OE211"/>
      <c r="OF211"/>
      <c r="OG211"/>
      <c r="OH211"/>
      <c r="OI211"/>
      <c r="OJ211"/>
      <c r="OK211"/>
      <c r="OL211"/>
      <c r="OM211"/>
      <c r="ON211"/>
      <c r="OO211"/>
      <c r="OP211"/>
      <c r="OQ211"/>
      <c r="OR211"/>
      <c r="OS211"/>
      <c r="OT211"/>
      <c r="OU211"/>
      <c r="OV211"/>
      <c r="OW211"/>
      <c r="OX211"/>
      <c r="OY211"/>
      <c r="OZ211"/>
      <c r="PA211"/>
      <c r="PB211"/>
      <c r="PC211"/>
      <c r="PD211"/>
      <c r="PE211"/>
      <c r="PF211"/>
      <c r="PG211"/>
      <c r="PH211"/>
      <c r="PI211"/>
      <c r="PJ211"/>
      <c r="PK211"/>
      <c r="PL211"/>
      <c r="PM211"/>
      <c r="PN211"/>
      <c r="PO211"/>
      <c r="PP211"/>
      <c r="PQ211"/>
      <c r="PR211"/>
      <c r="PS211"/>
      <c r="PT211"/>
      <c r="PU211"/>
      <c r="PV211"/>
      <c r="PW211"/>
      <c r="PX211"/>
      <c r="PY211"/>
      <c r="PZ211"/>
      <c r="QA211"/>
      <c r="QB211"/>
      <c r="QC211"/>
      <c r="QD211"/>
      <c r="QE211"/>
      <c r="QF211"/>
      <c r="QG211"/>
      <c r="QH211"/>
      <c r="QI211"/>
      <c r="QJ211"/>
      <c r="QK211"/>
      <c r="QL211"/>
      <c r="QM211"/>
      <c r="QN211"/>
      <c r="QO211"/>
      <c r="QP211"/>
      <c r="QQ211"/>
      <c r="QR211"/>
      <c r="QS211"/>
      <c r="QT211"/>
      <c r="QU211"/>
      <c r="QV211"/>
      <c r="QW211"/>
      <c r="QX211"/>
      <c r="QY211"/>
      <c r="QZ211"/>
      <c r="RA211"/>
      <c r="RB211"/>
      <c r="RC211"/>
      <c r="RD211"/>
      <c r="RE211"/>
      <c r="RF211"/>
      <c r="RG211"/>
      <c r="RH211"/>
      <c r="RI211"/>
      <c r="RJ211"/>
      <c r="RK211"/>
      <c r="RL211"/>
      <c r="RM211"/>
      <c r="RN211"/>
      <c r="RO211"/>
      <c r="RP211"/>
      <c r="RQ211"/>
      <c r="RR211"/>
      <c r="RS211"/>
      <c r="RT211"/>
      <c r="RU211"/>
      <c r="RV211"/>
      <c r="RW211"/>
    </row>
    <row r="212" spans="1:491" x14ac:dyDescent="0.25">
      <c r="A212" s="177">
        <f t="shared" si="99"/>
        <v>43708</v>
      </c>
      <c r="B212" s="181">
        <f t="shared" si="115"/>
        <v>0</v>
      </c>
      <c r="C212" s="179"/>
      <c r="D212" s="180">
        <f t="shared" si="95"/>
        <v>0</v>
      </c>
      <c r="E212" s="181"/>
      <c r="F212" s="182">
        <f t="shared" si="116"/>
        <v>0</v>
      </c>
      <c r="G212" s="183">
        <f t="shared" si="108"/>
        <v>31</v>
      </c>
      <c r="H212" s="196">
        <f t="shared" si="114"/>
        <v>2.1700000000000001E-2</v>
      </c>
      <c r="I212" s="185">
        <f t="shared" si="107"/>
        <v>0</v>
      </c>
      <c r="J212" s="181"/>
      <c r="K212" s="182">
        <f>+K211+I212+J212</f>
        <v>1183.5999999999999</v>
      </c>
      <c r="L212" s="182">
        <f>+K212+F212</f>
        <v>1183.5999999999999</v>
      </c>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row>
    <row r="213" spans="1:491" x14ac:dyDescent="0.25">
      <c r="A213" s="177">
        <f t="shared" si="99"/>
        <v>43738</v>
      </c>
      <c r="B213" s="181">
        <f t="shared" si="115"/>
        <v>0</v>
      </c>
      <c r="C213" s="179"/>
      <c r="D213" s="180">
        <f t="shared" si="95"/>
        <v>0</v>
      </c>
      <c r="E213" s="181"/>
      <c r="F213" s="182">
        <f t="shared" si="116"/>
        <v>0</v>
      </c>
      <c r="G213" s="183">
        <f t="shared" ref="G213:G216" si="117">+G172</f>
        <v>30</v>
      </c>
      <c r="H213" s="196">
        <f t="shared" si="114"/>
        <v>2.1700000000000001E-2</v>
      </c>
      <c r="I213" s="185">
        <f t="shared" si="107"/>
        <v>0</v>
      </c>
      <c r="J213" s="181"/>
      <c r="K213" s="182">
        <f>+K212+I213+J213</f>
        <v>1183.5999999999999</v>
      </c>
      <c r="L213" s="186">
        <f>+K213+F213</f>
        <v>1183.5999999999999</v>
      </c>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row>
    <row r="214" spans="1:491" x14ac:dyDescent="0.25">
      <c r="A214" s="177">
        <f t="shared" si="99"/>
        <v>43769</v>
      </c>
      <c r="B214" s="181">
        <f t="shared" si="115"/>
        <v>0</v>
      </c>
      <c r="C214" s="179"/>
      <c r="D214" s="180">
        <f t="shared" si="95"/>
        <v>0</v>
      </c>
      <c r="E214" s="181"/>
      <c r="F214" s="182">
        <f t="shared" si="116"/>
        <v>0</v>
      </c>
      <c r="G214" s="183">
        <f t="shared" si="117"/>
        <v>31</v>
      </c>
      <c r="H214" s="196">
        <f t="shared" si="114"/>
        <v>2.1700000000000001E-2</v>
      </c>
      <c r="I214" s="185">
        <f t="shared" si="107"/>
        <v>0</v>
      </c>
      <c r="J214" s="181"/>
      <c r="K214" s="182">
        <f>+K213+I214+J214</f>
        <v>1183.5999999999999</v>
      </c>
      <c r="L214" s="182">
        <f>+K214+F214</f>
        <v>1183.5999999999999</v>
      </c>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row>
    <row r="215" spans="1:491" x14ac:dyDescent="0.25">
      <c r="A215" s="177">
        <f t="shared" si="99"/>
        <v>43799</v>
      </c>
      <c r="B215" s="181">
        <f t="shared" si="115"/>
        <v>0</v>
      </c>
      <c r="C215" s="179"/>
      <c r="D215" s="180">
        <f t="shared" si="95"/>
        <v>0</v>
      </c>
      <c r="E215" s="181"/>
      <c r="F215" s="182">
        <f t="shared" si="116"/>
        <v>0</v>
      </c>
      <c r="G215" s="183">
        <f t="shared" si="117"/>
        <v>30</v>
      </c>
      <c r="H215" s="196">
        <f t="shared" si="114"/>
        <v>2.1700000000000001E-2</v>
      </c>
      <c r="I215" s="185">
        <f t="shared" si="107"/>
        <v>0</v>
      </c>
      <c r="J215" s="181"/>
      <c r="K215" s="182">
        <f>+K214+I215+J215</f>
        <v>1183.5999999999999</v>
      </c>
      <c r="L215" s="182">
        <f>+K215+F215</f>
        <v>1183.5999999999999</v>
      </c>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row>
    <row r="216" spans="1:491" x14ac:dyDescent="0.25">
      <c r="A216" s="188">
        <f t="shared" si="99"/>
        <v>43830</v>
      </c>
      <c r="B216" s="189">
        <f t="shared" si="115"/>
        <v>0</v>
      </c>
      <c r="C216" s="190"/>
      <c r="D216" s="191">
        <f t="shared" si="95"/>
        <v>0</v>
      </c>
      <c r="E216" s="189"/>
      <c r="F216" s="190">
        <f t="shared" si="116"/>
        <v>0</v>
      </c>
      <c r="G216" s="189">
        <f t="shared" si="117"/>
        <v>31</v>
      </c>
      <c r="H216" s="206">
        <f t="shared" si="114"/>
        <v>2.1700000000000001E-2</v>
      </c>
      <c r="I216" s="193">
        <f t="shared" si="107"/>
        <v>0</v>
      </c>
      <c r="J216" s="189"/>
      <c r="K216" s="190">
        <f>+K215+I216+J216</f>
        <v>1183.5999999999999</v>
      </c>
      <c r="L216" s="194">
        <f>+K216+F216</f>
        <v>1183.5999999999999</v>
      </c>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row>
    <row r="217" spans="1:491" s="2" customFormat="1" x14ac:dyDescent="0.25">
      <c r="A217" s="136"/>
      <c r="B217" s="136"/>
      <c r="C217" s="136"/>
      <c r="D217" s="136"/>
      <c r="E217" s="136"/>
      <c r="F217" s="136"/>
      <c r="G217" s="136"/>
      <c r="H217" s="136"/>
      <c r="I217" s="136"/>
      <c r="J217" s="136"/>
      <c r="K217" s="136"/>
      <c r="L217" s="138"/>
      <c r="M217" s="139"/>
    </row>
    <row r="218" spans="1:491" s="2" customFormat="1" x14ac:dyDescent="0.25">
      <c r="A218" s="136"/>
      <c r="B218" s="136"/>
      <c r="C218" s="182"/>
      <c r="D218" s="136"/>
      <c r="E218" s="136"/>
      <c r="F218" s="136"/>
      <c r="G218" s="136"/>
      <c r="H218" s="136"/>
      <c r="I218" s="136"/>
      <c r="J218" s="136"/>
      <c r="K218" s="136"/>
      <c r="L218" s="138"/>
      <c r="M218" s="139"/>
    </row>
    <row r="219" spans="1:491" s="2" customFormat="1" x14ac:dyDescent="0.25">
      <c r="A219" s="136"/>
      <c r="B219" s="136"/>
      <c r="C219" s="136"/>
      <c r="D219" s="207"/>
      <c r="E219" s="136"/>
      <c r="F219" s="136"/>
      <c r="G219" s="136"/>
      <c r="H219" s="136"/>
      <c r="I219" s="136"/>
      <c r="J219" s="136"/>
      <c r="K219" s="136"/>
      <c r="L219" s="138"/>
      <c r="M219" s="139"/>
    </row>
    <row r="220" spans="1:491" s="2" customFormat="1" ht="27.75" customHeight="1" x14ac:dyDescent="0.25">
      <c r="A220" s="135" t="str">
        <f>CONCATENATE("Account ",A9,F$1)</f>
        <v>Account 1586 RSVA Connection- 2017 Principal plus Interest - Disposition in 2019 (no RR, no disp.)</v>
      </c>
      <c r="B220" s="169"/>
      <c r="C220" s="170"/>
      <c r="D220" s="170"/>
      <c r="E220" s="171"/>
      <c r="F220" s="172"/>
      <c r="G220" s="173"/>
      <c r="H220" s="173"/>
      <c r="I220" s="174"/>
      <c r="J220" s="174"/>
      <c r="K220" s="174"/>
      <c r="L220" s="175"/>
      <c r="M220" s="139"/>
    </row>
    <row r="221" spans="1:491" ht="57.75" thickBot="1" x14ac:dyDescent="0.3">
      <c r="A221" s="141" t="str">
        <f>+A$16</f>
        <v>Date</v>
      </c>
      <c r="B221" s="141" t="str">
        <f t="shared" ref="B221:L221" si="118">+B$16</f>
        <v>Principal Opening Balance</v>
      </c>
      <c r="C221" s="141" t="str">
        <f t="shared" si="118"/>
        <v>Monthly Variance Allocated to RSVA Acct</v>
      </c>
      <c r="D221" s="141" t="str">
        <f t="shared" si="118"/>
        <v>Total Balance before transfer</v>
      </c>
      <c r="E221" s="141" t="str">
        <f t="shared" si="118"/>
        <v>Board approved disposition transferred out to 1595</v>
      </c>
      <c r="F221" s="141" t="str">
        <f t="shared" si="118"/>
        <v>Closing Balance</v>
      </c>
      <c r="G221" s="141" t="str">
        <f t="shared" si="118"/>
        <v>Days</v>
      </c>
      <c r="H221" s="141" t="str">
        <f t="shared" si="118"/>
        <v>Interest Rate</v>
      </c>
      <c r="I221" s="141" t="str">
        <f t="shared" si="118"/>
        <v>Interest</v>
      </c>
      <c r="J221" s="141" t="str">
        <f t="shared" si="118"/>
        <v>Transferred to 1590 &amp; Recoveries</v>
      </c>
      <c r="K221" s="141" t="str">
        <f t="shared" si="118"/>
        <v>Cumulative Interest</v>
      </c>
      <c r="L221" s="176" t="str">
        <f t="shared" si="118"/>
        <v>Account Closing Balance</v>
      </c>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row>
    <row r="222" spans="1:491" x14ac:dyDescent="0.25">
      <c r="A222" s="177">
        <f>+A$17</f>
        <v>42766</v>
      </c>
      <c r="B222" s="178">
        <v>0</v>
      </c>
      <c r="C222" s="179">
        <v>149410.68000000017</v>
      </c>
      <c r="D222" s="180">
        <f t="shared" ref="D222:D257" si="119">ROUND(SUM(B222:C222),2)</f>
        <v>149410.68</v>
      </c>
      <c r="E222" s="181"/>
      <c r="F222" s="182">
        <f t="shared" ref="F222:F225" si="120">SUM(D222:E222)</f>
        <v>149410.68</v>
      </c>
      <c r="G222" s="183">
        <f t="shared" ref="G222:H237" si="121">+G181</f>
        <v>31</v>
      </c>
      <c r="H222" s="184">
        <f>+H181</f>
        <v>1.0999999999999999E-2</v>
      </c>
      <c r="I222" s="185">
        <f>ROUND(SUM(G222/365)*H222*B222,2)</f>
        <v>0</v>
      </c>
      <c r="J222" s="181"/>
      <c r="K222" s="182">
        <f>0+I222+J222</f>
        <v>0</v>
      </c>
      <c r="L222" s="182">
        <f t="shared" ref="L222:L226" si="122">+K222+F222</f>
        <v>149410.68</v>
      </c>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row>
    <row r="223" spans="1:491" x14ac:dyDescent="0.25">
      <c r="A223" s="177">
        <f t="shared" ref="A223:A257" si="123">+A222+G223</f>
        <v>42794</v>
      </c>
      <c r="B223" s="181">
        <f>+F222</f>
        <v>149410.68</v>
      </c>
      <c r="C223" s="179">
        <v>-31507.560000000056</v>
      </c>
      <c r="D223" s="180">
        <f t="shared" si="119"/>
        <v>117903.12</v>
      </c>
      <c r="E223" s="181"/>
      <c r="F223" s="182">
        <f t="shared" si="120"/>
        <v>117903.12</v>
      </c>
      <c r="G223" s="183">
        <f t="shared" si="121"/>
        <v>28</v>
      </c>
      <c r="H223" s="184">
        <f t="shared" si="121"/>
        <v>1.0999999999999999E-2</v>
      </c>
      <c r="I223" s="185">
        <f t="shared" ref="I223:I233" si="124">ROUND(SUM(G223/365)*H223*B223,2)</f>
        <v>126.08</v>
      </c>
      <c r="J223" s="181"/>
      <c r="K223" s="182">
        <f t="shared" ref="K223:K225" si="125">+K222+I223+J223</f>
        <v>126.08</v>
      </c>
      <c r="L223" s="182">
        <f t="shared" si="122"/>
        <v>118029.2</v>
      </c>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row>
    <row r="224" spans="1:491" x14ac:dyDescent="0.25">
      <c r="A224" s="177">
        <f t="shared" si="123"/>
        <v>42825</v>
      </c>
      <c r="B224" s="181">
        <f>+F223</f>
        <v>117903.12</v>
      </c>
      <c r="C224" s="179">
        <v>-269597.75999999978</v>
      </c>
      <c r="D224" s="180">
        <f t="shared" si="119"/>
        <v>-151694.64000000001</v>
      </c>
      <c r="E224" s="181"/>
      <c r="F224" s="182">
        <f t="shared" si="120"/>
        <v>-151694.64000000001</v>
      </c>
      <c r="G224" s="183">
        <f t="shared" si="121"/>
        <v>31</v>
      </c>
      <c r="H224" s="184">
        <f t="shared" si="121"/>
        <v>1.0999999999999999E-2</v>
      </c>
      <c r="I224" s="185">
        <f t="shared" si="124"/>
        <v>110.15</v>
      </c>
      <c r="J224" s="181"/>
      <c r="K224" s="182">
        <f t="shared" si="125"/>
        <v>236.23000000000002</v>
      </c>
      <c r="L224" s="186">
        <f t="shared" si="122"/>
        <v>-151458.41</v>
      </c>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row>
    <row r="225" spans="1:491" x14ac:dyDescent="0.25">
      <c r="A225" s="177">
        <f t="shared" si="123"/>
        <v>42855</v>
      </c>
      <c r="B225" s="181">
        <f>+F224</f>
        <v>-151694.64000000001</v>
      </c>
      <c r="C225" s="179">
        <v>3353.0599999995902</v>
      </c>
      <c r="D225" s="180">
        <f t="shared" si="119"/>
        <v>-148341.57999999999</v>
      </c>
      <c r="E225" s="181"/>
      <c r="F225" s="182">
        <f t="shared" si="120"/>
        <v>-148341.57999999999</v>
      </c>
      <c r="G225" s="183">
        <f t="shared" si="121"/>
        <v>30</v>
      </c>
      <c r="H225" s="184">
        <f t="shared" si="121"/>
        <v>1.0999999999999999E-2</v>
      </c>
      <c r="I225" s="185">
        <f t="shared" si="124"/>
        <v>-137.15</v>
      </c>
      <c r="J225" s="181"/>
      <c r="K225" s="182">
        <f t="shared" si="125"/>
        <v>99.080000000000013</v>
      </c>
      <c r="L225" s="182">
        <f t="shared" si="122"/>
        <v>-148242.5</v>
      </c>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row>
    <row r="226" spans="1:491" x14ac:dyDescent="0.25">
      <c r="A226" s="177">
        <f t="shared" si="123"/>
        <v>42886</v>
      </c>
      <c r="B226" s="181">
        <f>+F225+E226</f>
        <v>-148341.57999999999</v>
      </c>
      <c r="C226" s="179">
        <v>20597.330000000307</v>
      </c>
      <c r="D226" s="180">
        <f t="shared" si="119"/>
        <v>-127744.25</v>
      </c>
      <c r="E226" s="187"/>
      <c r="F226" s="182">
        <f>SUM(D226)</f>
        <v>-127744.25</v>
      </c>
      <c r="G226" s="183">
        <f t="shared" si="121"/>
        <v>31</v>
      </c>
      <c r="H226" s="184">
        <f t="shared" si="121"/>
        <v>1.0999999999999999E-2</v>
      </c>
      <c r="I226" s="185">
        <f t="shared" si="124"/>
        <v>-138.59</v>
      </c>
      <c r="J226" s="187"/>
      <c r="K226" s="182">
        <f>+K225+I226+J226</f>
        <v>-39.509999999999991</v>
      </c>
      <c r="L226" s="182">
        <f t="shared" si="122"/>
        <v>-127783.76</v>
      </c>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row>
    <row r="227" spans="1:491" x14ac:dyDescent="0.25">
      <c r="A227" s="177">
        <f t="shared" si="123"/>
        <v>42916</v>
      </c>
      <c r="B227" s="181">
        <f t="shared" ref="B227:B233" si="126">+F226</f>
        <v>-127744.25</v>
      </c>
      <c r="C227" s="179">
        <v>12748.09999999986</v>
      </c>
      <c r="D227" s="180">
        <f t="shared" si="119"/>
        <v>-114996.15</v>
      </c>
      <c r="E227" s="181"/>
      <c r="F227" s="182">
        <f t="shared" ref="F227:F237" si="127">SUM(D227:E227)</f>
        <v>-114996.15</v>
      </c>
      <c r="G227" s="183">
        <f t="shared" si="121"/>
        <v>30</v>
      </c>
      <c r="H227" s="184">
        <f t="shared" si="121"/>
        <v>1.0999999999999999E-2</v>
      </c>
      <c r="I227" s="185">
        <f t="shared" si="124"/>
        <v>-115.49</v>
      </c>
      <c r="J227" s="181"/>
      <c r="K227" s="182">
        <f t="shared" ref="K227" si="128">+K226+I227+J227</f>
        <v>-155</v>
      </c>
      <c r="L227" s="186">
        <f>ROUND(+K227+F227,2)</f>
        <v>-115151.15</v>
      </c>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row>
    <row r="228" spans="1:491" x14ac:dyDescent="0.25">
      <c r="A228" s="177">
        <f t="shared" si="123"/>
        <v>42947</v>
      </c>
      <c r="B228" s="181">
        <f t="shared" si="126"/>
        <v>-114996.15</v>
      </c>
      <c r="C228" s="179">
        <v>-122377.10000000009</v>
      </c>
      <c r="D228" s="180">
        <f t="shared" si="119"/>
        <v>-237373.25</v>
      </c>
      <c r="E228" s="181"/>
      <c r="F228" s="182">
        <f t="shared" si="127"/>
        <v>-237373.25</v>
      </c>
      <c r="G228" s="183">
        <f t="shared" si="121"/>
        <v>31</v>
      </c>
      <c r="H228" s="184">
        <f t="shared" si="121"/>
        <v>1.0999999999999999E-2</v>
      </c>
      <c r="I228" s="185">
        <f t="shared" si="124"/>
        <v>-107.43</v>
      </c>
      <c r="J228" s="181"/>
      <c r="K228" s="182">
        <f>ROUND(+K227+I228+J228,2)</f>
        <v>-262.43</v>
      </c>
      <c r="L228" s="182">
        <f>ROUND(+K228+F228,2)</f>
        <v>-237635.68</v>
      </c>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row>
    <row r="229" spans="1:491" x14ac:dyDescent="0.25">
      <c r="A229" s="177">
        <f t="shared" si="123"/>
        <v>42978</v>
      </c>
      <c r="B229" s="181">
        <f t="shared" si="126"/>
        <v>-237373.25</v>
      </c>
      <c r="C229" s="179">
        <v>-94718.580000000075</v>
      </c>
      <c r="D229" s="180">
        <f t="shared" si="119"/>
        <v>-332091.83</v>
      </c>
      <c r="E229" s="181"/>
      <c r="F229" s="182">
        <f t="shared" si="127"/>
        <v>-332091.83</v>
      </c>
      <c r="G229" s="183">
        <f t="shared" si="121"/>
        <v>31</v>
      </c>
      <c r="H229" s="184">
        <f t="shared" si="121"/>
        <v>1.0999999999999999E-2</v>
      </c>
      <c r="I229" s="185">
        <f t="shared" si="124"/>
        <v>-221.77</v>
      </c>
      <c r="J229" s="181"/>
      <c r="K229" s="182">
        <f t="shared" ref="K229:K237" si="129">+K228+I229+J229</f>
        <v>-484.20000000000005</v>
      </c>
      <c r="L229" s="182">
        <f t="shared" ref="L229:L238" si="130">+K229+F229</f>
        <v>-332576.03000000003</v>
      </c>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row>
    <row r="230" spans="1:491" x14ac:dyDescent="0.25">
      <c r="A230" s="177">
        <f t="shared" si="123"/>
        <v>43008</v>
      </c>
      <c r="B230" s="181">
        <f t="shared" si="126"/>
        <v>-332091.83</v>
      </c>
      <c r="C230" s="179">
        <v>250292.56000000006</v>
      </c>
      <c r="D230" s="180">
        <f t="shared" si="119"/>
        <v>-81799.27</v>
      </c>
      <c r="E230" s="181"/>
      <c r="F230" s="182">
        <f t="shared" si="127"/>
        <v>-81799.27</v>
      </c>
      <c r="G230" s="183">
        <f t="shared" si="121"/>
        <v>30</v>
      </c>
      <c r="H230" s="184">
        <f t="shared" si="121"/>
        <v>1.0999999999999999E-2</v>
      </c>
      <c r="I230" s="185">
        <f t="shared" si="124"/>
        <v>-300.25</v>
      </c>
      <c r="J230" s="181"/>
      <c r="K230" s="182">
        <f t="shared" si="129"/>
        <v>-784.45</v>
      </c>
      <c r="L230" s="186">
        <f t="shared" si="130"/>
        <v>-82583.72</v>
      </c>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row>
    <row r="231" spans="1:491" x14ac:dyDescent="0.25">
      <c r="A231" s="177">
        <f t="shared" si="123"/>
        <v>43039</v>
      </c>
      <c r="B231" s="181">
        <f t="shared" si="126"/>
        <v>-81799.27</v>
      </c>
      <c r="C231" s="179">
        <v>-231264.28000000003</v>
      </c>
      <c r="D231" s="180">
        <f t="shared" si="119"/>
        <v>-313063.55</v>
      </c>
      <c r="E231" s="181"/>
      <c r="F231" s="182">
        <f t="shared" si="127"/>
        <v>-313063.55</v>
      </c>
      <c r="G231" s="183">
        <f t="shared" si="121"/>
        <v>31</v>
      </c>
      <c r="H231" s="184">
        <f t="shared" si="121"/>
        <v>1.4999999999999999E-2</v>
      </c>
      <c r="I231" s="185">
        <f t="shared" si="124"/>
        <v>-104.21</v>
      </c>
      <c r="J231" s="181"/>
      <c r="K231" s="182">
        <f t="shared" si="129"/>
        <v>-888.66000000000008</v>
      </c>
      <c r="L231" s="182">
        <f t="shared" si="130"/>
        <v>-313952.20999999996</v>
      </c>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row>
    <row r="232" spans="1:491" x14ac:dyDescent="0.25">
      <c r="A232" s="177">
        <f t="shared" si="123"/>
        <v>43069</v>
      </c>
      <c r="B232" s="181">
        <f t="shared" si="126"/>
        <v>-313063.55</v>
      </c>
      <c r="C232" s="179">
        <v>357201.18999999994</v>
      </c>
      <c r="D232" s="180">
        <f t="shared" si="119"/>
        <v>44137.64</v>
      </c>
      <c r="E232" s="181"/>
      <c r="F232" s="182">
        <f t="shared" si="127"/>
        <v>44137.64</v>
      </c>
      <c r="G232" s="183">
        <f t="shared" si="121"/>
        <v>30</v>
      </c>
      <c r="H232" s="184">
        <f t="shared" si="121"/>
        <v>1.4999999999999999E-2</v>
      </c>
      <c r="I232" s="185">
        <f t="shared" si="124"/>
        <v>-385.97</v>
      </c>
      <c r="J232" s="181"/>
      <c r="K232" s="182">
        <f t="shared" si="129"/>
        <v>-1274.6300000000001</v>
      </c>
      <c r="L232" s="182">
        <f t="shared" si="130"/>
        <v>42863.01</v>
      </c>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row>
    <row r="233" spans="1:491" x14ac:dyDescent="0.25">
      <c r="A233" s="188">
        <f t="shared" si="123"/>
        <v>43100</v>
      </c>
      <c r="B233" s="189">
        <f t="shared" si="126"/>
        <v>44137.64</v>
      </c>
      <c r="C233" s="190">
        <v>-813608.9</v>
      </c>
      <c r="D233" s="191">
        <f t="shared" si="119"/>
        <v>-769471.26</v>
      </c>
      <c r="E233" s="189"/>
      <c r="F233" s="190">
        <f t="shared" si="127"/>
        <v>-769471.26</v>
      </c>
      <c r="G233" s="189">
        <f t="shared" si="121"/>
        <v>31</v>
      </c>
      <c r="H233" s="192">
        <f t="shared" si="121"/>
        <v>1.4999999999999999E-2</v>
      </c>
      <c r="I233" s="193">
        <f t="shared" si="124"/>
        <v>56.23</v>
      </c>
      <c r="J233" s="189"/>
      <c r="K233" s="190">
        <f t="shared" si="129"/>
        <v>-1218.4000000000001</v>
      </c>
      <c r="L233" s="194">
        <f t="shared" si="130"/>
        <v>-770689.66</v>
      </c>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row>
    <row r="234" spans="1:491" x14ac:dyDescent="0.25">
      <c r="A234" s="177">
        <f t="shared" si="123"/>
        <v>43131</v>
      </c>
      <c r="B234" s="195">
        <f>ROUND(+F233,2)</f>
        <v>-769471.26</v>
      </c>
      <c r="C234" s="179"/>
      <c r="D234" s="180">
        <f t="shared" si="119"/>
        <v>-769471.26</v>
      </c>
      <c r="E234" s="181"/>
      <c r="F234" s="182">
        <f t="shared" si="127"/>
        <v>-769471.26</v>
      </c>
      <c r="G234" s="183">
        <f t="shared" si="121"/>
        <v>31</v>
      </c>
      <c r="H234" s="184">
        <f t="shared" si="121"/>
        <v>1.4999999999999999E-2</v>
      </c>
      <c r="I234" s="185">
        <f t="shared" ref="I234:I257" si="131">ROUND(SUM(G234/365)*H234*B234,2)</f>
        <v>-980.29</v>
      </c>
      <c r="J234" s="181"/>
      <c r="K234" s="182">
        <f t="shared" si="129"/>
        <v>-2198.69</v>
      </c>
      <c r="L234" s="182">
        <f t="shared" si="130"/>
        <v>-771669.95</v>
      </c>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row>
    <row r="235" spans="1:491" x14ac:dyDescent="0.25">
      <c r="A235" s="177">
        <f t="shared" si="123"/>
        <v>43159</v>
      </c>
      <c r="B235" s="181">
        <f>+F234</f>
        <v>-769471.26</v>
      </c>
      <c r="C235" s="179"/>
      <c r="D235" s="180">
        <f t="shared" si="119"/>
        <v>-769471.26</v>
      </c>
      <c r="E235" s="181"/>
      <c r="F235" s="182">
        <f t="shared" si="127"/>
        <v>-769471.26</v>
      </c>
      <c r="G235" s="183">
        <f t="shared" si="121"/>
        <v>28</v>
      </c>
      <c r="H235" s="184">
        <f t="shared" si="121"/>
        <v>1.4999999999999999E-2</v>
      </c>
      <c r="I235" s="185">
        <f t="shared" si="131"/>
        <v>-885.42</v>
      </c>
      <c r="J235" s="181"/>
      <c r="K235" s="182">
        <f t="shared" si="129"/>
        <v>-3084.11</v>
      </c>
      <c r="L235" s="182">
        <f t="shared" si="130"/>
        <v>-772555.37</v>
      </c>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row>
    <row r="236" spans="1:491" x14ac:dyDescent="0.25">
      <c r="A236" s="177">
        <f t="shared" si="123"/>
        <v>43190</v>
      </c>
      <c r="B236" s="181">
        <f>+F235</f>
        <v>-769471.26</v>
      </c>
      <c r="C236" s="179"/>
      <c r="D236" s="180">
        <f t="shared" si="119"/>
        <v>-769471.26</v>
      </c>
      <c r="E236" s="181"/>
      <c r="F236" s="182">
        <f t="shared" si="127"/>
        <v>-769471.26</v>
      </c>
      <c r="G236" s="183">
        <f t="shared" si="121"/>
        <v>31</v>
      </c>
      <c r="H236" s="184">
        <f t="shared" si="121"/>
        <v>1.4999999999999999E-2</v>
      </c>
      <c r="I236" s="185">
        <f t="shared" si="131"/>
        <v>-980.29</v>
      </c>
      <c r="J236" s="181"/>
      <c r="K236" s="182">
        <f t="shared" si="129"/>
        <v>-4064.4</v>
      </c>
      <c r="L236" s="186">
        <f t="shared" si="130"/>
        <v>-773535.66</v>
      </c>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row>
    <row r="237" spans="1:491" x14ac:dyDescent="0.25">
      <c r="A237" s="177">
        <f t="shared" si="123"/>
        <v>43220</v>
      </c>
      <c r="B237" s="181">
        <f>+F236</f>
        <v>-769471.26</v>
      </c>
      <c r="C237" s="179"/>
      <c r="D237" s="180">
        <f t="shared" si="119"/>
        <v>-769471.26</v>
      </c>
      <c r="E237" s="181"/>
      <c r="F237" s="182">
        <f t="shared" si="127"/>
        <v>-769471.26</v>
      </c>
      <c r="G237" s="183">
        <f t="shared" si="121"/>
        <v>30</v>
      </c>
      <c r="H237" s="184">
        <f t="shared" si="121"/>
        <v>1.89E-2</v>
      </c>
      <c r="I237" s="185">
        <f t="shared" si="131"/>
        <v>-1195.32</v>
      </c>
      <c r="J237" s="181"/>
      <c r="K237" s="182">
        <f t="shared" si="129"/>
        <v>-5259.72</v>
      </c>
      <c r="L237" s="182">
        <f t="shared" si="130"/>
        <v>-774730.98</v>
      </c>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row>
    <row r="238" spans="1:491" x14ac:dyDescent="0.25">
      <c r="A238" s="177">
        <f t="shared" si="123"/>
        <v>43251</v>
      </c>
      <c r="B238" s="181">
        <f>+F237+E238</f>
        <v>-769471.26</v>
      </c>
      <c r="C238" s="179"/>
      <c r="D238" s="180">
        <f t="shared" si="119"/>
        <v>-769471.26</v>
      </c>
      <c r="E238" s="187"/>
      <c r="F238" s="182">
        <f>SUM(D238)</f>
        <v>-769471.26</v>
      </c>
      <c r="G238" s="183">
        <f t="shared" ref="G238:H253" si="132">+G197</f>
        <v>31</v>
      </c>
      <c r="H238" s="184">
        <f t="shared" si="132"/>
        <v>1.89E-2</v>
      </c>
      <c r="I238" s="185">
        <f t="shared" si="131"/>
        <v>-1235.1600000000001</v>
      </c>
      <c r="J238" s="187"/>
      <c r="K238" s="182">
        <f>+K237+I238+J238</f>
        <v>-6494.88</v>
      </c>
      <c r="L238" s="182">
        <f t="shared" si="130"/>
        <v>-775966.14</v>
      </c>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row>
    <row r="239" spans="1:491" x14ac:dyDescent="0.25">
      <c r="A239" s="177">
        <f t="shared" si="123"/>
        <v>43281</v>
      </c>
      <c r="B239" s="181">
        <f t="shared" ref="B239:B245" si="133">+F238</f>
        <v>-769471.26</v>
      </c>
      <c r="C239" s="179"/>
      <c r="D239" s="180">
        <f t="shared" si="119"/>
        <v>-769471.26</v>
      </c>
      <c r="E239" s="181"/>
      <c r="F239" s="182">
        <f t="shared" ref="F239:F249" si="134">SUM(D239:E239)</f>
        <v>-769471.26</v>
      </c>
      <c r="G239" s="183">
        <f t="shared" si="132"/>
        <v>30</v>
      </c>
      <c r="H239" s="184">
        <f t="shared" si="132"/>
        <v>1.89E-2</v>
      </c>
      <c r="I239" s="185">
        <f t="shared" si="131"/>
        <v>-1195.32</v>
      </c>
      <c r="J239" s="181"/>
      <c r="K239" s="182">
        <f>+K238+I239+J239</f>
        <v>-7690.2</v>
      </c>
      <c r="L239" s="186">
        <f>ROUND(+K239+F239,2)</f>
        <v>-777161.46</v>
      </c>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row>
    <row r="240" spans="1:491" x14ac:dyDescent="0.25">
      <c r="A240" s="177">
        <f t="shared" si="123"/>
        <v>43312</v>
      </c>
      <c r="B240" s="181">
        <f t="shared" si="133"/>
        <v>-769471.26</v>
      </c>
      <c r="C240" s="179"/>
      <c r="D240" s="180">
        <f t="shared" si="119"/>
        <v>-769471.26</v>
      </c>
      <c r="E240" s="181"/>
      <c r="F240" s="182">
        <f t="shared" si="134"/>
        <v>-769471.26</v>
      </c>
      <c r="G240" s="183">
        <f t="shared" si="132"/>
        <v>31</v>
      </c>
      <c r="H240" s="184">
        <f t="shared" si="132"/>
        <v>1.89E-2</v>
      </c>
      <c r="I240" s="185">
        <f t="shared" si="131"/>
        <v>-1235.1600000000001</v>
      </c>
      <c r="J240" s="181"/>
      <c r="K240" s="182">
        <f>ROUND(+K239+I240+J240,2)</f>
        <v>-8925.36</v>
      </c>
      <c r="L240" s="182">
        <f>ROUND(+K240+F240,2)</f>
        <v>-778396.62</v>
      </c>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row>
    <row r="241" spans="1:491" x14ac:dyDescent="0.25">
      <c r="A241" s="177">
        <f t="shared" si="123"/>
        <v>43343</v>
      </c>
      <c r="B241" s="181">
        <f t="shared" si="133"/>
        <v>-769471.26</v>
      </c>
      <c r="C241" s="179"/>
      <c r="D241" s="180">
        <f t="shared" si="119"/>
        <v>-769471.26</v>
      </c>
      <c r="E241" s="181"/>
      <c r="F241" s="182">
        <f t="shared" si="134"/>
        <v>-769471.26</v>
      </c>
      <c r="G241" s="183">
        <f t="shared" si="132"/>
        <v>31</v>
      </c>
      <c r="H241" s="184">
        <f t="shared" si="132"/>
        <v>1.89E-2</v>
      </c>
      <c r="I241" s="185">
        <f t="shared" si="131"/>
        <v>-1235.1600000000001</v>
      </c>
      <c r="J241" s="181"/>
      <c r="K241" s="182">
        <f>+K240+I241+J241</f>
        <v>-10160.52</v>
      </c>
      <c r="L241" s="182">
        <f>+K241+F241</f>
        <v>-779631.78</v>
      </c>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row>
    <row r="242" spans="1:491" x14ac:dyDescent="0.25">
      <c r="A242" s="177">
        <f t="shared" si="123"/>
        <v>43373</v>
      </c>
      <c r="B242" s="181">
        <f t="shared" si="133"/>
        <v>-769471.26</v>
      </c>
      <c r="C242" s="179"/>
      <c r="D242" s="180">
        <f t="shared" si="119"/>
        <v>-769471.26</v>
      </c>
      <c r="E242" s="181"/>
      <c r="F242" s="182">
        <f t="shared" si="134"/>
        <v>-769471.26</v>
      </c>
      <c r="G242" s="183">
        <f t="shared" si="132"/>
        <v>30</v>
      </c>
      <c r="H242" s="184">
        <f t="shared" si="132"/>
        <v>1.89E-2</v>
      </c>
      <c r="I242" s="185">
        <f t="shared" si="131"/>
        <v>-1195.32</v>
      </c>
      <c r="J242" s="181"/>
      <c r="K242" s="182">
        <f>+K241+I242+J242</f>
        <v>-11355.84</v>
      </c>
      <c r="L242" s="186">
        <f>+K242+F242</f>
        <v>-780827.1</v>
      </c>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row>
    <row r="243" spans="1:491" x14ac:dyDescent="0.25">
      <c r="A243" s="177">
        <f t="shared" si="123"/>
        <v>43404</v>
      </c>
      <c r="B243" s="181">
        <f t="shared" si="133"/>
        <v>-769471.26</v>
      </c>
      <c r="C243" s="179"/>
      <c r="D243" s="180">
        <f t="shared" si="119"/>
        <v>-769471.26</v>
      </c>
      <c r="E243" s="181"/>
      <c r="F243" s="182">
        <f t="shared" si="134"/>
        <v>-769471.26</v>
      </c>
      <c r="G243" s="183">
        <f t="shared" si="132"/>
        <v>31</v>
      </c>
      <c r="H243" s="184">
        <f t="shared" si="132"/>
        <v>2.1700000000000001E-2</v>
      </c>
      <c r="I243" s="185">
        <f t="shared" si="131"/>
        <v>-1418.15</v>
      </c>
      <c r="J243" s="181"/>
      <c r="K243" s="182">
        <f>+K242+I243+J243</f>
        <v>-12773.99</v>
      </c>
      <c r="L243" s="182">
        <f>+K243+F243</f>
        <v>-782245.25</v>
      </c>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row>
    <row r="244" spans="1:491" x14ac:dyDescent="0.25">
      <c r="A244" s="177">
        <f t="shared" si="123"/>
        <v>43434</v>
      </c>
      <c r="B244" s="181">
        <f t="shared" si="133"/>
        <v>-769471.26</v>
      </c>
      <c r="C244" s="179"/>
      <c r="D244" s="180">
        <f t="shared" si="119"/>
        <v>-769471.26</v>
      </c>
      <c r="E244" s="181"/>
      <c r="F244" s="182">
        <f t="shared" si="134"/>
        <v>-769471.26</v>
      </c>
      <c r="G244" s="183">
        <f t="shared" si="132"/>
        <v>30</v>
      </c>
      <c r="H244" s="184">
        <f t="shared" si="132"/>
        <v>2.1700000000000001E-2</v>
      </c>
      <c r="I244" s="185">
        <f t="shared" si="131"/>
        <v>-1372.4</v>
      </c>
      <c r="J244" s="181"/>
      <c r="K244" s="182">
        <f>+K243+I244+J244</f>
        <v>-14146.39</v>
      </c>
      <c r="L244" s="182">
        <f>+K244+F244</f>
        <v>-783617.65</v>
      </c>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row>
    <row r="245" spans="1:491" x14ac:dyDescent="0.25">
      <c r="A245" s="188">
        <f t="shared" si="123"/>
        <v>43465</v>
      </c>
      <c r="B245" s="189">
        <f t="shared" si="133"/>
        <v>-769471.26</v>
      </c>
      <c r="C245" s="190"/>
      <c r="D245" s="191">
        <f t="shared" si="119"/>
        <v>-769471.26</v>
      </c>
      <c r="E245" s="189"/>
      <c r="F245" s="190">
        <f t="shared" si="134"/>
        <v>-769471.26</v>
      </c>
      <c r="G245" s="189">
        <f t="shared" si="132"/>
        <v>31</v>
      </c>
      <c r="H245" s="192">
        <f t="shared" si="132"/>
        <v>2.1700000000000001E-2</v>
      </c>
      <c r="I245" s="193">
        <f t="shared" si="131"/>
        <v>-1418.15</v>
      </c>
      <c r="J245" s="189"/>
      <c r="K245" s="190">
        <f>+K244+I245+J245</f>
        <v>-15564.539999999999</v>
      </c>
      <c r="L245" s="194">
        <f>+K245+F245</f>
        <v>-785035.8</v>
      </c>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row>
    <row r="246" spans="1:491" x14ac:dyDescent="0.25">
      <c r="A246" s="177">
        <f t="shared" si="123"/>
        <v>43496</v>
      </c>
      <c r="B246" s="195">
        <f>ROUND(+F245,2)</f>
        <v>-769471.26</v>
      </c>
      <c r="C246" s="179"/>
      <c r="D246" s="180">
        <f t="shared" si="119"/>
        <v>-769471.26</v>
      </c>
      <c r="E246" s="181"/>
      <c r="F246" s="182">
        <f t="shared" si="134"/>
        <v>-769471.26</v>
      </c>
      <c r="G246" s="183">
        <f t="shared" si="132"/>
        <v>31</v>
      </c>
      <c r="H246" s="196">
        <f>+H245</f>
        <v>2.1700000000000001E-2</v>
      </c>
      <c r="I246" s="185">
        <f t="shared" si="131"/>
        <v>-1418.15</v>
      </c>
      <c r="J246" s="181"/>
      <c r="K246" s="182">
        <f t="shared" ref="K246:K249" si="135">+K245+I246+J246</f>
        <v>-16982.689999999999</v>
      </c>
      <c r="L246" s="182">
        <f t="shared" ref="L246:L250" si="136">+K246+F246</f>
        <v>-786453.95</v>
      </c>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row>
    <row r="247" spans="1:491" x14ac:dyDescent="0.25">
      <c r="A247" s="177">
        <f t="shared" si="123"/>
        <v>43524</v>
      </c>
      <c r="B247" s="181">
        <f>+F246</f>
        <v>-769471.26</v>
      </c>
      <c r="C247" s="179"/>
      <c r="D247" s="180">
        <f t="shared" si="119"/>
        <v>-769471.26</v>
      </c>
      <c r="E247" s="181"/>
      <c r="F247" s="182">
        <f t="shared" si="134"/>
        <v>-769471.26</v>
      </c>
      <c r="G247" s="183">
        <f t="shared" si="132"/>
        <v>28</v>
      </c>
      <c r="H247" s="196">
        <f>+H246</f>
        <v>2.1700000000000001E-2</v>
      </c>
      <c r="I247" s="185">
        <f t="shared" si="131"/>
        <v>-1280.9100000000001</v>
      </c>
      <c r="J247" s="181"/>
      <c r="K247" s="182">
        <f t="shared" si="135"/>
        <v>-18263.599999999999</v>
      </c>
      <c r="L247" s="182">
        <f t="shared" si="136"/>
        <v>-787734.86</v>
      </c>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row>
    <row r="248" spans="1:491" x14ac:dyDescent="0.25">
      <c r="A248" s="177">
        <f t="shared" si="123"/>
        <v>43555</v>
      </c>
      <c r="B248" s="181">
        <f>+F247</f>
        <v>-769471.26</v>
      </c>
      <c r="C248" s="179"/>
      <c r="D248" s="180">
        <f t="shared" si="119"/>
        <v>-769471.26</v>
      </c>
      <c r="E248" s="181"/>
      <c r="F248" s="182">
        <f t="shared" si="134"/>
        <v>-769471.26</v>
      </c>
      <c r="G248" s="183">
        <f t="shared" si="132"/>
        <v>31</v>
      </c>
      <c r="H248" s="196">
        <f t="shared" ref="H248" si="137">+H247</f>
        <v>2.1700000000000001E-2</v>
      </c>
      <c r="I248" s="185">
        <f t="shared" si="131"/>
        <v>-1418.15</v>
      </c>
      <c r="J248" s="181"/>
      <c r="K248" s="182">
        <f t="shared" si="135"/>
        <v>-19681.75</v>
      </c>
      <c r="L248" s="186">
        <f t="shared" si="136"/>
        <v>-789153.01</v>
      </c>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row>
    <row r="249" spans="1:491" x14ac:dyDescent="0.25">
      <c r="A249" s="177">
        <f t="shared" si="123"/>
        <v>43585</v>
      </c>
      <c r="B249" s="181">
        <f>+F248</f>
        <v>-769471.26</v>
      </c>
      <c r="C249" s="179"/>
      <c r="D249" s="180">
        <f t="shared" si="119"/>
        <v>-769471.26</v>
      </c>
      <c r="E249" s="181"/>
      <c r="F249" s="182">
        <f t="shared" si="134"/>
        <v>-769471.26</v>
      </c>
      <c r="G249" s="183">
        <f t="shared" si="132"/>
        <v>30</v>
      </c>
      <c r="H249" s="196">
        <f>+H248</f>
        <v>2.1700000000000001E-2</v>
      </c>
      <c r="I249" s="185">
        <f t="shared" si="131"/>
        <v>-1372.4</v>
      </c>
      <c r="J249" s="181"/>
      <c r="K249" s="182">
        <f t="shared" si="135"/>
        <v>-21054.15</v>
      </c>
      <c r="L249" s="182">
        <f t="shared" si="136"/>
        <v>-790525.41</v>
      </c>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c r="QN249"/>
      <c r="QO249"/>
      <c r="QP249"/>
      <c r="QQ249"/>
      <c r="QR249"/>
      <c r="QS249"/>
      <c r="QT249"/>
      <c r="QU249"/>
      <c r="QV249"/>
      <c r="QW249"/>
      <c r="QX249"/>
      <c r="QY249"/>
      <c r="QZ249"/>
      <c r="RA249"/>
      <c r="RB249"/>
      <c r="RC249"/>
      <c r="RD249"/>
      <c r="RE249"/>
      <c r="RF249"/>
      <c r="RG249"/>
      <c r="RH249"/>
      <c r="RI249"/>
      <c r="RJ249"/>
      <c r="RK249"/>
      <c r="RL249"/>
      <c r="RM249"/>
      <c r="RN249"/>
      <c r="RO249"/>
      <c r="RP249"/>
      <c r="RQ249"/>
      <c r="RR249"/>
      <c r="RS249"/>
      <c r="RT249"/>
      <c r="RU249"/>
      <c r="RV249"/>
      <c r="RW249"/>
    </row>
    <row r="250" spans="1:491" x14ac:dyDescent="0.25">
      <c r="A250" s="197">
        <f t="shared" si="123"/>
        <v>43616</v>
      </c>
      <c r="B250" s="198">
        <f>+F249+E250</f>
        <v>-1.2520008021965623E-3</v>
      </c>
      <c r="C250" s="199"/>
      <c r="D250" s="200">
        <f t="shared" si="119"/>
        <v>0</v>
      </c>
      <c r="E250" s="201">
        <f>-I9</f>
        <v>769471.25874799921</v>
      </c>
      <c r="F250" s="202">
        <f>SUM(D250)</f>
        <v>0</v>
      </c>
      <c r="G250" s="203">
        <f t="shared" si="132"/>
        <v>31</v>
      </c>
      <c r="H250" s="204">
        <f t="shared" ref="H250:H257" si="138">+H249</f>
        <v>2.1700000000000001E-2</v>
      </c>
      <c r="I250" s="205">
        <f t="shared" si="131"/>
        <v>0</v>
      </c>
      <c r="J250" s="201">
        <f>-J9</f>
        <v>20292.670000000002</v>
      </c>
      <c r="K250" s="202">
        <f>+K249+I250+J250</f>
        <v>-761.47999999999956</v>
      </c>
      <c r="L250" s="202">
        <f t="shared" si="136"/>
        <v>-761.47999999999956</v>
      </c>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row>
    <row r="251" spans="1:491" x14ac:dyDescent="0.25">
      <c r="A251" s="177">
        <f t="shared" si="123"/>
        <v>43646</v>
      </c>
      <c r="B251" s="181">
        <f t="shared" ref="B251:B257" si="139">+F250</f>
        <v>0</v>
      </c>
      <c r="C251" s="179"/>
      <c r="D251" s="180">
        <f t="shared" si="119"/>
        <v>0</v>
      </c>
      <c r="E251" s="181"/>
      <c r="F251" s="182">
        <f t="shared" ref="F251:F257" si="140">SUM(D251:E251)</f>
        <v>0</v>
      </c>
      <c r="G251" s="183">
        <f t="shared" si="132"/>
        <v>30</v>
      </c>
      <c r="H251" s="196">
        <f t="shared" si="138"/>
        <v>2.1700000000000001E-2</v>
      </c>
      <c r="I251" s="185">
        <f t="shared" si="131"/>
        <v>0</v>
      </c>
      <c r="J251" s="181"/>
      <c r="K251" s="182">
        <f>+K250+I251+J251</f>
        <v>-761.47999999999956</v>
      </c>
      <c r="L251" s="186">
        <f>ROUND(+K251+F251,2)</f>
        <v>-761.48</v>
      </c>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c r="QN251"/>
      <c r="QO251"/>
      <c r="QP251"/>
      <c r="QQ251"/>
      <c r="QR251"/>
      <c r="QS251"/>
      <c r="QT251"/>
      <c r="QU251"/>
      <c r="QV251"/>
      <c r="QW251"/>
      <c r="QX251"/>
      <c r="QY251"/>
      <c r="QZ251"/>
      <c r="RA251"/>
      <c r="RB251"/>
      <c r="RC251"/>
      <c r="RD251"/>
      <c r="RE251"/>
      <c r="RF251"/>
      <c r="RG251"/>
      <c r="RH251"/>
      <c r="RI251"/>
      <c r="RJ251"/>
      <c r="RK251"/>
      <c r="RL251"/>
      <c r="RM251"/>
      <c r="RN251"/>
      <c r="RO251"/>
      <c r="RP251"/>
      <c r="RQ251"/>
      <c r="RR251"/>
      <c r="RS251"/>
      <c r="RT251"/>
      <c r="RU251"/>
      <c r="RV251"/>
      <c r="RW251"/>
    </row>
    <row r="252" spans="1:491" x14ac:dyDescent="0.25">
      <c r="A252" s="177">
        <f t="shared" si="123"/>
        <v>43677</v>
      </c>
      <c r="B252" s="181">
        <f t="shared" si="139"/>
        <v>0</v>
      </c>
      <c r="C252" s="179"/>
      <c r="D252" s="180">
        <f t="shared" si="119"/>
        <v>0</v>
      </c>
      <c r="E252" s="181"/>
      <c r="F252" s="182">
        <f t="shared" si="140"/>
        <v>0</v>
      </c>
      <c r="G252" s="183">
        <f t="shared" si="132"/>
        <v>31</v>
      </c>
      <c r="H252" s="196">
        <f t="shared" si="138"/>
        <v>2.1700000000000001E-2</v>
      </c>
      <c r="I252" s="185">
        <f t="shared" si="131"/>
        <v>0</v>
      </c>
      <c r="J252" s="181"/>
      <c r="K252" s="182">
        <f>ROUND(+K251+I252+J252,2)</f>
        <v>-761.48</v>
      </c>
      <c r="L252" s="182">
        <f>ROUND(+K252+F252,2)</f>
        <v>-761.48</v>
      </c>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row>
    <row r="253" spans="1:491" x14ac:dyDescent="0.25">
      <c r="A253" s="177">
        <f t="shared" si="123"/>
        <v>43708</v>
      </c>
      <c r="B253" s="181">
        <f t="shared" si="139"/>
        <v>0</v>
      </c>
      <c r="C253" s="179"/>
      <c r="D253" s="180">
        <f t="shared" si="119"/>
        <v>0</v>
      </c>
      <c r="E253" s="181"/>
      <c r="F253" s="182">
        <f t="shared" si="140"/>
        <v>0</v>
      </c>
      <c r="G253" s="183">
        <f t="shared" si="132"/>
        <v>31</v>
      </c>
      <c r="H253" s="196">
        <f t="shared" si="138"/>
        <v>2.1700000000000001E-2</v>
      </c>
      <c r="I253" s="185">
        <f t="shared" si="131"/>
        <v>0</v>
      </c>
      <c r="J253" s="181"/>
      <c r="K253" s="182">
        <f>+K252+I253+J253</f>
        <v>-761.48</v>
      </c>
      <c r="L253" s="182">
        <f>+K253+F253</f>
        <v>-761.48</v>
      </c>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row>
    <row r="254" spans="1:491" x14ac:dyDescent="0.25">
      <c r="A254" s="177">
        <f t="shared" si="123"/>
        <v>43738</v>
      </c>
      <c r="B254" s="181">
        <f t="shared" si="139"/>
        <v>0</v>
      </c>
      <c r="C254" s="179"/>
      <c r="D254" s="180">
        <f t="shared" si="119"/>
        <v>0</v>
      </c>
      <c r="E254" s="181"/>
      <c r="F254" s="182">
        <f t="shared" si="140"/>
        <v>0</v>
      </c>
      <c r="G254" s="183">
        <f t="shared" ref="G254:G257" si="141">+G213</f>
        <v>30</v>
      </c>
      <c r="H254" s="196">
        <f t="shared" si="138"/>
        <v>2.1700000000000001E-2</v>
      </c>
      <c r="I254" s="185">
        <f t="shared" si="131"/>
        <v>0</v>
      </c>
      <c r="J254" s="181"/>
      <c r="K254" s="182">
        <f>+K253+I254+J254</f>
        <v>-761.48</v>
      </c>
      <c r="L254" s="186">
        <f>+K254+F254</f>
        <v>-761.48</v>
      </c>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c r="MS254"/>
      <c r="MT254"/>
      <c r="MU254"/>
      <c r="MV254"/>
      <c r="MW254"/>
      <c r="MX254"/>
      <c r="MY254"/>
      <c r="MZ254"/>
      <c r="NA254"/>
      <c r="NB254"/>
      <c r="NC254"/>
      <c r="ND254"/>
      <c r="NE254"/>
      <c r="NF254"/>
      <c r="NG254"/>
      <c r="NH254"/>
      <c r="NI254"/>
      <c r="NJ254"/>
      <c r="NK254"/>
      <c r="NL254"/>
      <c r="NM254"/>
      <c r="NN254"/>
      <c r="NO254"/>
      <c r="NP254"/>
      <c r="NQ254"/>
      <c r="NR254"/>
      <c r="NS254"/>
      <c r="NT254"/>
      <c r="NU254"/>
      <c r="NV254"/>
      <c r="NW254"/>
      <c r="NX254"/>
      <c r="NY254"/>
      <c r="NZ254"/>
      <c r="OA254"/>
      <c r="OB254"/>
      <c r="OC254"/>
      <c r="OD254"/>
      <c r="OE254"/>
      <c r="OF254"/>
      <c r="OG254"/>
      <c r="OH254"/>
      <c r="OI254"/>
      <c r="OJ254"/>
      <c r="OK254"/>
      <c r="OL254"/>
      <c r="OM254"/>
      <c r="ON254"/>
      <c r="OO254"/>
      <c r="OP254"/>
      <c r="OQ254"/>
      <c r="OR254"/>
      <c r="OS254"/>
      <c r="OT254"/>
      <c r="OU254"/>
      <c r="OV254"/>
      <c r="OW254"/>
      <c r="OX254"/>
      <c r="OY254"/>
      <c r="OZ254"/>
      <c r="PA254"/>
      <c r="PB254"/>
      <c r="PC254"/>
      <c r="PD254"/>
      <c r="PE254"/>
      <c r="PF254"/>
      <c r="PG254"/>
      <c r="PH254"/>
      <c r="PI254"/>
      <c r="PJ254"/>
      <c r="PK254"/>
      <c r="PL254"/>
      <c r="PM254"/>
      <c r="PN254"/>
      <c r="PO254"/>
      <c r="PP254"/>
      <c r="PQ254"/>
      <c r="PR254"/>
      <c r="PS254"/>
      <c r="PT254"/>
      <c r="PU254"/>
      <c r="PV254"/>
      <c r="PW254"/>
      <c r="PX254"/>
      <c r="PY254"/>
      <c r="PZ254"/>
      <c r="QA254"/>
      <c r="QB254"/>
      <c r="QC254"/>
      <c r="QD254"/>
      <c r="QE254"/>
      <c r="QF254"/>
      <c r="QG254"/>
      <c r="QH254"/>
      <c r="QI254"/>
      <c r="QJ254"/>
      <c r="QK254"/>
      <c r="QL254"/>
      <c r="QM254"/>
      <c r="QN254"/>
      <c r="QO254"/>
      <c r="QP254"/>
      <c r="QQ254"/>
      <c r="QR254"/>
      <c r="QS254"/>
      <c r="QT254"/>
      <c r="QU254"/>
      <c r="QV254"/>
      <c r="QW254"/>
      <c r="QX254"/>
      <c r="QY254"/>
      <c r="QZ254"/>
      <c r="RA254"/>
      <c r="RB254"/>
      <c r="RC254"/>
      <c r="RD254"/>
      <c r="RE254"/>
      <c r="RF254"/>
      <c r="RG254"/>
      <c r="RH254"/>
      <c r="RI254"/>
      <c r="RJ254"/>
      <c r="RK254"/>
      <c r="RL254"/>
      <c r="RM254"/>
      <c r="RN254"/>
      <c r="RO254"/>
      <c r="RP254"/>
      <c r="RQ254"/>
      <c r="RR254"/>
      <c r="RS254"/>
      <c r="RT254"/>
      <c r="RU254"/>
      <c r="RV254"/>
      <c r="RW254"/>
    </row>
    <row r="255" spans="1:491" x14ac:dyDescent="0.25">
      <c r="A255" s="177">
        <f t="shared" si="123"/>
        <v>43769</v>
      </c>
      <c r="B255" s="181">
        <f t="shared" si="139"/>
        <v>0</v>
      </c>
      <c r="C255" s="179"/>
      <c r="D255" s="180">
        <f t="shared" si="119"/>
        <v>0</v>
      </c>
      <c r="E255" s="181"/>
      <c r="F255" s="182">
        <f t="shared" si="140"/>
        <v>0</v>
      </c>
      <c r="G255" s="183">
        <f t="shared" si="141"/>
        <v>31</v>
      </c>
      <c r="H255" s="196">
        <f t="shared" si="138"/>
        <v>2.1700000000000001E-2</v>
      </c>
      <c r="I255" s="185">
        <f t="shared" si="131"/>
        <v>0</v>
      </c>
      <c r="J255" s="181"/>
      <c r="K255" s="182">
        <f>+K254+I255+J255</f>
        <v>-761.48</v>
      </c>
      <c r="L255" s="182">
        <f>+K255+F255</f>
        <v>-761.48</v>
      </c>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c r="MS255"/>
      <c r="MT255"/>
      <c r="MU255"/>
      <c r="MV255"/>
      <c r="MW255"/>
      <c r="MX255"/>
      <c r="MY255"/>
      <c r="MZ255"/>
      <c r="NA255"/>
      <c r="NB255"/>
      <c r="NC255"/>
      <c r="ND255"/>
      <c r="NE255"/>
      <c r="NF255"/>
      <c r="NG255"/>
      <c r="NH255"/>
      <c r="NI255"/>
      <c r="NJ255"/>
      <c r="NK255"/>
      <c r="NL255"/>
      <c r="NM255"/>
      <c r="NN255"/>
      <c r="NO255"/>
      <c r="NP255"/>
      <c r="NQ255"/>
      <c r="NR255"/>
      <c r="NS255"/>
      <c r="NT255"/>
      <c r="NU255"/>
      <c r="NV255"/>
      <c r="NW255"/>
      <c r="NX255"/>
      <c r="NY255"/>
      <c r="NZ255"/>
      <c r="OA255"/>
      <c r="OB255"/>
      <c r="OC255"/>
      <c r="OD255"/>
      <c r="OE255"/>
      <c r="OF255"/>
      <c r="OG255"/>
      <c r="OH255"/>
      <c r="OI255"/>
      <c r="OJ255"/>
      <c r="OK255"/>
      <c r="OL255"/>
      <c r="OM255"/>
      <c r="ON255"/>
      <c r="OO255"/>
      <c r="OP255"/>
      <c r="OQ255"/>
      <c r="OR255"/>
      <c r="OS255"/>
      <c r="OT255"/>
      <c r="OU255"/>
      <c r="OV255"/>
      <c r="OW255"/>
      <c r="OX255"/>
      <c r="OY255"/>
      <c r="OZ255"/>
      <c r="PA255"/>
      <c r="PB255"/>
      <c r="PC255"/>
      <c r="PD255"/>
      <c r="PE255"/>
      <c r="PF255"/>
      <c r="PG255"/>
      <c r="PH255"/>
      <c r="PI255"/>
      <c r="PJ255"/>
      <c r="PK255"/>
      <c r="PL255"/>
      <c r="PM255"/>
      <c r="PN255"/>
      <c r="PO255"/>
      <c r="PP255"/>
      <c r="PQ255"/>
      <c r="PR255"/>
      <c r="PS255"/>
      <c r="PT255"/>
      <c r="PU255"/>
      <c r="PV255"/>
      <c r="PW255"/>
      <c r="PX255"/>
      <c r="PY255"/>
      <c r="PZ255"/>
      <c r="QA255"/>
      <c r="QB255"/>
      <c r="QC255"/>
      <c r="QD255"/>
      <c r="QE255"/>
      <c r="QF255"/>
      <c r="QG255"/>
      <c r="QH255"/>
      <c r="QI255"/>
      <c r="QJ255"/>
      <c r="QK255"/>
      <c r="QL255"/>
      <c r="QM255"/>
      <c r="QN255"/>
      <c r="QO255"/>
      <c r="QP255"/>
      <c r="QQ255"/>
      <c r="QR255"/>
      <c r="QS255"/>
      <c r="QT255"/>
      <c r="QU255"/>
      <c r="QV255"/>
      <c r="QW255"/>
      <c r="QX255"/>
      <c r="QY255"/>
      <c r="QZ255"/>
      <c r="RA255"/>
      <c r="RB255"/>
      <c r="RC255"/>
      <c r="RD255"/>
      <c r="RE255"/>
      <c r="RF255"/>
      <c r="RG255"/>
      <c r="RH255"/>
      <c r="RI255"/>
      <c r="RJ255"/>
      <c r="RK255"/>
      <c r="RL255"/>
      <c r="RM255"/>
      <c r="RN255"/>
      <c r="RO255"/>
      <c r="RP255"/>
      <c r="RQ255"/>
      <c r="RR255"/>
      <c r="RS255"/>
      <c r="RT255"/>
      <c r="RU255"/>
      <c r="RV255"/>
      <c r="RW255"/>
    </row>
    <row r="256" spans="1:491" x14ac:dyDescent="0.25">
      <c r="A256" s="177">
        <f t="shared" si="123"/>
        <v>43799</v>
      </c>
      <c r="B256" s="181">
        <f t="shared" si="139"/>
        <v>0</v>
      </c>
      <c r="C256" s="179"/>
      <c r="D256" s="180">
        <f t="shared" si="119"/>
        <v>0</v>
      </c>
      <c r="E256" s="181"/>
      <c r="F256" s="182">
        <f t="shared" si="140"/>
        <v>0</v>
      </c>
      <c r="G256" s="183">
        <f t="shared" si="141"/>
        <v>30</v>
      </c>
      <c r="H256" s="196">
        <f t="shared" si="138"/>
        <v>2.1700000000000001E-2</v>
      </c>
      <c r="I256" s="185">
        <f t="shared" si="131"/>
        <v>0</v>
      </c>
      <c r="J256" s="181"/>
      <c r="K256" s="182">
        <f>+K255+I256+J256</f>
        <v>-761.48</v>
      </c>
      <c r="L256" s="182">
        <f>+K256+F256</f>
        <v>-761.48</v>
      </c>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c r="MS256"/>
      <c r="MT256"/>
      <c r="MU256"/>
      <c r="MV256"/>
      <c r="MW256"/>
      <c r="MX256"/>
      <c r="MY256"/>
      <c r="MZ256"/>
      <c r="NA256"/>
      <c r="NB256"/>
      <c r="NC256"/>
      <c r="ND256"/>
      <c r="NE256"/>
      <c r="NF256"/>
      <c r="NG256"/>
      <c r="NH256"/>
      <c r="NI256"/>
      <c r="NJ256"/>
      <c r="NK256"/>
      <c r="NL256"/>
      <c r="NM256"/>
      <c r="NN256"/>
      <c r="NO256"/>
      <c r="NP256"/>
      <c r="NQ256"/>
      <c r="NR256"/>
      <c r="NS256"/>
      <c r="NT256"/>
      <c r="NU256"/>
      <c r="NV256"/>
      <c r="NW256"/>
      <c r="NX256"/>
      <c r="NY256"/>
      <c r="NZ256"/>
      <c r="OA256"/>
      <c r="OB256"/>
      <c r="OC256"/>
      <c r="OD256"/>
      <c r="OE256"/>
      <c r="OF256"/>
      <c r="OG256"/>
      <c r="OH256"/>
      <c r="OI256"/>
      <c r="OJ256"/>
      <c r="OK256"/>
      <c r="OL256"/>
      <c r="OM256"/>
      <c r="ON256"/>
      <c r="OO256"/>
      <c r="OP256"/>
      <c r="OQ256"/>
      <c r="OR256"/>
      <c r="OS256"/>
      <c r="OT256"/>
      <c r="OU256"/>
      <c r="OV256"/>
      <c r="OW256"/>
      <c r="OX256"/>
      <c r="OY256"/>
      <c r="OZ256"/>
      <c r="PA256"/>
      <c r="PB256"/>
      <c r="PC256"/>
      <c r="PD256"/>
      <c r="PE256"/>
      <c r="PF256"/>
      <c r="PG256"/>
      <c r="PH256"/>
      <c r="PI256"/>
      <c r="PJ256"/>
      <c r="PK256"/>
      <c r="PL256"/>
      <c r="PM256"/>
      <c r="PN256"/>
      <c r="PO256"/>
      <c r="PP256"/>
      <c r="PQ256"/>
      <c r="PR256"/>
      <c r="PS256"/>
      <c r="PT256"/>
      <c r="PU256"/>
      <c r="PV256"/>
      <c r="PW256"/>
      <c r="PX256"/>
      <c r="PY256"/>
      <c r="PZ256"/>
      <c r="QA256"/>
      <c r="QB256"/>
      <c r="QC256"/>
      <c r="QD256"/>
      <c r="QE256"/>
      <c r="QF256"/>
      <c r="QG256"/>
      <c r="QH256"/>
      <c r="QI256"/>
      <c r="QJ256"/>
      <c r="QK256"/>
      <c r="QL256"/>
      <c r="QM256"/>
      <c r="QN256"/>
      <c r="QO256"/>
      <c r="QP256"/>
      <c r="QQ256"/>
      <c r="QR256"/>
      <c r="QS256"/>
      <c r="QT256"/>
      <c r="QU256"/>
      <c r="QV256"/>
      <c r="QW256"/>
      <c r="QX256"/>
      <c r="QY256"/>
      <c r="QZ256"/>
      <c r="RA256"/>
      <c r="RB256"/>
      <c r="RC256"/>
      <c r="RD256"/>
      <c r="RE256"/>
      <c r="RF256"/>
      <c r="RG256"/>
      <c r="RH256"/>
      <c r="RI256"/>
      <c r="RJ256"/>
      <c r="RK256"/>
      <c r="RL256"/>
      <c r="RM256"/>
      <c r="RN256"/>
      <c r="RO256"/>
      <c r="RP256"/>
      <c r="RQ256"/>
      <c r="RR256"/>
      <c r="RS256"/>
      <c r="RT256"/>
      <c r="RU256"/>
      <c r="RV256"/>
      <c r="RW256"/>
    </row>
    <row r="257" spans="1:491" x14ac:dyDescent="0.25">
      <c r="A257" s="188">
        <f t="shared" si="123"/>
        <v>43830</v>
      </c>
      <c r="B257" s="189">
        <f t="shared" si="139"/>
        <v>0</v>
      </c>
      <c r="C257" s="190"/>
      <c r="D257" s="191">
        <f t="shared" si="119"/>
        <v>0</v>
      </c>
      <c r="E257" s="189"/>
      <c r="F257" s="190">
        <f t="shared" si="140"/>
        <v>0</v>
      </c>
      <c r="G257" s="189">
        <f t="shared" si="141"/>
        <v>31</v>
      </c>
      <c r="H257" s="206">
        <f t="shared" si="138"/>
        <v>2.1700000000000001E-2</v>
      </c>
      <c r="I257" s="193">
        <f t="shared" si="131"/>
        <v>0</v>
      </c>
      <c r="J257" s="189"/>
      <c r="K257" s="190">
        <f>+K256+I257+J257</f>
        <v>-761.48</v>
      </c>
      <c r="L257" s="194">
        <f>+K257+F257</f>
        <v>-761.48</v>
      </c>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c r="MS257"/>
      <c r="MT257"/>
      <c r="MU257"/>
      <c r="MV257"/>
      <c r="MW257"/>
      <c r="MX257"/>
      <c r="MY257"/>
      <c r="MZ257"/>
      <c r="NA257"/>
      <c r="NB257"/>
      <c r="NC257"/>
      <c r="ND257"/>
      <c r="NE257"/>
      <c r="NF257"/>
      <c r="NG257"/>
      <c r="NH257"/>
      <c r="NI257"/>
      <c r="NJ257"/>
      <c r="NK257"/>
      <c r="NL257"/>
      <c r="NM257"/>
      <c r="NN257"/>
      <c r="NO257"/>
      <c r="NP257"/>
      <c r="NQ257"/>
      <c r="NR257"/>
      <c r="NS257"/>
      <c r="NT257"/>
      <c r="NU257"/>
      <c r="NV257"/>
      <c r="NW257"/>
      <c r="NX257"/>
      <c r="NY257"/>
      <c r="NZ257"/>
      <c r="OA257"/>
      <c r="OB257"/>
      <c r="OC257"/>
      <c r="OD257"/>
      <c r="OE257"/>
      <c r="OF257"/>
      <c r="OG257"/>
      <c r="OH257"/>
      <c r="OI257"/>
      <c r="OJ257"/>
      <c r="OK257"/>
      <c r="OL257"/>
      <c r="OM257"/>
      <c r="ON257"/>
      <c r="OO257"/>
      <c r="OP257"/>
      <c r="OQ257"/>
      <c r="OR257"/>
      <c r="OS257"/>
      <c r="OT257"/>
      <c r="OU257"/>
      <c r="OV257"/>
      <c r="OW257"/>
      <c r="OX257"/>
      <c r="OY257"/>
      <c r="OZ257"/>
      <c r="PA257"/>
      <c r="PB257"/>
      <c r="PC257"/>
      <c r="PD257"/>
      <c r="PE257"/>
      <c r="PF257"/>
      <c r="PG257"/>
      <c r="PH257"/>
      <c r="PI257"/>
      <c r="PJ257"/>
      <c r="PK257"/>
      <c r="PL257"/>
      <c r="PM257"/>
      <c r="PN257"/>
      <c r="PO257"/>
      <c r="PP257"/>
      <c r="PQ257"/>
      <c r="PR257"/>
      <c r="PS257"/>
      <c r="PT257"/>
      <c r="PU257"/>
      <c r="PV257"/>
      <c r="PW257"/>
      <c r="PX257"/>
      <c r="PY257"/>
      <c r="PZ257"/>
      <c r="QA257"/>
      <c r="QB257"/>
      <c r="QC257"/>
      <c r="QD257"/>
      <c r="QE257"/>
      <c r="QF257"/>
      <c r="QG257"/>
      <c r="QH257"/>
      <c r="QI257"/>
      <c r="QJ257"/>
      <c r="QK257"/>
      <c r="QL257"/>
      <c r="QM257"/>
      <c r="QN257"/>
      <c r="QO257"/>
      <c r="QP257"/>
      <c r="QQ257"/>
      <c r="QR257"/>
      <c r="QS257"/>
      <c r="QT257"/>
      <c r="QU257"/>
      <c r="QV257"/>
      <c r="QW257"/>
      <c r="QX257"/>
      <c r="QY257"/>
      <c r="QZ257"/>
      <c r="RA257"/>
      <c r="RB257"/>
      <c r="RC257"/>
      <c r="RD257"/>
      <c r="RE257"/>
      <c r="RF257"/>
      <c r="RG257"/>
      <c r="RH257"/>
      <c r="RI257"/>
      <c r="RJ257"/>
      <c r="RK257"/>
      <c r="RL257"/>
      <c r="RM257"/>
      <c r="RN257"/>
      <c r="RO257"/>
      <c r="RP257"/>
      <c r="RQ257"/>
      <c r="RR257"/>
      <c r="RS257"/>
      <c r="RT257"/>
      <c r="RU257"/>
      <c r="RV257"/>
      <c r="RW257"/>
    </row>
    <row r="258" spans="1:491" s="2" customFormat="1" x14ac:dyDescent="0.25">
      <c r="A258" s="136"/>
      <c r="B258" s="136"/>
      <c r="C258" s="136"/>
      <c r="D258" s="136"/>
      <c r="E258" s="136"/>
      <c r="F258" s="136"/>
      <c r="G258" s="136"/>
      <c r="H258" s="136"/>
      <c r="I258" s="136"/>
      <c r="J258" s="136"/>
      <c r="K258" s="136"/>
      <c r="L258" s="138"/>
      <c r="M258" s="139"/>
    </row>
    <row r="259" spans="1:491" s="2" customFormat="1" x14ac:dyDescent="0.25">
      <c r="A259" s="136"/>
      <c r="B259" s="136"/>
      <c r="C259" s="182"/>
      <c r="D259" s="136"/>
      <c r="E259" s="136"/>
      <c r="F259" s="136"/>
      <c r="G259" s="136"/>
      <c r="H259" s="136"/>
      <c r="I259" s="136"/>
      <c r="J259" s="136"/>
      <c r="K259" s="136"/>
      <c r="L259" s="138"/>
      <c r="M259" s="139"/>
    </row>
    <row r="260" spans="1:491" s="2" customFormat="1" x14ac:dyDescent="0.25">
      <c r="A260" s="136"/>
      <c r="B260" s="136"/>
      <c r="C260" s="136"/>
      <c r="D260" s="207"/>
      <c r="E260" s="136"/>
      <c r="F260" s="136"/>
      <c r="G260" s="136"/>
      <c r="H260" s="136"/>
      <c r="I260" s="136"/>
      <c r="J260" s="136"/>
      <c r="K260" s="136"/>
      <c r="L260" s="138"/>
      <c r="M260" s="139"/>
    </row>
    <row r="261" spans="1:491" s="2" customFormat="1" x14ac:dyDescent="0.25">
      <c r="A261" s="136"/>
      <c r="B261" s="136"/>
      <c r="C261" s="136"/>
      <c r="D261" s="136"/>
      <c r="E261" s="136"/>
      <c r="F261" s="136"/>
      <c r="G261" s="136"/>
      <c r="H261" s="136"/>
      <c r="I261" s="136"/>
      <c r="J261" s="136"/>
      <c r="K261" s="136"/>
      <c r="L261" s="138"/>
      <c r="M261" s="139"/>
    </row>
    <row r="262" spans="1:491" s="2" customFormat="1" x14ac:dyDescent="0.25">
      <c r="A262" s="136"/>
      <c r="B262" s="136"/>
      <c r="C262" s="136"/>
      <c r="D262" s="136"/>
      <c r="E262" s="136"/>
      <c r="F262" s="136"/>
      <c r="G262" s="136"/>
      <c r="H262" s="136"/>
      <c r="I262" s="136"/>
      <c r="J262" s="136"/>
      <c r="K262" s="136"/>
      <c r="L262" s="138"/>
      <c r="M262" s="139"/>
    </row>
    <row r="263" spans="1:491" s="2" customFormat="1" x14ac:dyDescent="0.25">
      <c r="A263" s="136"/>
      <c r="B263" s="136"/>
      <c r="C263" s="136"/>
      <c r="D263" s="136"/>
      <c r="E263" s="136"/>
      <c r="F263" s="136"/>
      <c r="G263" s="136"/>
      <c r="H263" s="136"/>
      <c r="I263" s="136"/>
      <c r="J263" s="136"/>
      <c r="K263" s="136"/>
      <c r="L263" s="138"/>
      <c r="M263" s="139"/>
    </row>
    <row r="264" spans="1:491" s="2" customFormat="1" x14ac:dyDescent="0.25">
      <c r="A264" s="136"/>
      <c r="B264" s="136"/>
      <c r="C264" s="136"/>
      <c r="D264" s="136"/>
      <c r="E264" s="136"/>
      <c r="F264" s="136"/>
      <c r="G264" s="136"/>
      <c r="H264" s="136"/>
      <c r="I264" s="136"/>
      <c r="J264" s="136"/>
      <c r="K264" s="136"/>
      <c r="L264" s="138"/>
      <c r="M264" s="139"/>
    </row>
    <row r="265" spans="1:491" s="2" customFormat="1" x14ac:dyDescent="0.25">
      <c r="A265" s="136"/>
      <c r="B265" s="136"/>
      <c r="C265" s="136"/>
      <c r="D265" s="136"/>
      <c r="E265" s="136"/>
      <c r="F265" s="136"/>
      <c r="G265" s="136"/>
      <c r="H265" s="136"/>
      <c r="I265" s="136"/>
      <c r="J265" s="136"/>
      <c r="K265" s="136"/>
      <c r="L265" s="138"/>
      <c r="M265" s="139"/>
    </row>
    <row r="266" spans="1:491" s="2" customFormat="1" x14ac:dyDescent="0.25">
      <c r="A266" s="136"/>
      <c r="B266" s="136"/>
      <c r="C266" s="136"/>
      <c r="D266" s="136"/>
      <c r="E266" s="136"/>
      <c r="F266" s="136"/>
      <c r="G266" s="136"/>
      <c r="H266" s="136"/>
      <c r="I266" s="136"/>
      <c r="J266" s="136"/>
      <c r="K266" s="136"/>
      <c r="L266" s="138"/>
      <c r="M266" s="139"/>
    </row>
    <row r="267" spans="1:491" s="2" customFormat="1" x14ac:dyDescent="0.25">
      <c r="A267" s="136"/>
      <c r="B267" s="136"/>
      <c r="C267" s="136"/>
      <c r="D267" s="136"/>
      <c r="E267" s="136"/>
      <c r="F267" s="136"/>
      <c r="G267" s="136"/>
      <c r="H267" s="136"/>
      <c r="I267" s="136"/>
      <c r="J267" s="136"/>
      <c r="K267" s="136"/>
      <c r="L267" s="138"/>
      <c r="M267" s="139"/>
    </row>
    <row r="268" spans="1:491" s="2" customFormat="1" x14ac:dyDescent="0.25">
      <c r="A268" s="136"/>
      <c r="B268" s="136"/>
      <c r="C268" s="136"/>
      <c r="D268" s="136"/>
      <c r="E268" s="136"/>
      <c r="F268" s="136"/>
      <c r="G268" s="136"/>
      <c r="H268" s="136"/>
      <c r="I268" s="136"/>
      <c r="J268" s="136"/>
      <c r="K268" s="136"/>
      <c r="L268" s="138"/>
      <c r="M268" s="139"/>
    </row>
    <row r="269" spans="1:491" s="2" customFormat="1" x14ac:dyDescent="0.25">
      <c r="A269" s="136"/>
      <c r="B269" s="136"/>
      <c r="C269" s="136"/>
      <c r="D269" s="136"/>
      <c r="E269" s="136"/>
      <c r="F269" s="136"/>
      <c r="G269" s="136"/>
      <c r="H269" s="136"/>
      <c r="I269" s="136"/>
      <c r="J269" s="136"/>
      <c r="K269" s="136"/>
      <c r="L269" s="138"/>
      <c r="M269" s="139"/>
    </row>
    <row r="270" spans="1:491" s="2" customFormat="1" x14ac:dyDescent="0.25">
      <c r="A270" s="136"/>
      <c r="B270" s="136"/>
      <c r="C270" s="136"/>
      <c r="D270" s="136"/>
      <c r="E270" s="136"/>
      <c r="F270" s="136"/>
      <c r="G270" s="136"/>
      <c r="H270" s="136"/>
      <c r="I270" s="136"/>
      <c r="J270" s="136"/>
      <c r="K270" s="136"/>
      <c r="L270" s="138"/>
      <c r="M270" s="139"/>
    </row>
    <row r="271" spans="1:491" s="2" customFormat="1" x14ac:dyDescent="0.25">
      <c r="A271" s="136"/>
      <c r="B271" s="136"/>
      <c r="C271" s="136"/>
      <c r="D271" s="136"/>
      <c r="E271" s="136"/>
      <c r="F271" s="136"/>
      <c r="G271" s="136"/>
      <c r="H271" s="136"/>
      <c r="I271" s="136"/>
      <c r="J271" s="136"/>
      <c r="K271" s="136"/>
      <c r="L271" s="138"/>
      <c r="M271" s="139"/>
    </row>
    <row r="272" spans="1:491" s="2" customFormat="1" x14ac:dyDescent="0.25">
      <c r="A272" s="136"/>
      <c r="B272" s="136"/>
      <c r="C272" s="136"/>
      <c r="D272" s="136"/>
      <c r="E272" s="136"/>
      <c r="F272" s="136"/>
      <c r="G272" s="136"/>
      <c r="H272" s="136"/>
      <c r="I272" s="136"/>
      <c r="J272" s="136"/>
      <c r="K272" s="136"/>
      <c r="L272" s="138"/>
      <c r="M272" s="139"/>
    </row>
    <row r="273" spans="1:13" s="2" customFormat="1" x14ac:dyDescent="0.25">
      <c r="A273" s="136"/>
      <c r="B273" s="136"/>
      <c r="C273" s="136"/>
      <c r="D273" s="136"/>
      <c r="E273" s="136"/>
      <c r="F273" s="136"/>
      <c r="G273" s="136"/>
      <c r="H273" s="136"/>
      <c r="I273" s="136"/>
      <c r="J273" s="136"/>
      <c r="K273" s="136"/>
      <c r="L273" s="138"/>
      <c r="M273" s="139"/>
    </row>
    <row r="274" spans="1:13" s="2" customFormat="1" x14ac:dyDescent="0.25">
      <c r="A274" s="136"/>
      <c r="B274" s="136"/>
      <c r="C274" s="136"/>
      <c r="D274" s="136"/>
      <c r="E274" s="136"/>
      <c r="F274" s="136"/>
      <c r="G274" s="136"/>
      <c r="H274" s="136"/>
      <c r="I274" s="136"/>
      <c r="J274" s="136"/>
      <c r="K274" s="136"/>
      <c r="L274" s="138"/>
      <c r="M274" s="139"/>
    </row>
    <row r="275" spans="1:13" s="2" customFormat="1" x14ac:dyDescent="0.25">
      <c r="A275" s="136"/>
      <c r="B275" s="136"/>
      <c r="C275" s="136"/>
      <c r="D275" s="136"/>
      <c r="E275" s="136"/>
      <c r="F275" s="136"/>
      <c r="G275" s="136"/>
      <c r="H275" s="136"/>
      <c r="I275" s="136"/>
      <c r="J275" s="136"/>
      <c r="K275" s="136"/>
      <c r="L275" s="138"/>
      <c r="M275" s="139"/>
    </row>
    <row r="276" spans="1:13" s="2" customFormat="1" x14ac:dyDescent="0.25">
      <c r="A276" s="136"/>
      <c r="B276" s="136"/>
      <c r="C276" s="136"/>
      <c r="D276" s="136"/>
      <c r="E276" s="136"/>
      <c r="F276" s="136"/>
      <c r="G276" s="136"/>
      <c r="H276" s="136"/>
      <c r="I276" s="136"/>
      <c r="J276" s="136"/>
      <c r="K276" s="136"/>
      <c r="L276" s="138"/>
      <c r="M276" s="139"/>
    </row>
    <row r="277" spans="1:13" s="2" customFormat="1" x14ac:dyDescent="0.25">
      <c r="A277" s="136"/>
      <c r="B277" s="136"/>
      <c r="C277" s="136"/>
      <c r="D277" s="136"/>
      <c r="E277" s="136"/>
      <c r="F277" s="136"/>
      <c r="G277" s="136"/>
      <c r="H277" s="136"/>
      <c r="I277" s="136"/>
      <c r="J277" s="136"/>
      <c r="K277" s="136"/>
      <c r="L277" s="138"/>
      <c r="M277" s="139"/>
    </row>
    <row r="278" spans="1:13" s="2" customFormat="1" x14ac:dyDescent="0.25">
      <c r="A278" s="136"/>
      <c r="B278" s="136"/>
      <c r="C278" s="136"/>
      <c r="D278" s="136"/>
      <c r="E278" s="136"/>
      <c r="F278" s="136"/>
      <c r="G278" s="136"/>
      <c r="H278" s="136"/>
      <c r="I278" s="136"/>
      <c r="J278" s="136"/>
      <c r="K278" s="136"/>
      <c r="L278" s="138"/>
      <c r="M278" s="139"/>
    </row>
    <row r="279" spans="1:13" s="2" customFormat="1" x14ac:dyDescent="0.25">
      <c r="A279" s="136"/>
      <c r="B279" s="136"/>
      <c r="C279" s="136"/>
      <c r="D279" s="136"/>
      <c r="E279" s="136"/>
      <c r="F279" s="136"/>
      <c r="G279" s="136"/>
      <c r="H279" s="136"/>
      <c r="I279" s="136"/>
      <c r="J279" s="136"/>
      <c r="K279" s="136"/>
      <c r="L279" s="138"/>
      <c r="M279" s="139"/>
    </row>
    <row r="280" spans="1:13" s="2" customFormat="1" x14ac:dyDescent="0.25">
      <c r="A280" s="136"/>
      <c r="B280" s="136"/>
      <c r="C280" s="136"/>
      <c r="D280" s="136"/>
      <c r="E280" s="136"/>
      <c r="F280" s="136"/>
      <c r="G280" s="136"/>
      <c r="H280" s="136"/>
      <c r="I280" s="136"/>
      <c r="J280" s="136"/>
      <c r="K280" s="136"/>
      <c r="L280" s="138"/>
      <c r="M280" s="139"/>
    </row>
    <row r="281" spans="1:13" s="2" customFormat="1" x14ac:dyDescent="0.25">
      <c r="A281" s="136"/>
      <c r="B281" s="136"/>
      <c r="C281" s="136"/>
      <c r="D281" s="136"/>
      <c r="E281" s="136"/>
      <c r="F281" s="136"/>
      <c r="G281" s="136"/>
      <c r="H281" s="136"/>
      <c r="I281" s="136"/>
      <c r="J281" s="136"/>
      <c r="K281" s="136"/>
      <c r="L281" s="138"/>
      <c r="M281" s="139"/>
    </row>
    <row r="282" spans="1:13" s="2" customFormat="1" x14ac:dyDescent="0.25">
      <c r="A282" s="136"/>
      <c r="B282" s="136"/>
      <c r="C282" s="136"/>
      <c r="D282" s="136"/>
      <c r="E282" s="136"/>
      <c r="F282" s="136"/>
      <c r="G282" s="136"/>
      <c r="H282" s="136"/>
      <c r="I282" s="136"/>
      <c r="J282" s="136"/>
      <c r="K282" s="136"/>
      <c r="L282" s="138"/>
      <c r="M282" s="139"/>
    </row>
    <row r="283" spans="1:13" s="2" customFormat="1" x14ac:dyDescent="0.25">
      <c r="A283" s="136"/>
      <c r="B283" s="136"/>
      <c r="C283" s="136"/>
      <c r="D283" s="136"/>
      <c r="E283" s="136"/>
      <c r="F283" s="136"/>
      <c r="G283" s="136"/>
      <c r="H283" s="136"/>
      <c r="I283" s="136"/>
      <c r="J283" s="136"/>
      <c r="K283" s="136"/>
      <c r="L283" s="138"/>
      <c r="M283" s="139"/>
    </row>
    <row r="284" spans="1:13" s="2" customFormat="1" x14ac:dyDescent="0.25">
      <c r="A284" s="136"/>
      <c r="B284" s="136"/>
      <c r="C284" s="136"/>
      <c r="D284" s="136"/>
      <c r="E284" s="136"/>
      <c r="F284" s="136"/>
      <c r="G284" s="136"/>
      <c r="H284" s="136"/>
      <c r="I284" s="136"/>
      <c r="J284" s="136"/>
      <c r="K284" s="136"/>
      <c r="L284" s="138"/>
      <c r="M284" s="139"/>
    </row>
    <row r="285" spans="1:13" s="2" customFormat="1" x14ac:dyDescent="0.25">
      <c r="A285" s="136"/>
      <c r="B285" s="136"/>
      <c r="C285" s="136"/>
      <c r="D285" s="136"/>
      <c r="E285" s="136"/>
      <c r="F285" s="136"/>
      <c r="G285" s="136"/>
      <c r="H285" s="136"/>
      <c r="I285" s="136"/>
      <c r="J285" s="136"/>
      <c r="K285" s="136"/>
      <c r="L285" s="138"/>
      <c r="M285" s="139"/>
    </row>
    <row r="286" spans="1:13" s="2" customFormat="1" x14ac:dyDescent="0.25">
      <c r="A286" s="136"/>
      <c r="B286" s="136"/>
      <c r="C286" s="136"/>
      <c r="D286" s="136"/>
      <c r="E286" s="136"/>
      <c r="F286" s="136"/>
      <c r="G286" s="136"/>
      <c r="H286" s="136"/>
      <c r="I286" s="136"/>
      <c r="J286" s="136"/>
      <c r="K286" s="136"/>
      <c r="L286" s="138"/>
      <c r="M286" s="139"/>
    </row>
    <row r="287" spans="1:13" s="2" customFormat="1" x14ac:dyDescent="0.25">
      <c r="A287" s="136"/>
      <c r="B287" s="136"/>
      <c r="C287" s="136"/>
      <c r="D287" s="136"/>
      <c r="E287" s="136"/>
      <c r="F287" s="136"/>
      <c r="G287" s="136"/>
      <c r="H287" s="136"/>
      <c r="I287" s="136"/>
      <c r="J287" s="136"/>
      <c r="K287" s="136"/>
      <c r="L287" s="138"/>
      <c r="M287" s="139"/>
    </row>
    <row r="288" spans="1:13" s="2" customFormat="1" x14ac:dyDescent="0.25">
      <c r="A288" s="136"/>
      <c r="B288" s="136"/>
      <c r="C288" s="136"/>
      <c r="D288" s="136"/>
      <c r="E288" s="136"/>
      <c r="F288" s="136"/>
      <c r="G288" s="136"/>
      <c r="H288" s="136"/>
      <c r="I288" s="136"/>
      <c r="J288" s="136"/>
      <c r="K288" s="136"/>
      <c r="L288" s="138"/>
      <c r="M288" s="139"/>
    </row>
    <row r="289" spans="1:13" s="2" customFormat="1" x14ac:dyDescent="0.25">
      <c r="A289" s="136"/>
      <c r="B289" s="136"/>
      <c r="C289" s="136"/>
      <c r="D289" s="136"/>
      <c r="E289" s="136"/>
      <c r="F289" s="136"/>
      <c r="G289" s="136"/>
      <c r="H289" s="136"/>
      <c r="I289" s="136"/>
      <c r="J289" s="136"/>
      <c r="K289" s="136"/>
      <c r="L289" s="138"/>
      <c r="M289" s="139"/>
    </row>
    <row r="290" spans="1:13" s="2" customFormat="1" x14ac:dyDescent="0.25">
      <c r="A290" s="136"/>
      <c r="B290" s="136"/>
      <c r="C290" s="136"/>
      <c r="D290" s="136"/>
      <c r="E290" s="136"/>
      <c r="F290" s="136"/>
      <c r="G290" s="136"/>
      <c r="H290" s="136"/>
      <c r="I290" s="136"/>
      <c r="J290" s="136"/>
      <c r="K290" s="136"/>
      <c r="L290" s="138"/>
      <c r="M290" s="139"/>
    </row>
    <row r="291" spans="1:13" s="2" customFormat="1" x14ac:dyDescent="0.25">
      <c r="A291" s="136"/>
      <c r="B291" s="136"/>
      <c r="C291" s="136"/>
      <c r="D291" s="136"/>
      <c r="E291" s="136"/>
      <c r="F291" s="136"/>
      <c r="G291" s="136"/>
      <c r="H291" s="136"/>
      <c r="I291" s="136"/>
      <c r="J291" s="136"/>
      <c r="K291" s="136"/>
      <c r="L291" s="138"/>
      <c r="M291" s="139"/>
    </row>
    <row r="292" spans="1:13" s="2" customFormat="1" x14ac:dyDescent="0.25">
      <c r="A292" s="136"/>
      <c r="B292" s="136"/>
      <c r="C292" s="136"/>
      <c r="D292" s="136"/>
      <c r="E292" s="136"/>
      <c r="F292" s="136"/>
      <c r="G292" s="136"/>
      <c r="H292" s="136"/>
      <c r="I292" s="136"/>
      <c r="J292" s="136"/>
      <c r="K292" s="136"/>
      <c r="L292" s="138"/>
      <c r="M292" s="139"/>
    </row>
    <row r="293" spans="1:13" s="2" customFormat="1" x14ac:dyDescent="0.25">
      <c r="A293" s="136"/>
      <c r="B293" s="136"/>
      <c r="C293" s="136"/>
      <c r="D293" s="136"/>
      <c r="E293" s="136"/>
      <c r="F293" s="136"/>
      <c r="G293" s="136"/>
      <c r="H293" s="136"/>
      <c r="I293" s="136"/>
      <c r="J293" s="136"/>
      <c r="K293" s="136"/>
      <c r="L293" s="138"/>
      <c r="M293" s="139"/>
    </row>
    <row r="294" spans="1:13" s="2" customFormat="1" x14ac:dyDescent="0.25">
      <c r="A294" s="136"/>
      <c r="B294" s="136"/>
      <c r="C294" s="136"/>
      <c r="D294" s="136"/>
      <c r="E294" s="136"/>
      <c r="F294" s="136"/>
      <c r="G294" s="136"/>
      <c r="H294" s="136"/>
      <c r="I294" s="136"/>
      <c r="J294" s="136"/>
      <c r="K294" s="136"/>
      <c r="L294" s="138"/>
      <c r="M294" s="139"/>
    </row>
    <row r="295" spans="1:13" s="2" customFormat="1" x14ac:dyDescent="0.25">
      <c r="A295" s="136"/>
      <c r="B295" s="136"/>
      <c r="C295" s="136"/>
      <c r="D295" s="136"/>
      <c r="E295" s="136"/>
      <c r="F295" s="136"/>
      <c r="G295" s="136"/>
      <c r="H295" s="136"/>
      <c r="I295" s="136"/>
      <c r="J295" s="136"/>
      <c r="K295" s="136"/>
      <c r="L295" s="138"/>
      <c r="M295" s="139"/>
    </row>
    <row r="296" spans="1:13" s="2" customFormat="1" x14ac:dyDescent="0.25">
      <c r="A296" s="136"/>
      <c r="B296" s="136"/>
      <c r="C296" s="136"/>
      <c r="D296" s="136"/>
      <c r="E296" s="136"/>
      <c r="F296" s="136"/>
      <c r="G296" s="136"/>
      <c r="H296" s="136"/>
      <c r="I296" s="136"/>
      <c r="J296" s="136"/>
      <c r="K296" s="136"/>
      <c r="L296" s="138"/>
      <c r="M296" s="139"/>
    </row>
    <row r="297" spans="1:13" s="2" customFormat="1" x14ac:dyDescent="0.25">
      <c r="A297" s="136"/>
      <c r="B297" s="136"/>
      <c r="C297" s="136"/>
      <c r="D297" s="136"/>
      <c r="E297" s="136"/>
      <c r="F297" s="136"/>
      <c r="G297" s="136"/>
      <c r="H297" s="136"/>
      <c r="I297" s="136"/>
      <c r="J297" s="136"/>
      <c r="K297" s="136"/>
      <c r="L297" s="138"/>
      <c r="M297" s="139"/>
    </row>
    <row r="298" spans="1:13" s="2" customFormat="1" x14ac:dyDescent="0.25">
      <c r="A298" s="136"/>
      <c r="B298" s="136"/>
      <c r="C298" s="136"/>
      <c r="D298" s="136"/>
      <c r="E298" s="136"/>
      <c r="F298" s="136"/>
      <c r="G298" s="136"/>
      <c r="H298" s="136"/>
      <c r="I298" s="136"/>
      <c r="J298" s="136"/>
      <c r="K298" s="136"/>
      <c r="L298" s="138"/>
      <c r="M298" s="139"/>
    </row>
    <row r="299" spans="1:13" s="2" customFormat="1" x14ac:dyDescent="0.25">
      <c r="A299" s="136"/>
      <c r="B299" s="136"/>
      <c r="C299" s="136"/>
      <c r="D299" s="136"/>
      <c r="E299" s="136"/>
      <c r="F299" s="136"/>
      <c r="G299" s="136"/>
      <c r="H299" s="136"/>
      <c r="I299" s="136"/>
      <c r="J299" s="136"/>
      <c r="K299" s="136"/>
      <c r="L299" s="138"/>
      <c r="M299" s="139"/>
    </row>
    <row r="300" spans="1:13" s="2" customFormat="1" x14ac:dyDescent="0.25">
      <c r="A300" s="136"/>
      <c r="B300" s="136"/>
      <c r="C300" s="136"/>
      <c r="D300" s="136"/>
      <c r="E300" s="136"/>
      <c r="F300" s="136"/>
      <c r="G300" s="136"/>
      <c r="H300" s="136"/>
      <c r="I300" s="136"/>
      <c r="J300" s="136"/>
      <c r="K300" s="136"/>
      <c r="L300" s="138"/>
      <c r="M300" s="139"/>
    </row>
    <row r="301" spans="1:13" s="2" customFormat="1" x14ac:dyDescent="0.25">
      <c r="A301" s="136"/>
      <c r="B301" s="136"/>
      <c r="C301" s="136"/>
      <c r="D301" s="136"/>
      <c r="E301" s="136"/>
      <c r="F301" s="136"/>
      <c r="G301" s="136"/>
      <c r="H301" s="136"/>
      <c r="I301" s="136"/>
      <c r="J301" s="136"/>
      <c r="K301" s="136"/>
      <c r="L301" s="138"/>
      <c r="M301" s="139"/>
    </row>
    <row r="302" spans="1:13" s="2" customFormat="1" x14ac:dyDescent="0.25">
      <c r="A302" s="136"/>
      <c r="B302" s="136"/>
      <c r="C302" s="136"/>
      <c r="D302" s="136"/>
      <c r="E302" s="136"/>
      <c r="F302" s="136"/>
      <c r="G302" s="136"/>
      <c r="H302" s="136"/>
      <c r="I302" s="136"/>
      <c r="J302" s="136"/>
      <c r="K302" s="136"/>
      <c r="L302" s="138"/>
      <c r="M302" s="139"/>
    </row>
    <row r="303" spans="1:13" s="2" customFormat="1" x14ac:dyDescent="0.25">
      <c r="A303" s="136"/>
      <c r="B303" s="136"/>
      <c r="C303" s="136"/>
      <c r="D303" s="136"/>
      <c r="E303" s="136"/>
      <c r="F303" s="136"/>
      <c r="G303" s="136"/>
      <c r="H303" s="136"/>
      <c r="I303" s="136"/>
      <c r="J303" s="136"/>
      <c r="K303" s="136"/>
      <c r="L303" s="138"/>
      <c r="M303" s="139"/>
    </row>
    <row r="304" spans="1:13" s="2" customFormat="1" x14ac:dyDescent="0.25">
      <c r="A304" s="136"/>
      <c r="B304" s="136"/>
      <c r="C304" s="136"/>
      <c r="D304" s="136"/>
      <c r="E304" s="136"/>
      <c r="F304" s="136"/>
      <c r="G304" s="136"/>
      <c r="H304" s="136"/>
      <c r="I304" s="136"/>
      <c r="J304" s="136"/>
      <c r="K304" s="136"/>
      <c r="L304" s="138"/>
      <c r="M304" s="139"/>
    </row>
    <row r="305" spans="1:13" s="2" customFormat="1" x14ac:dyDescent="0.25">
      <c r="A305" s="136"/>
      <c r="B305" s="136"/>
      <c r="C305" s="136"/>
      <c r="D305" s="136"/>
      <c r="E305" s="136"/>
      <c r="F305" s="136"/>
      <c r="G305" s="136"/>
      <c r="H305" s="136"/>
      <c r="I305" s="136"/>
      <c r="J305" s="136"/>
      <c r="K305" s="136"/>
      <c r="L305" s="138"/>
      <c r="M305" s="139"/>
    </row>
    <row r="306" spans="1:13" s="2" customFormat="1" x14ac:dyDescent="0.25">
      <c r="A306" s="136"/>
      <c r="B306" s="136"/>
      <c r="C306" s="136"/>
      <c r="D306" s="136"/>
      <c r="E306" s="136"/>
      <c r="F306" s="136"/>
      <c r="G306" s="136"/>
      <c r="H306" s="136"/>
      <c r="I306" s="136"/>
      <c r="J306" s="136"/>
      <c r="K306" s="136"/>
      <c r="L306" s="138"/>
      <c r="M306" s="139"/>
    </row>
    <row r="307" spans="1:13" s="2" customFormat="1" x14ac:dyDescent="0.25">
      <c r="A307" s="136"/>
      <c r="B307" s="136"/>
      <c r="C307" s="136"/>
      <c r="D307" s="136"/>
      <c r="E307" s="136"/>
      <c r="F307" s="136"/>
      <c r="G307" s="136"/>
      <c r="H307" s="136"/>
      <c r="I307" s="136"/>
      <c r="J307" s="136"/>
      <c r="K307" s="136"/>
      <c r="L307" s="138"/>
      <c r="M307" s="139"/>
    </row>
    <row r="308" spans="1:13" s="2" customFormat="1" x14ac:dyDescent="0.25">
      <c r="A308" s="136"/>
      <c r="B308" s="136"/>
      <c r="C308" s="136"/>
      <c r="D308" s="136"/>
      <c r="E308" s="136"/>
      <c r="F308" s="136"/>
      <c r="G308" s="136"/>
      <c r="H308" s="136"/>
      <c r="I308" s="136"/>
      <c r="J308" s="136"/>
      <c r="K308" s="136"/>
      <c r="L308" s="138"/>
      <c r="M308" s="139"/>
    </row>
    <row r="309" spans="1:13" s="2" customFormat="1" x14ac:dyDescent="0.25">
      <c r="A309" s="136"/>
      <c r="B309" s="136"/>
      <c r="C309" s="136"/>
      <c r="D309" s="136"/>
      <c r="E309" s="136"/>
      <c r="F309" s="136"/>
      <c r="G309" s="136"/>
      <c r="H309" s="136"/>
      <c r="I309" s="136"/>
      <c r="J309" s="136"/>
      <c r="K309" s="136"/>
      <c r="L309" s="138"/>
      <c r="M309" s="139"/>
    </row>
    <row r="310" spans="1:13" s="2" customFormat="1" x14ac:dyDescent="0.25">
      <c r="A310" s="136"/>
      <c r="B310" s="136"/>
      <c r="C310" s="136"/>
      <c r="D310" s="136"/>
      <c r="E310" s="136"/>
      <c r="F310" s="136"/>
      <c r="G310" s="136"/>
      <c r="H310" s="136"/>
      <c r="I310" s="136"/>
      <c r="J310" s="136"/>
      <c r="K310" s="136"/>
      <c r="L310" s="138"/>
      <c r="M310" s="139"/>
    </row>
    <row r="311" spans="1:13" s="2" customFormat="1" x14ac:dyDescent="0.25">
      <c r="A311" s="136"/>
      <c r="B311" s="136"/>
      <c r="C311" s="136"/>
      <c r="D311" s="136"/>
      <c r="E311" s="136"/>
      <c r="F311" s="136"/>
      <c r="G311" s="136"/>
      <c r="H311" s="136"/>
      <c r="I311" s="136"/>
      <c r="J311" s="136"/>
      <c r="K311" s="136"/>
      <c r="L311" s="138"/>
      <c r="M311" s="139"/>
    </row>
    <row r="312" spans="1:13" s="2" customFormat="1" x14ac:dyDescent="0.25">
      <c r="A312" s="136"/>
      <c r="B312" s="136"/>
      <c r="C312" s="136"/>
      <c r="D312" s="136"/>
      <c r="E312" s="136"/>
      <c r="F312" s="136"/>
      <c r="G312" s="136"/>
      <c r="H312" s="136"/>
      <c r="I312" s="136"/>
      <c r="J312" s="136"/>
      <c r="K312" s="136"/>
      <c r="L312" s="138"/>
      <c r="M312" s="139"/>
    </row>
    <row r="313" spans="1:13" s="2" customFormat="1" x14ac:dyDescent="0.25">
      <c r="A313" s="136"/>
      <c r="B313" s="136"/>
      <c r="C313" s="136"/>
      <c r="D313" s="136"/>
      <c r="E313" s="136"/>
      <c r="F313" s="136"/>
      <c r="G313" s="136"/>
      <c r="H313" s="136"/>
      <c r="I313" s="136"/>
      <c r="J313" s="136"/>
      <c r="K313" s="136"/>
      <c r="L313" s="138"/>
      <c r="M313" s="139"/>
    </row>
    <row r="314" spans="1:13" s="2" customFormat="1" x14ac:dyDescent="0.25">
      <c r="A314" s="136"/>
      <c r="B314" s="136"/>
      <c r="C314" s="136"/>
      <c r="D314" s="136"/>
      <c r="E314" s="136"/>
      <c r="F314" s="136"/>
      <c r="G314" s="136"/>
      <c r="H314" s="136"/>
      <c r="I314" s="136"/>
      <c r="J314" s="136"/>
      <c r="K314" s="136"/>
      <c r="L314" s="138"/>
      <c r="M314" s="139"/>
    </row>
    <row r="315" spans="1:13" s="2" customFormat="1" x14ac:dyDescent="0.25">
      <c r="A315" s="136"/>
      <c r="B315" s="136"/>
      <c r="C315" s="136"/>
      <c r="D315" s="136"/>
      <c r="E315" s="136"/>
      <c r="F315" s="136"/>
      <c r="G315" s="136"/>
      <c r="H315" s="136"/>
      <c r="I315" s="136"/>
      <c r="J315" s="136"/>
      <c r="K315" s="136"/>
      <c r="L315" s="138"/>
      <c r="M315" s="139"/>
    </row>
    <row r="316" spans="1:13" s="2" customFormat="1" x14ac:dyDescent="0.25">
      <c r="A316" s="136"/>
      <c r="B316" s="136"/>
      <c r="C316" s="136"/>
      <c r="D316" s="136"/>
      <c r="E316" s="136"/>
      <c r="F316" s="136"/>
      <c r="G316" s="136"/>
      <c r="H316" s="136"/>
      <c r="I316" s="136"/>
      <c r="J316" s="136"/>
      <c r="K316" s="136"/>
      <c r="L316" s="138"/>
      <c r="M316" s="139"/>
    </row>
    <row r="317" spans="1:13" s="2" customFormat="1" x14ac:dyDescent="0.25">
      <c r="A317" s="136"/>
      <c r="B317" s="136"/>
      <c r="C317" s="136"/>
      <c r="D317" s="136"/>
      <c r="E317" s="136"/>
      <c r="F317" s="136"/>
      <c r="G317" s="136"/>
      <c r="H317" s="136"/>
      <c r="I317" s="136"/>
      <c r="J317" s="136"/>
      <c r="K317" s="136"/>
      <c r="L317" s="138"/>
      <c r="M317" s="139"/>
    </row>
    <row r="318" spans="1:13" s="2" customFormat="1" x14ac:dyDescent="0.25">
      <c r="A318" s="136"/>
      <c r="B318" s="136"/>
      <c r="C318" s="136"/>
      <c r="D318" s="136"/>
      <c r="E318" s="136"/>
      <c r="F318" s="136"/>
      <c r="G318" s="136"/>
      <c r="H318" s="136"/>
      <c r="I318" s="136"/>
      <c r="J318" s="136"/>
      <c r="K318" s="136"/>
      <c r="L318" s="138"/>
      <c r="M318" s="139"/>
    </row>
    <row r="319" spans="1:13" s="2" customFormat="1" x14ac:dyDescent="0.25">
      <c r="A319" s="136"/>
      <c r="B319" s="136"/>
      <c r="C319" s="136"/>
      <c r="D319" s="136"/>
      <c r="E319" s="136"/>
      <c r="F319" s="136"/>
      <c r="G319" s="136"/>
      <c r="H319" s="136"/>
      <c r="I319" s="136"/>
      <c r="J319" s="136"/>
      <c r="K319" s="136"/>
      <c r="L319" s="138"/>
      <c r="M319" s="139"/>
    </row>
    <row r="320" spans="1:13" s="2" customFormat="1" x14ac:dyDescent="0.25">
      <c r="A320" s="136"/>
      <c r="B320" s="136"/>
      <c r="C320" s="136"/>
      <c r="D320" s="136"/>
      <c r="E320" s="136"/>
      <c r="F320" s="136"/>
      <c r="G320" s="136"/>
      <c r="H320" s="136"/>
      <c r="I320" s="136"/>
      <c r="J320" s="136"/>
      <c r="K320" s="136"/>
      <c r="L320" s="138"/>
      <c r="M320" s="139"/>
    </row>
    <row r="321" spans="1:13" s="2" customFormat="1" x14ac:dyDescent="0.25">
      <c r="A321" s="136"/>
      <c r="B321" s="136"/>
      <c r="C321" s="136"/>
      <c r="D321" s="136"/>
      <c r="E321" s="136"/>
      <c r="F321" s="136"/>
      <c r="G321" s="136"/>
      <c r="H321" s="136"/>
      <c r="I321" s="136"/>
      <c r="J321" s="136"/>
      <c r="K321" s="136"/>
      <c r="L321" s="138"/>
      <c r="M321" s="139"/>
    </row>
    <row r="322" spans="1:13" s="2" customFormat="1" x14ac:dyDescent="0.25">
      <c r="A322" s="136"/>
      <c r="B322" s="136"/>
      <c r="C322" s="136"/>
      <c r="D322" s="136"/>
      <c r="E322" s="136"/>
      <c r="F322" s="136"/>
      <c r="G322" s="136"/>
      <c r="H322" s="136"/>
      <c r="I322" s="136"/>
      <c r="J322" s="136"/>
      <c r="K322" s="136"/>
      <c r="L322" s="138"/>
      <c r="M322" s="139"/>
    </row>
    <row r="323" spans="1:13" s="2" customFormat="1" x14ac:dyDescent="0.25">
      <c r="A323" s="136"/>
      <c r="B323" s="136"/>
      <c r="C323" s="136"/>
      <c r="D323" s="136"/>
      <c r="E323" s="136"/>
      <c r="F323" s="136"/>
      <c r="G323" s="136"/>
      <c r="H323" s="136"/>
      <c r="I323" s="136"/>
      <c r="J323" s="136"/>
      <c r="K323" s="136"/>
      <c r="L323" s="138"/>
      <c r="M323" s="139"/>
    </row>
    <row r="324" spans="1:13" s="2" customFormat="1" x14ac:dyDescent="0.25">
      <c r="A324" s="136"/>
      <c r="B324" s="136"/>
      <c r="C324" s="136"/>
      <c r="D324" s="136"/>
      <c r="E324" s="136"/>
      <c r="F324" s="136"/>
      <c r="G324" s="136"/>
      <c r="H324" s="136"/>
      <c r="I324" s="136"/>
      <c r="J324" s="136"/>
      <c r="K324" s="136"/>
      <c r="L324" s="138"/>
      <c r="M324" s="139"/>
    </row>
    <row r="325" spans="1:13" s="2" customFormat="1" x14ac:dyDescent="0.25">
      <c r="A325" s="136"/>
      <c r="B325" s="136"/>
      <c r="C325" s="136"/>
      <c r="D325" s="136"/>
      <c r="E325" s="136"/>
      <c r="F325" s="136"/>
      <c r="G325" s="136"/>
      <c r="H325" s="136"/>
      <c r="I325" s="136"/>
      <c r="J325" s="136"/>
      <c r="K325" s="136"/>
      <c r="L325" s="138"/>
      <c r="M325" s="139"/>
    </row>
    <row r="326" spans="1:13" s="2" customFormat="1" x14ac:dyDescent="0.25">
      <c r="A326" s="136"/>
      <c r="B326" s="136"/>
      <c r="C326" s="136"/>
      <c r="D326" s="136"/>
      <c r="E326" s="136"/>
      <c r="F326" s="136"/>
      <c r="G326" s="136"/>
      <c r="H326" s="136"/>
      <c r="I326" s="136"/>
      <c r="J326" s="136"/>
      <c r="K326" s="136"/>
      <c r="L326" s="138"/>
      <c r="M326" s="139"/>
    </row>
    <row r="327" spans="1:13" s="2" customFormat="1" x14ac:dyDescent="0.25">
      <c r="A327" s="136"/>
      <c r="B327" s="136"/>
      <c r="C327" s="136"/>
      <c r="D327" s="136"/>
      <c r="E327" s="136"/>
      <c r="F327" s="136"/>
      <c r="G327" s="136"/>
      <c r="H327" s="136"/>
      <c r="I327" s="136"/>
      <c r="J327" s="136"/>
      <c r="K327" s="136"/>
      <c r="L327" s="138"/>
      <c r="M327" s="139"/>
    </row>
    <row r="328" spans="1:13" s="2" customFormat="1" x14ac:dyDescent="0.25">
      <c r="A328" s="136"/>
      <c r="B328" s="136"/>
      <c r="C328" s="136"/>
      <c r="D328" s="136"/>
      <c r="E328" s="136"/>
      <c r="F328" s="136"/>
      <c r="G328" s="136"/>
      <c r="H328" s="136"/>
      <c r="I328" s="136"/>
      <c r="J328" s="136"/>
      <c r="K328" s="136"/>
      <c r="L328" s="138"/>
      <c r="M328" s="139"/>
    </row>
    <row r="329" spans="1:13" s="2" customFormat="1" x14ac:dyDescent="0.25">
      <c r="A329" s="136"/>
      <c r="B329" s="136"/>
      <c r="C329" s="136"/>
      <c r="D329" s="136"/>
      <c r="E329" s="136"/>
      <c r="F329" s="136"/>
      <c r="G329" s="136"/>
      <c r="H329" s="136"/>
      <c r="I329" s="136"/>
      <c r="J329" s="136"/>
      <c r="K329" s="136"/>
      <c r="L329" s="138"/>
      <c r="M329" s="139"/>
    </row>
    <row r="330" spans="1:13" s="2" customFormat="1" x14ac:dyDescent="0.25">
      <c r="A330" s="136"/>
      <c r="B330" s="136"/>
      <c r="C330" s="136"/>
      <c r="D330" s="136"/>
      <c r="E330" s="136"/>
      <c r="F330" s="136"/>
      <c r="G330" s="136"/>
      <c r="H330" s="136"/>
      <c r="I330" s="136"/>
      <c r="J330" s="136"/>
      <c r="K330" s="136"/>
      <c r="L330" s="138"/>
      <c r="M330" s="139"/>
    </row>
    <row r="331" spans="1:13" s="2" customFormat="1" x14ac:dyDescent="0.25">
      <c r="A331" s="136"/>
      <c r="B331" s="136"/>
      <c r="C331" s="136"/>
      <c r="D331" s="136"/>
      <c r="E331" s="136"/>
      <c r="F331" s="136"/>
      <c r="G331" s="136"/>
      <c r="H331" s="136"/>
      <c r="I331" s="136"/>
      <c r="J331" s="136"/>
      <c r="K331" s="136"/>
      <c r="L331" s="138"/>
      <c r="M331" s="139"/>
    </row>
    <row r="332" spans="1:13" s="2" customFormat="1" x14ac:dyDescent="0.25">
      <c r="A332" s="136"/>
      <c r="B332" s="136"/>
      <c r="C332" s="136"/>
      <c r="D332" s="136"/>
      <c r="E332" s="136"/>
      <c r="F332" s="136"/>
      <c r="G332" s="136"/>
      <c r="H332" s="136"/>
      <c r="I332" s="136"/>
      <c r="J332" s="136"/>
      <c r="K332" s="136"/>
      <c r="L332" s="138"/>
      <c r="M332" s="139"/>
    </row>
    <row r="333" spans="1:13" s="2" customFormat="1" x14ac:dyDescent="0.25">
      <c r="A333" s="136"/>
      <c r="B333" s="136"/>
      <c r="C333" s="136"/>
      <c r="D333" s="136"/>
      <c r="E333" s="136"/>
      <c r="F333" s="136"/>
      <c r="G333" s="136"/>
      <c r="H333" s="136"/>
      <c r="I333" s="136"/>
      <c r="J333" s="136"/>
      <c r="K333" s="136"/>
      <c r="L333" s="138"/>
      <c r="M333" s="139"/>
    </row>
    <row r="334" spans="1:13" s="2" customFormat="1" x14ac:dyDescent="0.25">
      <c r="A334" s="136"/>
      <c r="B334" s="136"/>
      <c r="C334" s="136"/>
      <c r="D334" s="136"/>
      <c r="E334" s="136"/>
      <c r="F334" s="136"/>
      <c r="G334" s="136"/>
      <c r="H334" s="136"/>
      <c r="I334" s="136"/>
      <c r="J334" s="136"/>
      <c r="K334" s="136"/>
      <c r="L334" s="138"/>
      <c r="M334" s="139"/>
    </row>
    <row r="335" spans="1:13" s="2" customFormat="1" x14ac:dyDescent="0.25">
      <c r="A335" s="136"/>
      <c r="B335" s="136"/>
      <c r="C335" s="136"/>
      <c r="D335" s="136"/>
      <c r="E335" s="136"/>
      <c r="F335" s="136"/>
      <c r="G335" s="136"/>
      <c r="H335" s="136"/>
      <c r="I335" s="136"/>
      <c r="J335" s="136"/>
      <c r="K335" s="136"/>
      <c r="L335" s="138"/>
      <c r="M335" s="139"/>
    </row>
    <row r="336" spans="1:13" s="2" customFormat="1" x14ac:dyDescent="0.25">
      <c r="A336" s="136"/>
      <c r="B336" s="136"/>
      <c r="C336" s="136"/>
      <c r="D336" s="136"/>
      <c r="E336" s="136"/>
      <c r="F336" s="136"/>
      <c r="G336" s="136"/>
      <c r="H336" s="136"/>
      <c r="I336" s="136"/>
      <c r="J336" s="136"/>
      <c r="K336" s="136"/>
      <c r="L336" s="138"/>
      <c r="M336" s="139"/>
    </row>
    <row r="337" spans="1:13" s="2" customFormat="1" x14ac:dyDescent="0.25">
      <c r="A337" s="136"/>
      <c r="B337" s="136"/>
      <c r="C337" s="136"/>
      <c r="D337" s="136"/>
      <c r="E337" s="136"/>
      <c r="F337" s="136"/>
      <c r="G337" s="136"/>
      <c r="H337" s="136"/>
      <c r="I337" s="136"/>
      <c r="J337" s="136"/>
      <c r="K337" s="136"/>
      <c r="L337" s="138"/>
      <c r="M337" s="139"/>
    </row>
    <row r="338" spans="1:13" s="2" customFormat="1" x14ac:dyDescent="0.25">
      <c r="A338" s="136"/>
      <c r="B338" s="136"/>
      <c r="C338" s="136"/>
      <c r="D338" s="136"/>
      <c r="E338" s="136"/>
      <c r="F338" s="136"/>
      <c r="G338" s="136"/>
      <c r="H338" s="136"/>
      <c r="I338" s="136"/>
      <c r="J338" s="136"/>
      <c r="K338" s="136"/>
      <c r="L338" s="138"/>
      <c r="M338" s="139"/>
    </row>
    <row r="339" spans="1:13" s="2" customFormat="1" x14ac:dyDescent="0.25">
      <c r="A339" s="136"/>
      <c r="B339" s="136"/>
      <c r="C339" s="136"/>
      <c r="D339" s="136"/>
      <c r="E339" s="136"/>
      <c r="F339" s="136"/>
      <c r="G339" s="136"/>
      <c r="H339" s="136"/>
      <c r="I339" s="136"/>
      <c r="J339" s="136"/>
      <c r="K339" s="136"/>
      <c r="L339" s="138"/>
      <c r="M339" s="139"/>
    </row>
    <row r="340" spans="1:13" s="2" customFormat="1" x14ac:dyDescent="0.25">
      <c r="A340" s="136"/>
      <c r="B340" s="136"/>
      <c r="C340" s="136"/>
      <c r="D340" s="136"/>
      <c r="E340" s="136"/>
      <c r="F340" s="136"/>
      <c r="G340" s="136"/>
      <c r="H340" s="136"/>
      <c r="I340" s="136"/>
      <c r="J340" s="136"/>
      <c r="K340" s="136"/>
      <c r="L340" s="138"/>
      <c r="M340" s="139"/>
    </row>
    <row r="341" spans="1:13" s="2" customFormat="1" x14ac:dyDescent="0.25">
      <c r="A341" s="136"/>
      <c r="B341" s="136"/>
      <c r="C341" s="136"/>
      <c r="D341" s="136"/>
      <c r="E341" s="136"/>
      <c r="F341" s="136"/>
      <c r="G341" s="136"/>
      <c r="H341" s="136"/>
      <c r="I341" s="136"/>
      <c r="J341" s="136"/>
      <c r="K341" s="136"/>
      <c r="L341" s="138"/>
      <c r="M341" s="139"/>
    </row>
    <row r="342" spans="1:13" s="2" customFormat="1" x14ac:dyDescent="0.25">
      <c r="A342" s="136"/>
      <c r="B342" s="136"/>
      <c r="C342" s="136"/>
      <c r="D342" s="136"/>
      <c r="E342" s="136"/>
      <c r="F342" s="136"/>
      <c r="G342" s="136"/>
      <c r="H342" s="136"/>
      <c r="I342" s="136"/>
      <c r="J342" s="136"/>
      <c r="K342" s="136"/>
      <c r="L342" s="138"/>
      <c r="M342" s="139"/>
    </row>
    <row r="343" spans="1:13" s="2" customFormat="1" x14ac:dyDescent="0.25">
      <c r="A343" s="136"/>
      <c r="B343" s="136"/>
      <c r="C343" s="136"/>
      <c r="D343" s="136"/>
      <c r="E343" s="136"/>
      <c r="F343" s="136"/>
      <c r="G343" s="136"/>
      <c r="H343" s="136"/>
      <c r="I343" s="136"/>
      <c r="J343" s="136"/>
      <c r="K343" s="136"/>
      <c r="L343" s="138"/>
      <c r="M343" s="139"/>
    </row>
    <row r="344" spans="1:13" s="2" customFormat="1" x14ac:dyDescent="0.25">
      <c r="A344" s="136"/>
      <c r="B344" s="136"/>
      <c r="C344" s="136"/>
      <c r="D344" s="136"/>
      <c r="E344" s="136"/>
      <c r="F344" s="136"/>
      <c r="G344" s="136"/>
      <c r="H344" s="136"/>
      <c r="I344" s="136"/>
      <c r="J344" s="136"/>
      <c r="K344" s="136"/>
      <c r="L344" s="138"/>
      <c r="M344" s="139"/>
    </row>
    <row r="345" spans="1:13" s="2" customFormat="1" x14ac:dyDescent="0.25">
      <c r="A345" s="136"/>
      <c r="B345" s="136"/>
      <c r="C345" s="136"/>
      <c r="D345" s="136"/>
      <c r="E345" s="136"/>
      <c r="F345" s="136"/>
      <c r="G345" s="136"/>
      <c r="H345" s="136"/>
      <c r="I345" s="136"/>
      <c r="J345" s="136"/>
      <c r="K345" s="136"/>
      <c r="L345" s="138"/>
      <c r="M345" s="139"/>
    </row>
    <row r="346" spans="1:13" s="2" customFormat="1" x14ac:dyDescent="0.25">
      <c r="A346" s="136"/>
      <c r="B346" s="136"/>
      <c r="C346" s="136"/>
      <c r="D346" s="136"/>
      <c r="E346" s="136"/>
      <c r="F346" s="136"/>
      <c r="G346" s="136"/>
      <c r="H346" s="136"/>
      <c r="I346" s="136"/>
      <c r="J346" s="136"/>
      <c r="K346" s="136"/>
      <c r="L346" s="138"/>
      <c r="M346" s="139"/>
    </row>
    <row r="347" spans="1:13" s="2" customFormat="1" x14ac:dyDescent="0.25">
      <c r="A347" s="136"/>
      <c r="B347" s="136"/>
      <c r="C347" s="136"/>
      <c r="D347" s="136"/>
      <c r="E347" s="136"/>
      <c r="F347" s="136"/>
      <c r="G347" s="136"/>
      <c r="H347" s="136"/>
      <c r="I347" s="136"/>
      <c r="J347" s="136"/>
      <c r="K347" s="136"/>
      <c r="L347" s="138"/>
      <c r="M347" s="139"/>
    </row>
    <row r="348" spans="1:13" s="2" customFormat="1" x14ac:dyDescent="0.25">
      <c r="A348" s="136"/>
      <c r="B348" s="136"/>
      <c r="C348" s="136"/>
      <c r="D348" s="136"/>
      <c r="E348" s="136"/>
      <c r="F348" s="136"/>
      <c r="G348" s="136"/>
      <c r="H348" s="136"/>
      <c r="I348" s="136"/>
      <c r="J348" s="136"/>
      <c r="K348" s="136"/>
      <c r="L348" s="138"/>
      <c r="M348" s="139"/>
    </row>
    <row r="349" spans="1:13" s="2" customFormat="1" x14ac:dyDescent="0.25">
      <c r="A349" s="136"/>
      <c r="B349" s="136"/>
      <c r="C349" s="136"/>
      <c r="D349" s="136"/>
      <c r="E349" s="136"/>
      <c r="F349" s="136"/>
      <c r="G349" s="136"/>
      <c r="H349" s="136"/>
      <c r="I349" s="136"/>
      <c r="J349" s="136"/>
      <c r="K349" s="136"/>
      <c r="L349" s="138"/>
      <c r="M349" s="139"/>
    </row>
    <row r="350" spans="1:13" s="2" customFormat="1" x14ac:dyDescent="0.25">
      <c r="A350" s="136"/>
      <c r="B350" s="136"/>
      <c r="C350" s="136"/>
      <c r="D350" s="136"/>
      <c r="E350" s="136"/>
      <c r="F350" s="136"/>
      <c r="G350" s="136"/>
      <c r="H350" s="136"/>
      <c r="I350" s="136"/>
      <c r="J350" s="136"/>
      <c r="K350" s="136"/>
      <c r="L350" s="138"/>
      <c r="M350" s="139"/>
    </row>
    <row r="351" spans="1:13" s="2" customFormat="1" x14ac:dyDescent="0.25">
      <c r="A351" s="136"/>
      <c r="B351" s="136"/>
      <c r="C351" s="136"/>
      <c r="D351" s="136"/>
      <c r="E351" s="136"/>
      <c r="F351" s="136"/>
      <c r="G351" s="136"/>
      <c r="H351" s="136"/>
      <c r="I351" s="136"/>
      <c r="J351" s="136"/>
      <c r="K351" s="136"/>
      <c r="L351" s="138"/>
      <c r="M351" s="139"/>
    </row>
    <row r="352" spans="1:13" s="2" customFormat="1" x14ac:dyDescent="0.25">
      <c r="A352" s="136"/>
      <c r="B352" s="136"/>
      <c r="C352" s="136"/>
      <c r="D352" s="136"/>
      <c r="E352" s="136"/>
      <c r="F352" s="136"/>
      <c r="G352" s="136"/>
      <c r="H352" s="136"/>
      <c r="I352" s="136"/>
      <c r="J352" s="136"/>
      <c r="K352" s="136"/>
      <c r="L352" s="138"/>
      <c r="M352" s="139"/>
    </row>
    <row r="353" spans="1:13" s="2" customFormat="1" x14ac:dyDescent="0.25">
      <c r="A353" s="136"/>
      <c r="B353" s="136"/>
      <c r="C353" s="136"/>
      <c r="D353" s="136"/>
      <c r="E353" s="136"/>
      <c r="F353" s="136"/>
      <c r="G353" s="136"/>
      <c r="H353" s="136"/>
      <c r="I353" s="136"/>
      <c r="J353" s="136"/>
      <c r="K353" s="136"/>
      <c r="L353" s="138"/>
      <c r="M353" s="139"/>
    </row>
    <row r="354" spans="1:13" s="2" customFormat="1" x14ac:dyDescent="0.25">
      <c r="A354" s="136"/>
      <c r="B354" s="136"/>
      <c r="C354" s="136"/>
      <c r="D354" s="136"/>
      <c r="E354" s="136"/>
      <c r="F354" s="136"/>
      <c r="G354" s="136"/>
      <c r="H354" s="136"/>
      <c r="I354" s="136"/>
      <c r="J354" s="136"/>
      <c r="K354" s="136"/>
      <c r="L354" s="138"/>
      <c r="M354" s="139"/>
    </row>
    <row r="355" spans="1:13" s="2" customFormat="1" x14ac:dyDescent="0.25">
      <c r="A355" s="136"/>
      <c r="B355" s="136"/>
      <c r="C355" s="136"/>
      <c r="D355" s="136"/>
      <c r="E355" s="136"/>
      <c r="F355" s="136"/>
      <c r="G355" s="136"/>
      <c r="H355" s="136"/>
      <c r="I355" s="136"/>
      <c r="J355" s="136"/>
      <c r="K355" s="136"/>
      <c r="L355" s="138"/>
      <c r="M355" s="139"/>
    </row>
    <row r="356" spans="1:13" s="2" customFormat="1" x14ac:dyDescent="0.25">
      <c r="A356" s="136"/>
      <c r="B356" s="136"/>
      <c r="C356" s="136"/>
      <c r="D356" s="136"/>
      <c r="E356" s="136"/>
      <c r="F356" s="136"/>
      <c r="G356" s="136"/>
      <c r="H356" s="136"/>
      <c r="I356" s="136"/>
      <c r="J356" s="136"/>
      <c r="K356" s="136"/>
      <c r="L356" s="138"/>
      <c r="M356" s="139"/>
    </row>
    <row r="357" spans="1:13" s="2" customFormat="1" x14ac:dyDescent="0.25">
      <c r="A357" s="136"/>
      <c r="B357" s="136"/>
      <c r="C357" s="136"/>
      <c r="D357" s="136"/>
      <c r="E357" s="136"/>
      <c r="F357" s="136"/>
      <c r="G357" s="136"/>
      <c r="H357" s="136"/>
      <c r="I357" s="136"/>
      <c r="J357" s="136"/>
      <c r="K357" s="136"/>
      <c r="L357" s="138"/>
      <c r="M357" s="139"/>
    </row>
    <row r="358" spans="1:13" s="2" customFormat="1" x14ac:dyDescent="0.25">
      <c r="A358" s="136"/>
      <c r="B358" s="136"/>
      <c r="C358" s="136"/>
      <c r="D358" s="136"/>
      <c r="E358" s="136"/>
      <c r="F358" s="136"/>
      <c r="G358" s="136"/>
      <c r="H358" s="136"/>
      <c r="I358" s="136"/>
      <c r="J358" s="136"/>
      <c r="K358" s="136"/>
      <c r="L358" s="138"/>
      <c r="M358" s="139"/>
    </row>
    <row r="359" spans="1:13" s="2" customFormat="1" x14ac:dyDescent="0.25">
      <c r="A359" s="136"/>
      <c r="B359" s="136"/>
      <c r="C359" s="136"/>
      <c r="D359" s="136"/>
      <c r="E359" s="136"/>
      <c r="F359" s="136"/>
      <c r="G359" s="136"/>
      <c r="H359" s="136"/>
      <c r="I359" s="136"/>
      <c r="J359" s="136"/>
      <c r="K359" s="136"/>
      <c r="L359" s="138"/>
      <c r="M359" s="139"/>
    </row>
    <row r="360" spans="1:13" s="2" customFormat="1" x14ac:dyDescent="0.25">
      <c r="A360" s="136"/>
      <c r="B360" s="136"/>
      <c r="C360" s="136"/>
      <c r="D360" s="136"/>
      <c r="E360" s="136"/>
      <c r="F360" s="136"/>
      <c r="G360" s="136"/>
      <c r="H360" s="136"/>
      <c r="I360" s="136"/>
      <c r="J360" s="136"/>
      <c r="K360" s="136"/>
      <c r="L360" s="138"/>
      <c r="M360" s="139"/>
    </row>
    <row r="361" spans="1:13" s="2" customFormat="1" x14ac:dyDescent="0.25">
      <c r="A361" s="136"/>
      <c r="B361" s="136"/>
      <c r="C361" s="136"/>
      <c r="D361" s="136"/>
      <c r="E361" s="136"/>
      <c r="F361" s="136"/>
      <c r="G361" s="136"/>
      <c r="H361" s="136"/>
      <c r="I361" s="136"/>
      <c r="J361" s="136"/>
      <c r="K361" s="136"/>
      <c r="L361" s="138"/>
      <c r="M361" s="139"/>
    </row>
    <row r="362" spans="1:13" s="2" customFormat="1" x14ac:dyDescent="0.25">
      <c r="A362" s="136"/>
      <c r="B362" s="136"/>
      <c r="C362" s="136"/>
      <c r="D362" s="136"/>
      <c r="E362" s="136"/>
      <c r="F362" s="136"/>
      <c r="G362" s="136"/>
      <c r="H362" s="136"/>
      <c r="I362" s="136"/>
      <c r="J362" s="136"/>
      <c r="K362" s="136"/>
      <c r="L362" s="138"/>
      <c r="M362" s="139"/>
    </row>
    <row r="363" spans="1:13" s="2" customFormat="1" x14ac:dyDescent="0.25">
      <c r="A363" s="136"/>
      <c r="B363" s="136"/>
      <c r="C363" s="136"/>
      <c r="D363" s="136"/>
      <c r="E363" s="136"/>
      <c r="F363" s="136"/>
      <c r="G363" s="136"/>
      <c r="H363" s="136"/>
      <c r="I363" s="136"/>
      <c r="J363" s="136"/>
      <c r="K363" s="136"/>
      <c r="L363" s="138"/>
      <c r="M363" s="139"/>
    </row>
    <row r="364" spans="1:13" s="2" customFormat="1" x14ac:dyDescent="0.25">
      <c r="A364" s="136"/>
      <c r="B364" s="136"/>
      <c r="C364" s="136"/>
      <c r="D364" s="136"/>
      <c r="E364" s="136"/>
      <c r="F364" s="136"/>
      <c r="G364" s="136"/>
      <c r="H364" s="136"/>
      <c r="I364" s="136"/>
      <c r="J364" s="136"/>
      <c r="K364" s="136"/>
      <c r="L364" s="138"/>
      <c r="M364" s="139"/>
    </row>
    <row r="365" spans="1:13" s="2" customFormat="1" x14ac:dyDescent="0.25">
      <c r="A365" s="136"/>
      <c r="B365" s="136"/>
      <c r="C365" s="136"/>
      <c r="D365" s="136"/>
      <c r="E365" s="136"/>
      <c r="F365" s="136"/>
      <c r="G365" s="136"/>
      <c r="H365" s="136"/>
      <c r="I365" s="136"/>
      <c r="J365" s="136"/>
      <c r="K365" s="136"/>
      <c r="L365" s="138"/>
      <c r="M365" s="139"/>
    </row>
    <row r="366" spans="1:13" s="2" customFormat="1" x14ac:dyDescent="0.25">
      <c r="A366" s="136"/>
      <c r="B366" s="136"/>
      <c r="C366" s="136"/>
      <c r="D366" s="136"/>
      <c r="E366" s="136"/>
      <c r="F366" s="136"/>
      <c r="G366" s="136"/>
      <c r="H366" s="136"/>
      <c r="I366" s="136"/>
      <c r="J366" s="136"/>
      <c r="K366" s="136"/>
      <c r="L366" s="138"/>
      <c r="M366" s="139"/>
    </row>
    <row r="367" spans="1:13" s="2" customFormat="1" x14ac:dyDescent="0.25">
      <c r="A367" s="136"/>
      <c r="B367" s="136"/>
      <c r="C367" s="136"/>
      <c r="D367" s="136"/>
      <c r="E367" s="136"/>
      <c r="F367" s="136"/>
      <c r="G367" s="136"/>
      <c r="H367" s="136"/>
      <c r="I367" s="136"/>
      <c r="J367" s="136"/>
      <c r="K367" s="136"/>
      <c r="L367" s="138"/>
      <c r="M367" s="139"/>
    </row>
    <row r="368" spans="1:13" s="2" customFormat="1" x14ac:dyDescent="0.25">
      <c r="A368" s="136"/>
      <c r="B368" s="136"/>
      <c r="C368" s="136"/>
      <c r="D368" s="136"/>
      <c r="E368" s="136"/>
      <c r="F368" s="136"/>
      <c r="G368" s="136"/>
      <c r="H368" s="136"/>
      <c r="I368" s="136"/>
      <c r="J368" s="136"/>
      <c r="K368" s="136"/>
      <c r="L368" s="138"/>
      <c r="M368" s="139"/>
    </row>
    <row r="369" spans="1:13" s="2" customFormat="1" x14ac:dyDescent="0.25">
      <c r="A369" s="136"/>
      <c r="B369" s="136"/>
      <c r="C369" s="136"/>
      <c r="D369" s="136"/>
      <c r="E369" s="136"/>
      <c r="F369" s="136"/>
      <c r="G369" s="136"/>
      <c r="H369" s="136"/>
      <c r="I369" s="136"/>
      <c r="J369" s="136"/>
      <c r="K369" s="136"/>
      <c r="L369" s="138"/>
      <c r="M369" s="139"/>
    </row>
    <row r="370" spans="1:13" s="2" customFormat="1" x14ac:dyDescent="0.25">
      <c r="A370" s="136"/>
      <c r="B370" s="136"/>
      <c r="C370" s="136"/>
      <c r="D370" s="136"/>
      <c r="E370" s="136"/>
      <c r="F370" s="136"/>
      <c r="G370" s="136"/>
      <c r="H370" s="136"/>
      <c r="I370" s="136"/>
      <c r="J370" s="136"/>
      <c r="K370" s="136"/>
      <c r="L370" s="138"/>
      <c r="M370" s="139"/>
    </row>
    <row r="371" spans="1:13" s="2" customFormat="1" x14ac:dyDescent="0.25">
      <c r="A371" s="136"/>
      <c r="B371" s="136"/>
      <c r="C371" s="136"/>
      <c r="D371" s="136"/>
      <c r="E371" s="136"/>
      <c r="F371" s="136"/>
      <c r="G371" s="136"/>
      <c r="H371" s="136"/>
      <c r="I371" s="136"/>
      <c r="J371" s="136"/>
      <c r="K371" s="136"/>
      <c r="L371" s="138"/>
      <c r="M371" s="139"/>
    </row>
    <row r="372" spans="1:13" s="2" customFormat="1" x14ac:dyDescent="0.25">
      <c r="A372" s="136"/>
      <c r="B372" s="136"/>
      <c r="C372" s="136"/>
      <c r="D372" s="136"/>
      <c r="E372" s="136"/>
      <c r="F372" s="136"/>
      <c r="G372" s="136"/>
      <c r="H372" s="136"/>
      <c r="I372" s="136"/>
      <c r="J372" s="136"/>
      <c r="K372" s="136"/>
      <c r="L372" s="138"/>
      <c r="M372" s="139"/>
    </row>
    <row r="373" spans="1:13" s="2" customFormat="1" x14ac:dyDescent="0.25">
      <c r="A373" s="136"/>
      <c r="B373" s="136"/>
      <c r="C373" s="136"/>
      <c r="D373" s="136"/>
      <c r="E373" s="136"/>
      <c r="F373" s="136"/>
      <c r="G373" s="136"/>
      <c r="H373" s="136"/>
      <c r="I373" s="136"/>
      <c r="J373" s="136"/>
      <c r="K373" s="136"/>
      <c r="L373" s="138"/>
      <c r="M373" s="139"/>
    </row>
    <row r="374" spans="1:13" s="2" customFormat="1" x14ac:dyDescent="0.25">
      <c r="A374" s="136"/>
      <c r="B374" s="136"/>
      <c r="C374" s="136"/>
      <c r="D374" s="136"/>
      <c r="E374" s="136"/>
      <c r="F374" s="136"/>
      <c r="G374" s="136"/>
      <c r="H374" s="136"/>
      <c r="I374" s="136"/>
      <c r="J374" s="136"/>
      <c r="K374" s="136"/>
      <c r="L374" s="138"/>
      <c r="M374" s="139"/>
    </row>
    <row r="375" spans="1:13" s="2" customFormat="1" x14ac:dyDescent="0.25">
      <c r="A375" s="136"/>
      <c r="B375" s="136"/>
      <c r="C375" s="136"/>
      <c r="D375" s="136"/>
      <c r="E375" s="136"/>
      <c r="F375" s="136"/>
      <c r="G375" s="136"/>
      <c r="H375" s="136"/>
      <c r="I375" s="136"/>
      <c r="J375" s="136"/>
      <c r="K375" s="136"/>
      <c r="L375" s="138"/>
      <c r="M375" s="139"/>
    </row>
    <row r="376" spans="1:13" s="2" customFormat="1" x14ac:dyDescent="0.25">
      <c r="A376" s="136"/>
      <c r="B376" s="136"/>
      <c r="C376" s="136"/>
      <c r="D376" s="136"/>
      <c r="E376" s="136"/>
      <c r="F376" s="136"/>
      <c r="G376" s="136"/>
      <c r="H376" s="136"/>
      <c r="I376" s="136"/>
      <c r="J376" s="136"/>
      <c r="K376" s="136"/>
      <c r="L376" s="138"/>
      <c r="M376" s="139"/>
    </row>
    <row r="377" spans="1:13" s="2" customFormat="1" x14ac:dyDescent="0.25">
      <c r="A377" s="136"/>
      <c r="B377" s="136"/>
      <c r="C377" s="136"/>
      <c r="D377" s="136"/>
      <c r="E377" s="136"/>
      <c r="F377" s="136"/>
      <c r="G377" s="136"/>
      <c r="H377" s="136"/>
      <c r="I377" s="136"/>
      <c r="J377" s="136"/>
      <c r="K377" s="136"/>
      <c r="L377" s="138"/>
      <c r="M377" s="139"/>
    </row>
    <row r="378" spans="1:13" s="2" customFormat="1" x14ac:dyDescent="0.25">
      <c r="A378" s="136"/>
      <c r="B378" s="136"/>
      <c r="C378" s="136"/>
      <c r="D378" s="136"/>
      <c r="E378" s="136"/>
      <c r="F378" s="136"/>
      <c r="G378" s="136"/>
      <c r="H378" s="136"/>
      <c r="I378" s="136"/>
      <c r="J378" s="136"/>
      <c r="K378" s="136"/>
      <c r="L378" s="138"/>
      <c r="M378" s="139"/>
    </row>
    <row r="379" spans="1:13" s="2" customFormat="1" x14ac:dyDescent="0.25">
      <c r="A379" s="136"/>
      <c r="B379" s="136"/>
      <c r="C379" s="136"/>
      <c r="D379" s="136"/>
      <c r="E379" s="136"/>
      <c r="F379" s="136"/>
      <c r="G379" s="136"/>
      <c r="H379" s="136"/>
      <c r="I379" s="136"/>
      <c r="J379" s="136"/>
      <c r="K379" s="136"/>
      <c r="L379" s="138"/>
      <c r="M379" s="139"/>
    </row>
    <row r="380" spans="1:13" s="2" customFormat="1" x14ac:dyDescent="0.25">
      <c r="A380" s="136"/>
      <c r="B380" s="136"/>
      <c r="C380" s="136"/>
      <c r="D380" s="136"/>
      <c r="E380" s="136"/>
      <c r="F380" s="136"/>
      <c r="G380" s="136"/>
      <c r="H380" s="136"/>
      <c r="I380" s="136"/>
      <c r="J380" s="136"/>
      <c r="K380" s="136"/>
      <c r="L380" s="138"/>
      <c r="M380" s="139"/>
    </row>
    <row r="381" spans="1:13" s="2" customFormat="1" x14ac:dyDescent="0.25">
      <c r="A381" s="136"/>
      <c r="B381" s="136"/>
      <c r="C381" s="136"/>
      <c r="D381" s="136"/>
      <c r="E381" s="136"/>
      <c r="F381" s="136"/>
      <c r="G381" s="136"/>
      <c r="H381" s="136"/>
      <c r="I381" s="136"/>
      <c r="J381" s="136"/>
      <c r="K381" s="136"/>
      <c r="L381" s="138"/>
      <c r="M381" s="139"/>
    </row>
    <row r="382" spans="1:13" s="2" customFormat="1" x14ac:dyDescent="0.25">
      <c r="A382" s="136"/>
      <c r="B382" s="136"/>
      <c r="C382" s="136"/>
      <c r="D382" s="136"/>
      <c r="E382" s="136"/>
      <c r="F382" s="136"/>
      <c r="G382" s="136"/>
      <c r="H382" s="136"/>
      <c r="I382" s="136"/>
      <c r="J382" s="136"/>
      <c r="K382" s="136"/>
      <c r="L382" s="138"/>
      <c r="M382" s="139"/>
    </row>
    <row r="383" spans="1:13" s="2" customFormat="1" x14ac:dyDescent="0.25">
      <c r="A383" s="136"/>
      <c r="B383" s="136"/>
      <c r="C383" s="136"/>
      <c r="D383" s="136"/>
      <c r="E383" s="136"/>
      <c r="F383" s="136"/>
      <c r="G383" s="136"/>
      <c r="H383" s="136"/>
      <c r="I383" s="136"/>
      <c r="J383" s="136"/>
      <c r="K383" s="136"/>
      <c r="L383" s="138"/>
      <c r="M383" s="139"/>
    </row>
    <row r="384" spans="1:13" s="2" customFormat="1" x14ac:dyDescent="0.25">
      <c r="A384" s="136"/>
      <c r="B384" s="136"/>
      <c r="C384" s="136"/>
      <c r="D384" s="136"/>
      <c r="E384" s="136"/>
      <c r="F384" s="136"/>
      <c r="G384" s="136"/>
      <c r="H384" s="136"/>
      <c r="I384" s="136"/>
      <c r="J384" s="136"/>
      <c r="K384" s="136"/>
      <c r="L384" s="138"/>
      <c r="M384" s="139"/>
    </row>
    <row r="385" spans="1:13" s="2" customFormat="1" x14ac:dyDescent="0.25">
      <c r="A385" s="136"/>
      <c r="B385" s="136"/>
      <c r="C385" s="136"/>
      <c r="D385" s="136"/>
      <c r="E385" s="136"/>
      <c r="F385" s="136"/>
      <c r="G385" s="136"/>
      <c r="H385" s="136"/>
      <c r="I385" s="136"/>
      <c r="J385" s="136"/>
      <c r="K385" s="136"/>
      <c r="L385" s="138"/>
      <c r="M385" s="139"/>
    </row>
    <row r="386" spans="1:13" s="2" customFormat="1" x14ac:dyDescent="0.25">
      <c r="A386" s="136"/>
      <c r="B386" s="136"/>
      <c r="C386" s="136"/>
      <c r="D386" s="136"/>
      <c r="E386" s="136"/>
      <c r="F386" s="136"/>
      <c r="G386" s="136"/>
      <c r="H386" s="136"/>
      <c r="I386" s="136"/>
      <c r="J386" s="136"/>
      <c r="K386" s="136"/>
      <c r="L386" s="138"/>
      <c r="M386" s="139"/>
    </row>
    <row r="387" spans="1:13" s="2" customFormat="1" x14ac:dyDescent="0.25">
      <c r="A387" s="136"/>
      <c r="B387" s="136"/>
      <c r="C387" s="136"/>
      <c r="D387" s="136"/>
      <c r="E387" s="136"/>
      <c r="F387" s="136"/>
      <c r="G387" s="136"/>
      <c r="H387" s="136"/>
      <c r="I387" s="136"/>
      <c r="J387" s="136"/>
      <c r="K387" s="136"/>
      <c r="L387" s="138"/>
      <c r="M387" s="139"/>
    </row>
    <row r="388" spans="1:13" s="2" customFormat="1" x14ac:dyDescent="0.25">
      <c r="A388" s="136"/>
      <c r="B388" s="136"/>
      <c r="C388" s="136"/>
      <c r="D388" s="136"/>
      <c r="E388" s="136"/>
      <c r="F388" s="136"/>
      <c r="G388" s="136"/>
      <c r="H388" s="136"/>
      <c r="I388" s="136"/>
      <c r="J388" s="136"/>
      <c r="K388" s="136"/>
      <c r="L388" s="138"/>
      <c r="M388" s="139"/>
    </row>
    <row r="389" spans="1:13" s="2" customFormat="1" x14ac:dyDescent="0.25">
      <c r="A389" s="136"/>
      <c r="B389" s="136"/>
      <c r="C389" s="136"/>
      <c r="D389" s="136"/>
      <c r="E389" s="136"/>
      <c r="F389" s="136"/>
      <c r="G389" s="136"/>
      <c r="H389" s="136"/>
      <c r="I389" s="136"/>
      <c r="J389" s="136"/>
      <c r="K389" s="136"/>
      <c r="L389" s="138"/>
      <c r="M389" s="139"/>
    </row>
    <row r="390" spans="1:13" s="2" customFormat="1" x14ac:dyDescent="0.25">
      <c r="A390" s="136"/>
      <c r="B390" s="136"/>
      <c r="C390" s="136"/>
      <c r="D390" s="136"/>
      <c r="E390" s="136"/>
      <c r="F390" s="136"/>
      <c r="G390" s="136"/>
      <c r="H390" s="136"/>
      <c r="I390" s="136"/>
      <c r="J390" s="136"/>
      <c r="K390" s="136"/>
      <c r="L390" s="138"/>
      <c r="M390" s="139"/>
    </row>
    <row r="391" spans="1:13" s="2" customFormat="1" x14ac:dyDescent="0.25">
      <c r="A391" s="136"/>
      <c r="B391" s="136"/>
      <c r="C391" s="136"/>
      <c r="D391" s="136"/>
      <c r="E391" s="136"/>
      <c r="F391" s="136"/>
      <c r="G391" s="136"/>
      <c r="H391" s="136"/>
      <c r="I391" s="136"/>
      <c r="J391" s="136"/>
      <c r="K391" s="136"/>
      <c r="L391" s="138"/>
      <c r="M391" s="139"/>
    </row>
    <row r="392" spans="1:13" s="2" customFormat="1" x14ac:dyDescent="0.25">
      <c r="A392" s="136"/>
      <c r="B392" s="136"/>
      <c r="C392" s="136"/>
      <c r="D392" s="136"/>
      <c r="E392" s="136"/>
      <c r="F392" s="136"/>
      <c r="G392" s="136"/>
      <c r="H392" s="136"/>
      <c r="I392" s="136"/>
      <c r="J392" s="136"/>
      <c r="K392" s="136"/>
      <c r="L392" s="138"/>
      <c r="M392" s="139"/>
    </row>
    <row r="393" spans="1:13" s="2" customFormat="1" x14ac:dyDescent="0.25">
      <c r="A393" s="136"/>
      <c r="B393" s="136"/>
      <c r="C393" s="136"/>
      <c r="D393" s="136"/>
      <c r="E393" s="136"/>
      <c r="F393" s="136"/>
      <c r="G393" s="136"/>
      <c r="H393" s="136"/>
      <c r="I393" s="136"/>
      <c r="J393" s="136"/>
      <c r="K393" s="136"/>
      <c r="L393" s="138"/>
      <c r="M393" s="139"/>
    </row>
    <row r="394" spans="1:13" s="2" customFormat="1" x14ac:dyDescent="0.25">
      <c r="A394" s="136"/>
      <c r="B394" s="136"/>
      <c r="C394" s="136"/>
      <c r="D394" s="136"/>
      <c r="E394" s="136"/>
      <c r="F394" s="136"/>
      <c r="G394" s="136"/>
      <c r="H394" s="136"/>
      <c r="I394" s="136"/>
      <c r="J394" s="136"/>
      <c r="K394" s="136"/>
      <c r="L394" s="138"/>
      <c r="M394" s="139"/>
    </row>
    <row r="395" spans="1:13" s="2" customFormat="1" x14ac:dyDescent="0.25">
      <c r="A395" s="136"/>
      <c r="B395" s="136"/>
      <c r="C395" s="136"/>
      <c r="D395" s="136"/>
      <c r="E395" s="136"/>
      <c r="F395" s="136"/>
      <c r="G395" s="136"/>
      <c r="H395" s="136"/>
      <c r="I395" s="136"/>
      <c r="J395" s="136"/>
      <c r="K395" s="136"/>
      <c r="L395" s="138"/>
      <c r="M395" s="139"/>
    </row>
    <row r="396" spans="1:13" s="2" customFormat="1" x14ac:dyDescent="0.25">
      <c r="A396" s="136"/>
      <c r="B396" s="136"/>
      <c r="C396" s="136"/>
      <c r="D396" s="136"/>
      <c r="E396" s="136"/>
      <c r="F396" s="136"/>
      <c r="G396" s="136"/>
      <c r="H396" s="136"/>
      <c r="I396" s="136"/>
      <c r="J396" s="136"/>
      <c r="K396" s="136"/>
      <c r="L396" s="138"/>
      <c r="M396" s="139"/>
    </row>
    <row r="397" spans="1:13" s="2" customFormat="1" x14ac:dyDescent="0.25">
      <c r="A397" s="136"/>
      <c r="B397" s="136"/>
      <c r="C397" s="136"/>
      <c r="D397" s="136"/>
      <c r="E397" s="136"/>
      <c r="F397" s="136"/>
      <c r="G397" s="136"/>
      <c r="H397" s="136"/>
      <c r="I397" s="136"/>
      <c r="J397" s="136"/>
      <c r="K397" s="136"/>
      <c r="L397" s="138"/>
      <c r="M397" s="139"/>
    </row>
    <row r="398" spans="1:13" s="2" customFormat="1" x14ac:dyDescent="0.25">
      <c r="A398" s="136"/>
      <c r="B398" s="136"/>
      <c r="C398" s="136"/>
      <c r="D398" s="136"/>
      <c r="E398" s="136"/>
      <c r="F398" s="136"/>
      <c r="G398" s="136"/>
      <c r="H398" s="136"/>
      <c r="I398" s="136"/>
      <c r="J398" s="136"/>
      <c r="K398" s="136"/>
      <c r="L398" s="138"/>
      <c r="M398" s="139"/>
    </row>
    <row r="399" spans="1:13" s="2" customFormat="1" x14ac:dyDescent="0.25">
      <c r="A399" s="136"/>
      <c r="B399" s="136"/>
      <c r="C399" s="136"/>
      <c r="D399" s="136"/>
      <c r="E399" s="136"/>
      <c r="F399" s="136"/>
      <c r="G399" s="136"/>
      <c r="H399" s="136"/>
      <c r="I399" s="136"/>
      <c r="J399" s="136"/>
      <c r="K399" s="136"/>
      <c r="L399" s="138"/>
      <c r="M399" s="139"/>
    </row>
    <row r="400" spans="1:13" s="2" customFormat="1" x14ac:dyDescent="0.25">
      <c r="A400" s="136"/>
      <c r="B400" s="136"/>
      <c r="C400" s="136"/>
      <c r="D400" s="136"/>
      <c r="E400" s="136"/>
      <c r="F400" s="136"/>
      <c r="G400" s="136"/>
      <c r="H400" s="136"/>
      <c r="I400" s="136"/>
      <c r="J400" s="136"/>
      <c r="K400" s="136"/>
      <c r="L400" s="138"/>
      <c r="M400" s="139"/>
    </row>
    <row r="401" spans="1:13" s="2" customFormat="1" x14ac:dyDescent="0.25">
      <c r="A401" s="136"/>
      <c r="B401" s="136"/>
      <c r="C401" s="136"/>
      <c r="D401" s="136"/>
      <c r="E401" s="136"/>
      <c r="F401" s="136"/>
      <c r="G401" s="136"/>
      <c r="H401" s="136"/>
      <c r="I401" s="136"/>
      <c r="J401" s="136"/>
      <c r="K401" s="136"/>
      <c r="L401" s="138"/>
      <c r="M401" s="139"/>
    </row>
    <row r="402" spans="1:13" s="2" customFormat="1" x14ac:dyDescent="0.25">
      <c r="A402" s="136"/>
      <c r="B402" s="136"/>
      <c r="C402" s="136"/>
      <c r="D402" s="136"/>
      <c r="E402" s="136"/>
      <c r="F402" s="136"/>
      <c r="G402" s="136"/>
      <c r="H402" s="136"/>
      <c r="I402" s="136"/>
      <c r="J402" s="136"/>
      <c r="K402" s="136"/>
      <c r="L402" s="138"/>
      <c r="M402" s="139"/>
    </row>
    <row r="403" spans="1:13" s="2" customFormat="1" x14ac:dyDescent="0.25">
      <c r="A403" s="136"/>
      <c r="B403" s="136"/>
      <c r="C403" s="136"/>
      <c r="D403" s="136"/>
      <c r="E403" s="136"/>
      <c r="F403" s="136"/>
      <c r="G403" s="136"/>
      <c r="H403" s="136"/>
      <c r="I403" s="136"/>
      <c r="J403" s="136"/>
      <c r="K403" s="136"/>
      <c r="L403" s="138"/>
      <c r="M403" s="139"/>
    </row>
    <row r="404" spans="1:13" s="2" customFormat="1" x14ac:dyDescent="0.25">
      <c r="A404" s="136"/>
      <c r="B404" s="136"/>
      <c r="C404" s="136"/>
      <c r="D404" s="136"/>
      <c r="E404" s="136"/>
      <c r="F404" s="136"/>
      <c r="G404" s="136"/>
      <c r="H404" s="136"/>
      <c r="I404" s="136"/>
      <c r="J404" s="136"/>
      <c r="K404" s="136"/>
      <c r="L404" s="138"/>
      <c r="M404" s="139"/>
    </row>
    <row r="405" spans="1:13" s="2" customFormat="1" x14ac:dyDescent="0.25">
      <c r="A405" s="136"/>
      <c r="B405" s="136"/>
      <c r="C405" s="136"/>
      <c r="D405" s="136"/>
      <c r="E405" s="136"/>
      <c r="F405" s="136"/>
      <c r="G405" s="136"/>
      <c r="H405" s="136"/>
      <c r="I405" s="136"/>
      <c r="J405" s="136"/>
      <c r="K405" s="136"/>
      <c r="L405" s="138"/>
      <c r="M405" s="139"/>
    </row>
    <row r="406" spans="1:13" s="2" customFormat="1" x14ac:dyDescent="0.25">
      <c r="A406" s="136"/>
      <c r="B406" s="136"/>
      <c r="C406" s="136"/>
      <c r="D406" s="136"/>
      <c r="E406" s="136"/>
      <c r="F406" s="136"/>
      <c r="G406" s="136"/>
      <c r="H406" s="136"/>
      <c r="I406" s="136"/>
      <c r="J406" s="136"/>
      <c r="K406" s="136"/>
      <c r="L406" s="138"/>
      <c r="M406" s="139"/>
    </row>
    <row r="407" spans="1:13" s="2" customFormat="1" x14ac:dyDescent="0.25">
      <c r="A407" s="136"/>
      <c r="B407" s="136"/>
      <c r="C407" s="136"/>
      <c r="D407" s="136"/>
      <c r="E407" s="136"/>
      <c r="F407" s="136"/>
      <c r="G407" s="136"/>
      <c r="H407" s="136"/>
      <c r="I407" s="136"/>
      <c r="J407" s="136"/>
      <c r="K407" s="136"/>
      <c r="L407" s="138"/>
      <c r="M407" s="139"/>
    </row>
    <row r="408" spans="1:13" s="2" customFormat="1" x14ac:dyDescent="0.25">
      <c r="A408" s="136"/>
      <c r="B408" s="136"/>
      <c r="C408" s="136"/>
      <c r="D408" s="136"/>
      <c r="E408" s="136"/>
      <c r="F408" s="136"/>
      <c r="G408" s="136"/>
      <c r="H408" s="136"/>
      <c r="I408" s="136"/>
      <c r="J408" s="136"/>
      <c r="K408" s="136"/>
      <c r="L408" s="138"/>
      <c r="M408" s="139"/>
    </row>
    <row r="409" spans="1:13" s="2" customFormat="1" x14ac:dyDescent="0.25">
      <c r="A409" s="136"/>
      <c r="B409" s="136"/>
      <c r="C409" s="136"/>
      <c r="D409" s="136"/>
      <c r="E409" s="136"/>
      <c r="F409" s="136"/>
      <c r="G409" s="136"/>
      <c r="H409" s="136"/>
      <c r="I409" s="136"/>
      <c r="J409" s="136"/>
      <c r="K409" s="136"/>
      <c r="L409" s="138"/>
      <c r="M409" s="139"/>
    </row>
    <row r="410" spans="1:13" s="2" customFormat="1" x14ac:dyDescent="0.25">
      <c r="A410" s="136"/>
      <c r="B410" s="136"/>
      <c r="C410" s="136"/>
      <c r="D410" s="136"/>
      <c r="E410" s="136"/>
      <c r="F410" s="136"/>
      <c r="G410" s="136"/>
      <c r="H410" s="136"/>
      <c r="I410" s="136"/>
      <c r="J410" s="136"/>
      <c r="K410" s="136"/>
      <c r="L410" s="138"/>
      <c r="M410" s="139"/>
    </row>
    <row r="411" spans="1:13" s="2" customFormat="1" x14ac:dyDescent="0.25">
      <c r="A411" s="136"/>
      <c r="B411" s="136"/>
      <c r="C411" s="136"/>
      <c r="D411" s="136"/>
      <c r="E411" s="136"/>
      <c r="F411" s="136"/>
      <c r="G411" s="136"/>
      <c r="H411" s="136"/>
      <c r="I411" s="136"/>
      <c r="J411" s="136"/>
      <c r="K411" s="136"/>
      <c r="L411" s="138"/>
      <c r="M411" s="139"/>
    </row>
    <row r="412" spans="1:13" s="2" customFormat="1" x14ac:dyDescent="0.25">
      <c r="A412" s="136"/>
      <c r="B412" s="136"/>
      <c r="C412" s="136"/>
      <c r="D412" s="136"/>
      <c r="E412" s="136"/>
      <c r="F412" s="136"/>
      <c r="G412" s="136"/>
      <c r="H412" s="136"/>
      <c r="I412" s="136"/>
      <c r="J412" s="136"/>
      <c r="K412" s="136"/>
      <c r="L412" s="138"/>
      <c r="M412" s="139"/>
    </row>
    <row r="413" spans="1:13" s="2" customFormat="1" x14ac:dyDescent="0.25">
      <c r="A413" s="136"/>
      <c r="B413" s="136"/>
      <c r="C413" s="136"/>
      <c r="D413" s="136"/>
      <c r="E413" s="136"/>
      <c r="F413" s="136"/>
      <c r="G413" s="136"/>
      <c r="H413" s="136"/>
      <c r="I413" s="136"/>
      <c r="J413" s="136"/>
      <c r="K413" s="136"/>
      <c r="L413" s="138"/>
      <c r="M413" s="139"/>
    </row>
    <row r="414" spans="1:13" s="2" customFormat="1" x14ac:dyDescent="0.25">
      <c r="A414" s="136"/>
      <c r="B414" s="136"/>
      <c r="C414" s="136"/>
      <c r="D414" s="136"/>
      <c r="E414" s="136"/>
      <c r="F414" s="136"/>
      <c r="G414" s="136"/>
      <c r="H414" s="136"/>
      <c r="I414" s="136"/>
      <c r="J414" s="136"/>
      <c r="K414" s="136"/>
      <c r="L414" s="138"/>
      <c r="M414" s="139"/>
    </row>
    <row r="415" spans="1:13" s="2" customFormat="1" x14ac:dyDescent="0.25">
      <c r="A415" s="136"/>
      <c r="B415" s="136"/>
      <c r="C415" s="136"/>
      <c r="D415" s="136"/>
      <c r="E415" s="136"/>
      <c r="F415" s="136"/>
      <c r="G415" s="136"/>
      <c r="H415" s="136"/>
      <c r="I415" s="136"/>
      <c r="J415" s="136"/>
      <c r="K415" s="136"/>
      <c r="L415" s="138"/>
      <c r="M415" s="139"/>
    </row>
    <row r="416" spans="1:13" s="2" customFormat="1" x14ac:dyDescent="0.25">
      <c r="A416" s="136"/>
      <c r="B416" s="136"/>
      <c r="C416" s="136"/>
      <c r="D416" s="136"/>
      <c r="E416" s="136"/>
      <c r="F416" s="136"/>
      <c r="G416" s="136"/>
      <c r="H416" s="136"/>
      <c r="I416" s="136"/>
      <c r="J416" s="136"/>
      <c r="K416" s="136"/>
      <c r="L416" s="138"/>
      <c r="M416" s="139"/>
    </row>
    <row r="417" spans="1:13" s="2" customFormat="1" x14ac:dyDescent="0.25">
      <c r="A417" s="136"/>
      <c r="B417" s="136"/>
      <c r="C417" s="136"/>
      <c r="D417" s="136"/>
      <c r="E417" s="136"/>
      <c r="F417" s="136"/>
      <c r="G417" s="136"/>
      <c r="H417" s="136"/>
      <c r="I417" s="136"/>
      <c r="J417" s="136"/>
      <c r="K417" s="136"/>
      <c r="L417" s="138"/>
      <c r="M417" s="139"/>
    </row>
    <row r="418" spans="1:13" s="2" customFormat="1" x14ac:dyDescent="0.25">
      <c r="A418" s="136"/>
      <c r="B418" s="136"/>
      <c r="C418" s="136"/>
      <c r="D418" s="136"/>
      <c r="E418" s="136"/>
      <c r="F418" s="136"/>
      <c r="G418" s="136"/>
      <c r="H418" s="136"/>
      <c r="I418" s="136"/>
      <c r="J418" s="136"/>
      <c r="K418" s="136"/>
      <c r="L418" s="138"/>
      <c r="M418" s="139"/>
    </row>
    <row r="419" spans="1:13" s="2" customFormat="1" x14ac:dyDescent="0.25">
      <c r="A419" s="136"/>
      <c r="B419" s="136"/>
      <c r="C419" s="136"/>
      <c r="D419" s="136"/>
      <c r="E419" s="136"/>
      <c r="F419" s="136"/>
      <c r="G419" s="136"/>
      <c r="H419" s="136"/>
      <c r="I419" s="136"/>
      <c r="J419" s="136"/>
      <c r="K419" s="136"/>
      <c r="L419" s="138"/>
      <c r="M419" s="139"/>
    </row>
    <row r="420" spans="1:13" s="2" customFormat="1" x14ac:dyDescent="0.25">
      <c r="A420" s="136"/>
      <c r="B420" s="136"/>
      <c r="C420" s="136"/>
      <c r="D420" s="136"/>
      <c r="E420" s="136"/>
      <c r="F420" s="136"/>
      <c r="G420" s="136"/>
      <c r="H420" s="136"/>
      <c r="I420" s="136"/>
      <c r="J420" s="136"/>
      <c r="K420" s="136"/>
      <c r="L420" s="138"/>
      <c r="M420" s="139"/>
    </row>
    <row r="421" spans="1:13" s="2" customFormat="1" x14ac:dyDescent="0.25">
      <c r="A421" s="136"/>
      <c r="B421" s="136"/>
      <c r="C421" s="136"/>
      <c r="D421" s="136"/>
      <c r="E421" s="136"/>
      <c r="F421" s="136"/>
      <c r="G421" s="136"/>
      <c r="H421" s="136"/>
      <c r="I421" s="136"/>
      <c r="J421" s="136"/>
      <c r="K421" s="136"/>
      <c r="L421" s="138"/>
      <c r="M421" s="139"/>
    </row>
    <row r="422" spans="1:13" s="2" customFormat="1" x14ac:dyDescent="0.25">
      <c r="A422" s="136"/>
      <c r="B422" s="136"/>
      <c r="C422" s="136"/>
      <c r="D422" s="136"/>
      <c r="E422" s="136"/>
      <c r="F422" s="136"/>
      <c r="G422" s="136"/>
      <c r="H422" s="136"/>
      <c r="I422" s="136"/>
      <c r="J422" s="136"/>
      <c r="K422" s="136"/>
      <c r="L422" s="138"/>
      <c r="M422" s="139"/>
    </row>
    <row r="423" spans="1:13" s="2" customFormat="1" x14ac:dyDescent="0.25">
      <c r="A423" s="136"/>
      <c r="B423" s="136"/>
      <c r="C423" s="136"/>
      <c r="D423" s="136"/>
      <c r="E423" s="136"/>
      <c r="F423" s="136"/>
      <c r="G423" s="136"/>
      <c r="H423" s="136"/>
      <c r="I423" s="136"/>
      <c r="J423" s="136"/>
      <c r="K423" s="136"/>
      <c r="L423" s="138"/>
      <c r="M423" s="139"/>
    </row>
    <row r="424" spans="1:13" s="2" customFormat="1" x14ac:dyDescent="0.25">
      <c r="A424" s="136"/>
      <c r="B424" s="136"/>
      <c r="C424" s="136"/>
      <c r="D424" s="136"/>
      <c r="E424" s="136"/>
      <c r="F424" s="136"/>
      <c r="G424" s="136"/>
      <c r="H424" s="136"/>
      <c r="I424" s="136"/>
      <c r="J424" s="136"/>
      <c r="K424" s="136"/>
      <c r="L424" s="138"/>
      <c r="M424" s="139"/>
    </row>
    <row r="425" spans="1:13" s="2" customFormat="1" x14ac:dyDescent="0.25">
      <c r="A425" s="136"/>
      <c r="B425" s="136"/>
      <c r="C425" s="136"/>
      <c r="D425" s="136"/>
      <c r="E425" s="136"/>
      <c r="F425" s="136"/>
      <c r="G425" s="136"/>
      <c r="H425" s="136"/>
      <c r="I425" s="136"/>
      <c r="J425" s="136"/>
      <c r="K425" s="136"/>
      <c r="L425" s="138"/>
      <c r="M425" s="139"/>
    </row>
    <row r="426" spans="1:13" s="2" customFormat="1" x14ac:dyDescent="0.25">
      <c r="A426" s="136"/>
      <c r="B426" s="136"/>
      <c r="C426" s="136"/>
      <c r="D426" s="136"/>
      <c r="E426" s="136"/>
      <c r="F426" s="136"/>
      <c r="G426" s="136"/>
      <c r="H426" s="136"/>
      <c r="I426" s="136"/>
      <c r="J426" s="136"/>
      <c r="K426" s="136"/>
      <c r="L426" s="138"/>
      <c r="M426" s="139"/>
    </row>
    <row r="427" spans="1:13" s="2" customFormat="1" x14ac:dyDescent="0.25">
      <c r="A427" s="136"/>
      <c r="B427" s="136"/>
      <c r="C427" s="136"/>
      <c r="D427" s="136"/>
      <c r="E427" s="136"/>
      <c r="F427" s="136"/>
      <c r="G427" s="136"/>
      <c r="H427" s="136"/>
      <c r="I427" s="136"/>
      <c r="J427" s="136"/>
      <c r="K427" s="136"/>
      <c r="L427" s="138"/>
      <c r="M427" s="139"/>
    </row>
    <row r="428" spans="1:13" s="2" customFormat="1" x14ac:dyDescent="0.25">
      <c r="A428" s="136"/>
      <c r="B428" s="136"/>
      <c r="C428" s="136"/>
      <c r="D428" s="136"/>
      <c r="E428" s="136"/>
      <c r="F428" s="136"/>
      <c r="G428" s="136"/>
      <c r="H428" s="136"/>
      <c r="I428" s="136"/>
      <c r="J428" s="136"/>
      <c r="K428" s="136"/>
      <c r="L428" s="138"/>
      <c r="M428" s="139"/>
    </row>
    <row r="429" spans="1:13" s="2" customFormat="1" x14ac:dyDescent="0.25">
      <c r="A429" s="136"/>
      <c r="B429" s="136"/>
      <c r="C429" s="136"/>
      <c r="D429" s="136"/>
      <c r="E429" s="136"/>
      <c r="F429" s="136"/>
      <c r="G429" s="136"/>
      <c r="H429" s="136"/>
      <c r="I429" s="136"/>
      <c r="J429" s="136"/>
      <c r="K429" s="136"/>
      <c r="L429" s="138"/>
      <c r="M429" s="139"/>
    </row>
    <row r="430" spans="1:13" s="2" customFormat="1" x14ac:dyDescent="0.25">
      <c r="A430" s="136"/>
      <c r="B430" s="136"/>
      <c r="C430" s="136"/>
      <c r="D430" s="136"/>
      <c r="E430" s="136"/>
      <c r="F430" s="136"/>
      <c r="G430" s="136"/>
      <c r="H430" s="136"/>
      <c r="I430" s="136"/>
      <c r="J430" s="136"/>
      <c r="K430" s="136"/>
      <c r="L430" s="138"/>
      <c r="M430" s="139"/>
    </row>
    <row r="431" spans="1:13" s="2" customFormat="1" x14ac:dyDescent="0.25">
      <c r="A431" s="136"/>
      <c r="B431" s="136"/>
      <c r="C431" s="136"/>
      <c r="D431" s="136"/>
      <c r="E431" s="136"/>
      <c r="F431" s="136"/>
      <c r="G431" s="136"/>
      <c r="H431" s="136"/>
      <c r="I431" s="136"/>
      <c r="J431" s="136"/>
      <c r="K431" s="136"/>
      <c r="L431" s="138"/>
      <c r="M431" s="139"/>
    </row>
    <row r="432" spans="1:13" s="2" customFormat="1" x14ac:dyDescent="0.25">
      <c r="A432" s="136"/>
      <c r="B432" s="136"/>
      <c r="C432" s="136"/>
      <c r="D432" s="136"/>
      <c r="E432" s="136"/>
      <c r="F432" s="136"/>
      <c r="G432" s="136"/>
      <c r="H432" s="136"/>
      <c r="I432" s="136"/>
      <c r="J432" s="136"/>
      <c r="K432" s="136"/>
      <c r="L432" s="138"/>
      <c r="M432" s="139"/>
    </row>
    <row r="433" spans="1:13" s="2" customFormat="1" x14ac:dyDescent="0.25">
      <c r="A433" s="136"/>
      <c r="B433" s="136"/>
      <c r="C433" s="136"/>
      <c r="D433" s="136"/>
      <c r="E433" s="136"/>
      <c r="F433" s="136"/>
      <c r="G433" s="136"/>
      <c r="H433" s="136"/>
      <c r="I433" s="136"/>
      <c r="J433" s="136"/>
      <c r="K433" s="136"/>
      <c r="L433" s="138"/>
      <c r="M433" s="139"/>
    </row>
    <row r="434" spans="1:13" s="2" customFormat="1" x14ac:dyDescent="0.25">
      <c r="A434" s="136"/>
      <c r="B434" s="136"/>
      <c r="C434" s="136"/>
      <c r="D434" s="136"/>
      <c r="E434" s="136"/>
      <c r="F434" s="136"/>
      <c r="G434" s="136"/>
      <c r="H434" s="136"/>
      <c r="I434" s="136"/>
      <c r="J434" s="136"/>
      <c r="K434" s="136"/>
      <c r="L434" s="138"/>
      <c r="M434" s="139"/>
    </row>
    <row r="435" spans="1:13" s="2" customFormat="1" x14ac:dyDescent="0.25">
      <c r="A435" s="136"/>
      <c r="B435" s="136"/>
      <c r="C435" s="136"/>
      <c r="D435" s="136"/>
      <c r="E435" s="136"/>
      <c r="F435" s="136"/>
      <c r="G435" s="136"/>
      <c r="H435" s="136"/>
      <c r="I435" s="136"/>
      <c r="J435" s="136"/>
      <c r="K435" s="136"/>
      <c r="L435" s="138"/>
      <c r="M435" s="139"/>
    </row>
    <row r="436" spans="1:13" s="2" customFormat="1" x14ac:dyDescent="0.25">
      <c r="A436" s="136"/>
      <c r="B436" s="136"/>
      <c r="C436" s="136"/>
      <c r="D436" s="136"/>
      <c r="E436" s="136"/>
      <c r="F436" s="136"/>
      <c r="G436" s="136"/>
      <c r="H436" s="136"/>
      <c r="I436" s="136"/>
      <c r="J436" s="136"/>
      <c r="K436" s="136"/>
      <c r="L436" s="138"/>
      <c r="M436" s="139"/>
    </row>
    <row r="437" spans="1:13" s="2" customFormat="1" x14ac:dyDescent="0.25">
      <c r="A437" s="136"/>
      <c r="B437" s="136"/>
      <c r="C437" s="136"/>
      <c r="D437" s="136"/>
      <c r="E437" s="136"/>
      <c r="F437" s="136"/>
      <c r="G437" s="136"/>
      <c r="H437" s="136"/>
      <c r="I437" s="136"/>
      <c r="J437" s="136"/>
      <c r="K437" s="136"/>
      <c r="L437" s="138"/>
      <c r="M437" s="139"/>
    </row>
    <row r="438" spans="1:13" s="2" customFormat="1" x14ac:dyDescent="0.25">
      <c r="A438" s="136"/>
      <c r="B438" s="136"/>
      <c r="C438" s="136"/>
      <c r="D438" s="136"/>
      <c r="E438" s="136"/>
      <c r="F438" s="136"/>
      <c r="G438" s="136"/>
      <c r="H438" s="136"/>
      <c r="I438" s="136"/>
      <c r="J438" s="136"/>
      <c r="K438" s="136"/>
      <c r="L438" s="138"/>
      <c r="M438" s="139"/>
    </row>
    <row r="439" spans="1:13" s="2" customFormat="1" x14ac:dyDescent="0.25">
      <c r="A439" s="136"/>
      <c r="B439" s="136"/>
      <c r="C439" s="136"/>
      <c r="D439" s="136"/>
      <c r="E439" s="136"/>
      <c r="F439" s="136"/>
      <c r="G439" s="136"/>
      <c r="H439" s="136"/>
      <c r="I439" s="136"/>
      <c r="J439" s="136"/>
      <c r="K439" s="136"/>
      <c r="L439" s="138"/>
      <c r="M439" s="139"/>
    </row>
    <row r="440" spans="1:13" s="2" customFormat="1" x14ac:dyDescent="0.25">
      <c r="A440" s="136"/>
      <c r="B440" s="136"/>
      <c r="C440" s="136"/>
      <c r="D440" s="136"/>
      <c r="E440" s="136"/>
      <c r="F440" s="136"/>
      <c r="G440" s="136"/>
      <c r="H440" s="136"/>
      <c r="I440" s="136"/>
      <c r="J440" s="136"/>
      <c r="K440" s="136"/>
      <c r="L440" s="138"/>
      <c r="M440" s="139"/>
    </row>
    <row r="441" spans="1:13" s="2" customFormat="1" x14ac:dyDescent="0.25">
      <c r="A441" s="136"/>
      <c r="B441" s="136"/>
      <c r="C441" s="136"/>
      <c r="D441" s="136"/>
      <c r="E441" s="136"/>
      <c r="F441" s="136"/>
      <c r="G441" s="136"/>
      <c r="H441" s="136"/>
      <c r="I441" s="136"/>
      <c r="J441" s="136"/>
      <c r="K441" s="136"/>
      <c r="L441" s="138"/>
      <c r="M441" s="139"/>
    </row>
    <row r="442" spans="1:13" s="2" customFormat="1" x14ac:dyDescent="0.25">
      <c r="A442" s="136"/>
      <c r="B442" s="136"/>
      <c r="C442" s="136"/>
      <c r="D442" s="136"/>
      <c r="E442" s="136"/>
      <c r="F442" s="136"/>
      <c r="G442" s="136"/>
      <c r="H442" s="136"/>
      <c r="I442" s="136"/>
      <c r="J442" s="136"/>
      <c r="K442" s="136"/>
      <c r="L442" s="138"/>
      <c r="M442" s="139"/>
    </row>
    <row r="443" spans="1:13" s="2" customFormat="1" x14ac:dyDescent="0.25">
      <c r="A443" s="136"/>
      <c r="B443" s="136"/>
      <c r="C443" s="136"/>
      <c r="D443" s="136"/>
      <c r="E443" s="136"/>
      <c r="F443" s="136"/>
      <c r="G443" s="136"/>
      <c r="H443" s="136"/>
      <c r="I443" s="136"/>
      <c r="J443" s="136"/>
      <c r="K443" s="136"/>
      <c r="L443" s="138"/>
      <c r="M443" s="139"/>
    </row>
    <row r="444" spans="1:13" s="2" customFormat="1" x14ac:dyDescent="0.25">
      <c r="A444" s="136"/>
      <c r="B444" s="136"/>
      <c r="C444" s="136"/>
      <c r="D444" s="136"/>
      <c r="E444" s="136"/>
      <c r="F444" s="136"/>
      <c r="G444" s="136"/>
      <c r="H444" s="136"/>
      <c r="I444" s="136"/>
      <c r="J444" s="136"/>
      <c r="K444" s="136"/>
      <c r="L444" s="138"/>
      <c r="M444" s="139"/>
    </row>
    <row r="445" spans="1:13" s="2" customFormat="1" x14ac:dyDescent="0.25">
      <c r="A445" s="136"/>
      <c r="B445" s="136"/>
      <c r="C445" s="136"/>
      <c r="D445" s="136"/>
      <c r="E445" s="136"/>
      <c r="F445" s="136"/>
      <c r="G445" s="136"/>
      <c r="H445" s="136"/>
      <c r="I445" s="136"/>
      <c r="J445" s="136"/>
      <c r="K445" s="136"/>
      <c r="L445" s="138"/>
      <c r="M445" s="139"/>
    </row>
    <row r="446" spans="1:13" s="2" customFormat="1" x14ac:dyDescent="0.25">
      <c r="A446" s="136"/>
      <c r="B446" s="136"/>
      <c r="C446" s="136"/>
      <c r="D446" s="136"/>
      <c r="E446" s="136"/>
      <c r="F446" s="136"/>
      <c r="G446" s="136"/>
      <c r="H446" s="136"/>
      <c r="I446" s="136"/>
      <c r="J446" s="136"/>
      <c r="K446" s="136"/>
      <c r="L446" s="138"/>
      <c r="M446" s="139"/>
    </row>
    <row r="447" spans="1:13" s="2" customFormat="1" x14ac:dyDescent="0.25">
      <c r="A447" s="136"/>
      <c r="B447" s="136"/>
      <c r="C447" s="136"/>
      <c r="D447" s="136"/>
      <c r="E447" s="136"/>
      <c r="F447" s="136"/>
      <c r="G447" s="136"/>
      <c r="H447" s="136"/>
      <c r="I447" s="136"/>
      <c r="J447" s="136"/>
      <c r="K447" s="136"/>
      <c r="L447" s="138"/>
      <c r="M447" s="139"/>
    </row>
    <row r="448" spans="1:13" s="2" customFormat="1" x14ac:dyDescent="0.25">
      <c r="A448" s="136"/>
      <c r="B448" s="136"/>
      <c r="C448" s="136"/>
      <c r="D448" s="136"/>
      <c r="E448" s="136"/>
      <c r="F448" s="136"/>
      <c r="G448" s="136"/>
      <c r="H448" s="136"/>
      <c r="I448" s="136"/>
      <c r="J448" s="136"/>
      <c r="K448" s="136"/>
      <c r="L448" s="138"/>
      <c r="M448" s="139"/>
    </row>
    <row r="449" spans="1:13" s="2" customFormat="1" x14ac:dyDescent="0.25">
      <c r="A449" s="136"/>
      <c r="B449" s="136"/>
      <c r="C449" s="136"/>
      <c r="D449" s="136"/>
      <c r="E449" s="136"/>
      <c r="F449" s="136"/>
      <c r="G449" s="136"/>
      <c r="H449" s="136"/>
      <c r="I449" s="136"/>
      <c r="J449" s="136"/>
      <c r="K449" s="136"/>
      <c r="L449" s="138"/>
      <c r="M449" s="139"/>
    </row>
    <row r="450" spans="1:13" s="2" customFormat="1" x14ac:dyDescent="0.25">
      <c r="A450" s="136"/>
      <c r="B450" s="136"/>
      <c r="C450" s="136"/>
      <c r="D450" s="136"/>
      <c r="E450" s="136"/>
      <c r="F450" s="136"/>
      <c r="G450" s="136"/>
      <c r="H450" s="136"/>
      <c r="I450" s="136"/>
      <c r="J450" s="136"/>
      <c r="K450" s="136"/>
      <c r="L450" s="138"/>
      <c r="M450" s="139"/>
    </row>
    <row r="451" spans="1:13" s="2" customFormat="1" x14ac:dyDescent="0.25">
      <c r="A451" s="136"/>
      <c r="B451" s="136"/>
      <c r="C451" s="136"/>
      <c r="D451" s="136"/>
      <c r="E451" s="136"/>
      <c r="F451" s="136"/>
      <c r="G451" s="136"/>
      <c r="H451" s="136"/>
      <c r="I451" s="136"/>
      <c r="J451" s="136"/>
      <c r="K451" s="136"/>
      <c r="L451" s="138"/>
      <c r="M451" s="139"/>
    </row>
    <row r="452" spans="1:13" s="2" customFormat="1" x14ac:dyDescent="0.25">
      <c r="A452" s="136"/>
      <c r="B452" s="136"/>
      <c r="C452" s="136"/>
      <c r="D452" s="136"/>
      <c r="E452" s="136"/>
      <c r="F452" s="136"/>
      <c r="G452" s="136"/>
      <c r="H452" s="136"/>
      <c r="I452" s="136"/>
      <c r="J452" s="136"/>
      <c r="K452" s="136"/>
      <c r="L452" s="138"/>
      <c r="M452" s="139"/>
    </row>
    <row r="453" spans="1:13" s="2" customFormat="1" x14ac:dyDescent="0.25">
      <c r="A453" s="136"/>
      <c r="B453" s="136"/>
      <c r="C453" s="136"/>
      <c r="D453" s="136"/>
      <c r="E453" s="136"/>
      <c r="F453" s="136"/>
      <c r="G453" s="136"/>
      <c r="H453" s="136"/>
      <c r="I453" s="136"/>
      <c r="J453" s="136"/>
      <c r="K453" s="136"/>
      <c r="L453" s="138"/>
      <c r="M453" s="139"/>
    </row>
    <row r="454" spans="1:13" s="2" customFormat="1" x14ac:dyDescent="0.25">
      <c r="A454" s="136"/>
      <c r="B454" s="136"/>
      <c r="C454" s="136"/>
      <c r="D454" s="136"/>
      <c r="E454" s="136"/>
      <c r="F454" s="136"/>
      <c r="G454" s="136"/>
      <c r="H454" s="136"/>
      <c r="I454" s="136"/>
      <c r="J454" s="136"/>
      <c r="K454" s="136"/>
      <c r="L454" s="138"/>
      <c r="M454" s="139"/>
    </row>
    <row r="455" spans="1:13" s="2" customFormat="1" x14ac:dyDescent="0.25">
      <c r="A455" s="136"/>
      <c r="B455" s="136"/>
      <c r="C455" s="136"/>
      <c r="D455" s="136"/>
      <c r="E455" s="136"/>
      <c r="F455" s="136"/>
      <c r="G455" s="136"/>
      <c r="H455" s="136"/>
      <c r="I455" s="136"/>
      <c r="J455" s="136"/>
      <c r="K455" s="136"/>
      <c r="L455" s="138"/>
      <c r="M455" s="139"/>
    </row>
    <row r="456" spans="1:13" s="2" customFormat="1" x14ac:dyDescent="0.25">
      <c r="A456" s="136"/>
      <c r="B456" s="136"/>
      <c r="C456" s="136"/>
      <c r="D456" s="136"/>
      <c r="E456" s="136"/>
      <c r="F456" s="136"/>
      <c r="G456" s="136"/>
      <c r="H456" s="136"/>
      <c r="I456" s="136"/>
      <c r="J456" s="136"/>
      <c r="K456" s="136"/>
      <c r="L456" s="138"/>
      <c r="M456" s="139"/>
    </row>
    <row r="457" spans="1:13" s="2" customFormat="1" x14ac:dyDescent="0.25">
      <c r="A457" s="136"/>
      <c r="B457" s="136"/>
      <c r="C457" s="136"/>
      <c r="D457" s="136"/>
      <c r="E457" s="136"/>
      <c r="F457" s="136"/>
      <c r="G457" s="136"/>
      <c r="H457" s="136"/>
      <c r="I457" s="136"/>
      <c r="J457" s="136"/>
      <c r="K457" s="136"/>
      <c r="L457" s="138"/>
      <c r="M457" s="139"/>
    </row>
    <row r="458" spans="1:13" s="2" customFormat="1" x14ac:dyDescent="0.25">
      <c r="A458" s="136"/>
      <c r="B458" s="136"/>
      <c r="C458" s="136"/>
      <c r="D458" s="136"/>
      <c r="E458" s="136"/>
      <c r="F458" s="136"/>
      <c r="G458" s="136"/>
      <c r="H458" s="136"/>
      <c r="I458" s="136"/>
      <c r="J458" s="136"/>
      <c r="K458" s="136"/>
      <c r="L458" s="138"/>
      <c r="M458" s="139"/>
    </row>
    <row r="459" spans="1:13" s="2" customFormat="1" x14ac:dyDescent="0.25">
      <c r="A459" s="136"/>
      <c r="B459" s="136"/>
      <c r="C459" s="136"/>
      <c r="D459" s="136"/>
      <c r="E459" s="136"/>
      <c r="F459" s="136"/>
      <c r="G459" s="136"/>
      <c r="H459" s="136"/>
      <c r="I459" s="136"/>
      <c r="J459" s="136"/>
      <c r="K459" s="136"/>
      <c r="L459" s="138"/>
      <c r="M459" s="139"/>
    </row>
    <row r="460" spans="1:13" s="2" customFormat="1" x14ac:dyDescent="0.25">
      <c r="A460" s="136"/>
      <c r="B460" s="136"/>
      <c r="C460" s="136"/>
      <c r="D460" s="136"/>
      <c r="E460" s="136"/>
      <c r="F460" s="136"/>
      <c r="G460" s="136"/>
      <c r="H460" s="136"/>
      <c r="I460" s="136"/>
      <c r="J460" s="136"/>
      <c r="K460" s="136"/>
      <c r="L460" s="138"/>
      <c r="M460" s="139"/>
    </row>
    <row r="461" spans="1:13" s="2" customFormat="1" x14ac:dyDescent="0.25">
      <c r="A461" s="136"/>
      <c r="B461" s="136"/>
      <c r="C461" s="136"/>
      <c r="D461" s="136"/>
      <c r="E461" s="136"/>
      <c r="F461" s="136"/>
      <c r="G461" s="136"/>
      <c r="H461" s="136"/>
      <c r="I461" s="136"/>
      <c r="J461" s="136"/>
      <c r="K461" s="136"/>
      <c r="L461" s="138"/>
      <c r="M461" s="139"/>
    </row>
    <row r="462" spans="1:13" s="2" customFormat="1" x14ac:dyDescent="0.25">
      <c r="A462" s="136"/>
      <c r="B462" s="136"/>
      <c r="C462" s="136"/>
      <c r="D462" s="136"/>
      <c r="E462" s="136"/>
      <c r="F462" s="136"/>
      <c r="G462" s="136"/>
      <c r="H462" s="136"/>
      <c r="I462" s="136"/>
      <c r="J462" s="136"/>
      <c r="K462" s="136"/>
      <c r="L462" s="138"/>
      <c r="M462" s="139"/>
    </row>
    <row r="463" spans="1:13" s="2" customFormat="1" x14ac:dyDescent="0.25">
      <c r="A463" s="136"/>
      <c r="B463" s="136"/>
      <c r="C463" s="136"/>
      <c r="D463" s="136"/>
      <c r="E463" s="136"/>
      <c r="F463" s="136"/>
      <c r="G463" s="136"/>
      <c r="H463" s="136"/>
      <c r="I463" s="136"/>
      <c r="J463" s="136"/>
      <c r="K463" s="136"/>
      <c r="L463" s="138"/>
      <c r="M463" s="139"/>
    </row>
    <row r="464" spans="1:13" s="2" customFormat="1" x14ac:dyDescent="0.25">
      <c r="A464" s="136"/>
      <c r="B464" s="136"/>
      <c r="C464" s="136"/>
      <c r="D464" s="136"/>
      <c r="E464" s="136"/>
      <c r="F464" s="136"/>
      <c r="G464" s="136"/>
      <c r="H464" s="136"/>
      <c r="I464" s="136"/>
      <c r="J464" s="136"/>
      <c r="K464" s="136"/>
      <c r="L464" s="138"/>
      <c r="M464" s="139"/>
    </row>
    <row r="465" spans="1:13" s="2" customFormat="1" x14ac:dyDescent="0.25">
      <c r="A465" s="136"/>
      <c r="B465" s="136"/>
      <c r="C465" s="136"/>
      <c r="D465" s="136"/>
      <c r="E465" s="136"/>
      <c r="F465" s="136"/>
      <c r="G465" s="136"/>
      <c r="H465" s="136"/>
      <c r="I465" s="136"/>
      <c r="J465" s="136"/>
      <c r="K465" s="136"/>
      <c r="L465" s="138"/>
      <c r="M465" s="139"/>
    </row>
    <row r="466" spans="1:13" s="2" customFormat="1" x14ac:dyDescent="0.25">
      <c r="A466" s="136"/>
      <c r="B466" s="136"/>
      <c r="C466" s="136"/>
      <c r="D466" s="136"/>
      <c r="E466" s="136"/>
      <c r="F466" s="136"/>
      <c r="G466" s="136"/>
      <c r="H466" s="136"/>
      <c r="I466" s="136"/>
      <c r="J466" s="136"/>
      <c r="K466" s="136"/>
      <c r="L466" s="138"/>
      <c r="M466" s="139"/>
    </row>
    <row r="467" spans="1:13" s="2" customFormat="1" x14ac:dyDescent="0.25">
      <c r="A467" s="136"/>
      <c r="B467" s="136"/>
      <c r="C467" s="136"/>
      <c r="D467" s="136"/>
      <c r="E467" s="136"/>
      <c r="F467" s="136"/>
      <c r="G467" s="136"/>
      <c r="H467" s="136"/>
      <c r="I467" s="136"/>
      <c r="J467" s="136"/>
      <c r="K467" s="136"/>
      <c r="L467" s="138"/>
      <c r="M467" s="139"/>
    </row>
    <row r="468" spans="1:13" s="2" customFormat="1" x14ac:dyDescent="0.25">
      <c r="A468" s="136"/>
      <c r="B468" s="136"/>
      <c r="C468" s="136"/>
      <c r="D468" s="136"/>
      <c r="E468" s="136"/>
      <c r="F468" s="136"/>
      <c r="G468" s="136"/>
      <c r="H468" s="136"/>
      <c r="I468" s="136"/>
      <c r="J468" s="136"/>
      <c r="K468" s="136"/>
      <c r="L468" s="138"/>
      <c r="M468" s="139"/>
    </row>
    <row r="469" spans="1:13" s="2" customFormat="1" x14ac:dyDescent="0.25">
      <c r="A469" s="136"/>
      <c r="B469" s="136"/>
      <c r="C469" s="136"/>
      <c r="D469" s="136"/>
      <c r="E469" s="136"/>
      <c r="F469" s="136"/>
      <c r="G469" s="136"/>
      <c r="H469" s="136"/>
      <c r="I469" s="136"/>
      <c r="J469" s="136"/>
      <c r="K469" s="136"/>
      <c r="L469" s="138"/>
      <c r="M469" s="139"/>
    </row>
    <row r="470" spans="1:13" s="2" customFormat="1" x14ac:dyDescent="0.25">
      <c r="A470" s="136"/>
      <c r="B470" s="136"/>
      <c r="C470" s="136"/>
      <c r="D470" s="136"/>
      <c r="E470" s="136"/>
      <c r="F470" s="136"/>
      <c r="G470" s="136"/>
      <c r="H470" s="136"/>
      <c r="I470" s="136"/>
      <c r="J470" s="136"/>
      <c r="K470" s="136"/>
      <c r="L470" s="138"/>
      <c r="M470" s="139"/>
    </row>
    <row r="471" spans="1:13" s="2" customFormat="1" x14ac:dyDescent="0.25">
      <c r="A471" s="136"/>
      <c r="B471" s="136"/>
      <c r="C471" s="136"/>
      <c r="D471" s="136"/>
      <c r="E471" s="136"/>
      <c r="F471" s="136"/>
      <c r="G471" s="136"/>
      <c r="H471" s="136"/>
      <c r="I471" s="136"/>
      <c r="J471" s="136"/>
      <c r="K471" s="136"/>
      <c r="L471" s="138"/>
      <c r="M471" s="139"/>
    </row>
    <row r="472" spans="1:13" s="2" customFormat="1" x14ac:dyDescent="0.25">
      <c r="A472" s="136"/>
      <c r="B472" s="136"/>
      <c r="C472" s="136"/>
      <c r="D472" s="136"/>
      <c r="E472" s="136"/>
      <c r="F472" s="136"/>
      <c r="G472" s="136"/>
      <c r="H472" s="136"/>
      <c r="I472" s="136"/>
      <c r="J472" s="136"/>
      <c r="K472" s="136"/>
      <c r="L472" s="138"/>
      <c r="M472" s="139"/>
    </row>
    <row r="473" spans="1:13" s="2" customFormat="1" x14ac:dyDescent="0.25">
      <c r="A473" s="136"/>
      <c r="B473" s="136"/>
      <c r="C473" s="136"/>
      <c r="D473" s="136"/>
      <c r="E473" s="136"/>
      <c r="F473" s="136"/>
      <c r="G473" s="136"/>
      <c r="H473" s="136"/>
      <c r="I473" s="136"/>
      <c r="J473" s="136"/>
      <c r="K473" s="136"/>
      <c r="L473" s="138"/>
      <c r="M473" s="139"/>
    </row>
    <row r="474" spans="1:13" s="2" customFormat="1" x14ac:dyDescent="0.25">
      <c r="A474" s="136"/>
      <c r="B474" s="136"/>
      <c r="C474" s="136"/>
      <c r="D474" s="136"/>
      <c r="E474" s="136"/>
      <c r="F474" s="136"/>
      <c r="G474" s="136"/>
      <c r="H474" s="136"/>
      <c r="I474" s="136"/>
      <c r="J474" s="136"/>
      <c r="K474" s="136"/>
      <c r="L474" s="138"/>
      <c r="M474" s="139"/>
    </row>
    <row r="475" spans="1:13" s="2" customFormat="1" x14ac:dyDescent="0.25">
      <c r="A475" s="136"/>
      <c r="B475" s="136"/>
      <c r="C475" s="136"/>
      <c r="D475" s="136"/>
      <c r="E475" s="136"/>
      <c r="F475" s="136"/>
      <c r="G475" s="136"/>
      <c r="H475" s="136"/>
      <c r="I475" s="136"/>
      <c r="J475" s="136"/>
      <c r="K475" s="136"/>
      <c r="L475" s="138"/>
      <c r="M475" s="139"/>
    </row>
    <row r="476" spans="1:13" s="2" customFormat="1" x14ac:dyDescent="0.25">
      <c r="A476" s="136"/>
      <c r="B476" s="136"/>
      <c r="C476" s="136"/>
      <c r="D476" s="136"/>
      <c r="E476" s="136"/>
      <c r="F476" s="136"/>
      <c r="G476" s="136"/>
      <c r="H476" s="136"/>
      <c r="I476" s="136"/>
      <c r="J476" s="136"/>
      <c r="K476" s="136"/>
      <c r="L476" s="138"/>
      <c r="M476" s="139"/>
    </row>
    <row r="477" spans="1:13" s="2" customFormat="1" x14ac:dyDescent="0.25">
      <c r="A477" s="136"/>
      <c r="B477" s="136"/>
      <c r="C477" s="136"/>
      <c r="D477" s="136"/>
      <c r="E477" s="136"/>
      <c r="F477" s="136"/>
      <c r="G477" s="136"/>
      <c r="H477" s="136"/>
      <c r="I477" s="136"/>
      <c r="J477" s="136"/>
      <c r="K477" s="136"/>
      <c r="L477" s="138"/>
      <c r="M477" s="139"/>
    </row>
    <row r="478" spans="1:13" s="2" customFormat="1" x14ac:dyDescent="0.25">
      <c r="A478" s="136"/>
      <c r="B478" s="136"/>
      <c r="C478" s="136"/>
      <c r="D478" s="136"/>
      <c r="E478" s="136"/>
      <c r="F478" s="136"/>
      <c r="G478" s="136"/>
      <c r="H478" s="136"/>
      <c r="I478" s="136"/>
      <c r="J478" s="136"/>
      <c r="K478" s="136"/>
      <c r="L478" s="138"/>
      <c r="M478" s="139"/>
    </row>
    <row r="479" spans="1:13" s="2" customFormat="1" x14ac:dyDescent="0.25">
      <c r="A479" s="136"/>
      <c r="B479" s="136"/>
      <c r="C479" s="136"/>
      <c r="D479" s="136"/>
      <c r="E479" s="136"/>
      <c r="F479" s="136"/>
      <c r="G479" s="136"/>
      <c r="H479" s="136"/>
      <c r="I479" s="136"/>
      <c r="J479" s="136"/>
      <c r="K479" s="136"/>
      <c r="L479" s="138"/>
      <c r="M479" s="139"/>
    </row>
    <row r="480" spans="1:13" s="2" customFormat="1" x14ac:dyDescent="0.25">
      <c r="A480" s="136"/>
      <c r="B480" s="136"/>
      <c r="C480" s="136"/>
      <c r="D480" s="136"/>
      <c r="E480" s="136"/>
      <c r="F480" s="136"/>
      <c r="G480" s="136"/>
      <c r="H480" s="136"/>
      <c r="I480" s="136"/>
      <c r="J480" s="136"/>
      <c r="K480" s="136"/>
      <c r="L480" s="138"/>
      <c r="M480" s="139"/>
    </row>
    <row r="481" spans="1:13" s="2" customFormat="1" x14ac:dyDescent="0.25">
      <c r="A481" s="136"/>
      <c r="B481" s="136"/>
      <c r="C481" s="136"/>
      <c r="D481" s="136"/>
      <c r="E481" s="136"/>
      <c r="F481" s="136"/>
      <c r="G481" s="136"/>
      <c r="H481" s="136"/>
      <c r="I481" s="136"/>
      <c r="J481" s="136"/>
      <c r="K481" s="136"/>
      <c r="L481" s="138"/>
      <c r="M481" s="139"/>
    </row>
    <row r="482" spans="1:13" s="2" customFormat="1" x14ac:dyDescent="0.25">
      <c r="A482" s="136"/>
      <c r="B482" s="136"/>
      <c r="C482" s="136"/>
      <c r="D482" s="136"/>
      <c r="E482" s="136"/>
      <c r="F482" s="136"/>
      <c r="G482" s="136"/>
      <c r="H482" s="136"/>
      <c r="I482" s="136"/>
      <c r="J482" s="136"/>
      <c r="K482" s="136"/>
      <c r="L482" s="138"/>
      <c r="M482" s="139"/>
    </row>
    <row r="483" spans="1:13" s="2" customFormat="1" x14ac:dyDescent="0.25">
      <c r="A483" s="136"/>
      <c r="B483" s="136"/>
      <c r="C483" s="136"/>
      <c r="D483" s="136"/>
      <c r="E483" s="136"/>
      <c r="F483" s="136"/>
      <c r="G483" s="136"/>
      <c r="H483" s="136"/>
      <c r="I483" s="136"/>
      <c r="J483" s="136"/>
      <c r="K483" s="136"/>
      <c r="L483" s="138"/>
      <c r="M483" s="139"/>
    </row>
    <row r="484" spans="1:13" s="2" customFormat="1" x14ac:dyDescent="0.25">
      <c r="A484" s="136"/>
      <c r="B484" s="136"/>
      <c r="C484" s="136"/>
      <c r="D484" s="136"/>
      <c r="E484" s="136"/>
      <c r="F484" s="136"/>
      <c r="G484" s="136"/>
      <c r="H484" s="136"/>
      <c r="I484" s="136"/>
      <c r="J484" s="136"/>
      <c r="K484" s="136"/>
      <c r="L484" s="138"/>
      <c r="M484" s="139"/>
    </row>
    <row r="485" spans="1:13" s="2" customFormat="1" x14ac:dyDescent="0.25">
      <c r="A485" s="136"/>
      <c r="B485" s="136"/>
      <c r="C485" s="136"/>
      <c r="D485" s="136"/>
      <c r="E485" s="136"/>
      <c r="F485" s="136"/>
      <c r="G485" s="136"/>
      <c r="H485" s="136"/>
      <c r="I485" s="136"/>
      <c r="J485" s="136"/>
      <c r="K485" s="136"/>
      <c r="L485" s="138"/>
      <c r="M485" s="139"/>
    </row>
    <row r="486" spans="1:13" s="2" customFormat="1" x14ac:dyDescent="0.25">
      <c r="A486" s="136"/>
      <c r="B486" s="136"/>
      <c r="C486" s="136"/>
      <c r="D486" s="136"/>
      <c r="E486" s="136"/>
      <c r="F486" s="136"/>
      <c r="G486" s="136"/>
      <c r="H486" s="136"/>
      <c r="I486" s="136"/>
      <c r="J486" s="136"/>
      <c r="K486" s="136"/>
      <c r="L486" s="138"/>
      <c r="M486" s="139"/>
    </row>
    <row r="487" spans="1:13" s="2" customFormat="1" x14ac:dyDescent="0.25">
      <c r="A487" s="136"/>
      <c r="B487" s="136"/>
      <c r="C487" s="136"/>
      <c r="D487" s="136"/>
      <c r="E487" s="136"/>
      <c r="F487" s="136"/>
      <c r="G487" s="136"/>
      <c r="H487" s="136"/>
      <c r="I487" s="136"/>
      <c r="J487" s="136"/>
      <c r="K487" s="136"/>
      <c r="L487" s="138"/>
      <c r="M487" s="139"/>
    </row>
    <row r="488" spans="1:13" s="2" customFormat="1" x14ac:dyDescent="0.25">
      <c r="A488" s="136"/>
      <c r="B488" s="136"/>
      <c r="C488" s="136"/>
      <c r="D488" s="136"/>
      <c r="E488" s="136"/>
      <c r="F488" s="136"/>
      <c r="G488" s="136"/>
      <c r="H488" s="136"/>
      <c r="I488" s="136"/>
      <c r="J488" s="136"/>
      <c r="K488" s="136"/>
      <c r="L488" s="138"/>
      <c r="M488" s="139"/>
    </row>
    <row r="489" spans="1:13" s="2" customFormat="1" x14ac:dyDescent="0.25">
      <c r="A489" s="136"/>
      <c r="B489" s="136"/>
      <c r="C489" s="136"/>
      <c r="D489" s="136"/>
      <c r="E489" s="136"/>
      <c r="F489" s="136"/>
      <c r="G489" s="136"/>
      <c r="H489" s="136"/>
      <c r="I489" s="136"/>
      <c r="J489" s="136"/>
      <c r="K489" s="136"/>
      <c r="L489" s="138"/>
      <c r="M489" s="139"/>
    </row>
    <row r="490" spans="1:13" s="2" customFormat="1" x14ac:dyDescent="0.25">
      <c r="A490" s="136"/>
      <c r="B490" s="136"/>
      <c r="C490" s="136"/>
      <c r="D490" s="136"/>
      <c r="E490" s="136"/>
      <c r="F490" s="136"/>
      <c r="G490" s="136"/>
      <c r="H490" s="136"/>
      <c r="I490" s="136"/>
      <c r="J490" s="136"/>
      <c r="K490" s="136"/>
      <c r="L490" s="138"/>
      <c r="M490" s="139"/>
    </row>
    <row r="491" spans="1:13" s="2" customFormat="1" x14ac:dyDescent="0.25">
      <c r="A491" s="136"/>
      <c r="B491" s="136"/>
      <c r="C491" s="136"/>
      <c r="D491" s="136"/>
      <c r="E491" s="136"/>
      <c r="F491" s="136"/>
      <c r="G491" s="136"/>
      <c r="H491" s="136"/>
      <c r="I491" s="136"/>
      <c r="J491" s="136"/>
      <c r="K491" s="136"/>
      <c r="L491" s="138"/>
      <c r="M491" s="139"/>
    </row>
    <row r="492" spans="1:13" s="2" customFormat="1" x14ac:dyDescent="0.25">
      <c r="A492" s="136"/>
      <c r="B492" s="136"/>
      <c r="C492" s="136"/>
      <c r="D492" s="136"/>
      <c r="E492" s="136"/>
      <c r="F492" s="136"/>
      <c r="G492" s="136"/>
      <c r="H492" s="136"/>
      <c r="I492" s="136"/>
      <c r="J492" s="136"/>
      <c r="K492" s="136"/>
      <c r="L492" s="138"/>
      <c r="M492" s="139"/>
    </row>
    <row r="493" spans="1:13" s="2" customFormat="1" x14ac:dyDescent="0.25">
      <c r="A493" s="136"/>
      <c r="B493" s="136"/>
      <c r="C493" s="136"/>
      <c r="D493" s="136"/>
      <c r="E493" s="136"/>
      <c r="F493" s="136"/>
      <c r="G493" s="136"/>
      <c r="H493" s="136"/>
      <c r="I493" s="136"/>
      <c r="J493" s="136"/>
      <c r="K493" s="136"/>
      <c r="L493" s="138"/>
      <c r="M493" s="139"/>
    </row>
    <row r="494" spans="1:13" s="2" customFormat="1" x14ac:dyDescent="0.25">
      <c r="A494" s="136"/>
      <c r="B494" s="136"/>
      <c r="C494" s="136"/>
      <c r="D494" s="136"/>
      <c r="E494" s="136"/>
      <c r="F494" s="136"/>
      <c r="G494" s="136"/>
      <c r="H494" s="136"/>
      <c r="I494" s="136"/>
      <c r="J494" s="136"/>
      <c r="K494" s="136"/>
      <c r="L494" s="138"/>
      <c r="M494" s="139"/>
    </row>
    <row r="495" spans="1:13" s="2" customFormat="1" x14ac:dyDescent="0.25">
      <c r="A495" s="136"/>
      <c r="B495" s="136"/>
      <c r="C495" s="136"/>
      <c r="D495" s="136"/>
      <c r="E495" s="136"/>
      <c r="F495" s="136"/>
      <c r="G495" s="136"/>
      <c r="H495" s="136"/>
      <c r="I495" s="136"/>
      <c r="J495" s="136"/>
      <c r="K495" s="136"/>
      <c r="L495" s="138"/>
      <c r="M495" s="139"/>
    </row>
    <row r="496" spans="1:13" s="2" customFormat="1" x14ac:dyDescent="0.25">
      <c r="A496" s="136"/>
      <c r="B496" s="136"/>
      <c r="C496" s="136"/>
      <c r="D496" s="136"/>
      <c r="E496" s="136"/>
      <c r="F496" s="136"/>
      <c r="G496" s="136"/>
      <c r="H496" s="136"/>
      <c r="I496" s="136"/>
      <c r="J496" s="136"/>
      <c r="K496" s="136"/>
      <c r="L496" s="138"/>
      <c r="M496" s="139"/>
    </row>
    <row r="497" spans="1:13" s="2" customFormat="1" x14ac:dyDescent="0.25">
      <c r="A497" s="136"/>
      <c r="B497" s="136"/>
      <c r="C497" s="136"/>
      <c r="D497" s="136"/>
      <c r="E497" s="136"/>
      <c r="F497" s="136"/>
      <c r="G497" s="136"/>
      <c r="H497" s="136"/>
      <c r="I497" s="136"/>
      <c r="J497" s="136"/>
      <c r="K497" s="136"/>
      <c r="L497" s="138"/>
      <c r="M497" s="139"/>
    </row>
    <row r="498" spans="1:13" s="2" customFormat="1" x14ac:dyDescent="0.25">
      <c r="A498" s="136"/>
      <c r="B498" s="136"/>
      <c r="C498" s="136"/>
      <c r="D498" s="136"/>
      <c r="E498" s="136"/>
      <c r="F498" s="136"/>
      <c r="G498" s="136"/>
      <c r="H498" s="136"/>
      <c r="I498" s="136"/>
      <c r="J498" s="136"/>
      <c r="K498" s="136"/>
      <c r="L498" s="138"/>
      <c r="M498" s="139"/>
    </row>
    <row r="499" spans="1:13" s="2" customFormat="1" x14ac:dyDescent="0.25">
      <c r="A499" s="136"/>
      <c r="B499" s="136"/>
      <c r="C499" s="136"/>
      <c r="D499" s="136"/>
      <c r="E499" s="136"/>
      <c r="F499" s="136"/>
      <c r="G499" s="136"/>
      <c r="H499" s="136"/>
      <c r="I499" s="136"/>
      <c r="J499" s="136"/>
      <c r="K499" s="136"/>
      <c r="L499" s="138"/>
      <c r="M499" s="139"/>
    </row>
    <row r="500" spans="1:13" s="2" customFormat="1" x14ac:dyDescent="0.25">
      <c r="A500" s="136"/>
      <c r="B500" s="136"/>
      <c r="C500" s="136"/>
      <c r="D500" s="136"/>
      <c r="E500" s="136"/>
      <c r="F500" s="136"/>
      <c r="G500" s="136"/>
      <c r="H500" s="136"/>
      <c r="I500" s="136"/>
      <c r="J500" s="136"/>
      <c r="K500" s="136"/>
      <c r="L500" s="138"/>
      <c r="M500" s="139"/>
    </row>
    <row r="501" spans="1:13" s="2" customFormat="1" x14ac:dyDescent="0.25">
      <c r="A501" s="136"/>
      <c r="B501" s="136"/>
      <c r="C501" s="136"/>
      <c r="D501" s="136"/>
      <c r="E501" s="136"/>
      <c r="F501" s="136"/>
      <c r="G501" s="136"/>
      <c r="H501" s="136"/>
      <c r="I501" s="136"/>
      <c r="J501" s="136"/>
      <c r="K501" s="136"/>
      <c r="L501" s="138"/>
      <c r="M501" s="139"/>
    </row>
    <row r="502" spans="1:13" s="2" customFormat="1" x14ac:dyDescent="0.25">
      <c r="A502" s="136"/>
      <c r="B502" s="136"/>
      <c r="C502" s="136"/>
      <c r="D502" s="136"/>
      <c r="E502" s="136"/>
      <c r="F502" s="136"/>
      <c r="G502" s="136"/>
      <c r="H502" s="136"/>
      <c r="I502" s="136"/>
      <c r="J502" s="136"/>
      <c r="K502" s="136"/>
      <c r="L502" s="138"/>
      <c r="M502" s="139"/>
    </row>
    <row r="503" spans="1:13" s="2" customFormat="1" x14ac:dyDescent="0.25">
      <c r="A503" s="136"/>
      <c r="B503" s="136"/>
      <c r="C503" s="136"/>
      <c r="D503" s="136"/>
      <c r="E503" s="136"/>
      <c r="F503" s="136"/>
      <c r="G503" s="136"/>
      <c r="H503" s="136"/>
      <c r="I503" s="136"/>
      <c r="J503" s="136"/>
      <c r="K503" s="136"/>
      <c r="L503" s="138"/>
      <c r="M503" s="139"/>
    </row>
    <row r="504" spans="1:13" s="2" customFormat="1" x14ac:dyDescent="0.25">
      <c r="A504" s="136"/>
      <c r="B504" s="136"/>
      <c r="C504" s="136"/>
      <c r="D504" s="136"/>
      <c r="E504" s="136"/>
      <c r="F504" s="136"/>
      <c r="G504" s="136"/>
      <c r="H504" s="136"/>
      <c r="I504" s="136"/>
      <c r="J504" s="136"/>
      <c r="K504" s="136"/>
      <c r="L504" s="138"/>
      <c r="M504" s="139"/>
    </row>
    <row r="505" spans="1:13" s="2" customFormat="1" x14ac:dyDescent="0.25">
      <c r="A505" s="136"/>
      <c r="B505" s="136"/>
      <c r="C505" s="136"/>
      <c r="D505" s="136"/>
      <c r="E505" s="136"/>
      <c r="F505" s="136"/>
      <c r="G505" s="136"/>
      <c r="H505" s="136"/>
      <c r="I505" s="136"/>
      <c r="J505" s="136"/>
      <c r="K505" s="136"/>
      <c r="L505" s="138"/>
      <c r="M505" s="139"/>
    </row>
    <row r="506" spans="1:13" s="2" customFormat="1" x14ac:dyDescent="0.25">
      <c r="A506" s="136"/>
      <c r="B506" s="136"/>
      <c r="C506" s="136"/>
      <c r="D506" s="136"/>
      <c r="E506" s="136"/>
      <c r="F506" s="136"/>
      <c r="G506" s="136"/>
      <c r="H506" s="136"/>
      <c r="I506" s="136"/>
      <c r="J506" s="136"/>
      <c r="K506" s="136"/>
      <c r="L506" s="138"/>
      <c r="M506" s="139"/>
    </row>
    <row r="507" spans="1:13" s="2" customFormat="1" x14ac:dyDescent="0.25">
      <c r="A507" s="136"/>
      <c r="B507" s="136"/>
      <c r="C507" s="136"/>
      <c r="D507" s="136"/>
      <c r="E507" s="136"/>
      <c r="F507" s="136"/>
      <c r="G507" s="136"/>
      <c r="H507" s="136"/>
      <c r="I507" s="136"/>
      <c r="J507" s="136"/>
      <c r="K507" s="136"/>
      <c r="L507" s="138"/>
      <c r="M507" s="139"/>
    </row>
    <row r="508" spans="1:13" s="2" customFormat="1" x14ac:dyDescent="0.25">
      <c r="A508" s="136"/>
      <c r="B508" s="136"/>
      <c r="C508" s="136"/>
      <c r="D508" s="136"/>
      <c r="E508" s="136"/>
      <c r="F508" s="136"/>
      <c r="G508" s="136"/>
      <c r="H508" s="136"/>
      <c r="I508" s="136"/>
      <c r="J508" s="136"/>
      <c r="K508" s="136"/>
      <c r="L508" s="138"/>
      <c r="M508" s="139"/>
    </row>
    <row r="509" spans="1:13" s="2" customFormat="1" x14ac:dyDescent="0.25">
      <c r="A509" s="136"/>
      <c r="B509" s="136"/>
      <c r="C509" s="136"/>
      <c r="D509" s="136"/>
      <c r="E509" s="136"/>
      <c r="F509" s="136"/>
      <c r="G509" s="136"/>
      <c r="H509" s="136"/>
      <c r="I509" s="136"/>
      <c r="J509" s="136"/>
      <c r="K509" s="136"/>
      <c r="L509" s="138"/>
      <c r="M509" s="139"/>
    </row>
    <row r="510" spans="1:13" s="2" customFormat="1" x14ac:dyDescent="0.25">
      <c r="A510" s="136"/>
      <c r="B510" s="136"/>
      <c r="C510" s="136"/>
      <c r="D510" s="136"/>
      <c r="E510" s="136"/>
      <c r="F510" s="136"/>
      <c r="G510" s="136"/>
      <c r="H510" s="136"/>
      <c r="I510" s="136"/>
      <c r="J510" s="136"/>
      <c r="K510" s="136"/>
      <c r="L510" s="138"/>
      <c r="M510" s="139"/>
    </row>
    <row r="511" spans="1:13" s="2" customFormat="1" x14ac:dyDescent="0.25">
      <c r="A511" s="136"/>
      <c r="B511" s="136"/>
      <c r="C511" s="136"/>
      <c r="D511" s="136"/>
      <c r="E511" s="136"/>
      <c r="F511" s="136"/>
      <c r="G511" s="136"/>
      <c r="H511" s="136"/>
      <c r="I511" s="136"/>
      <c r="J511" s="136"/>
      <c r="K511" s="136"/>
      <c r="L511" s="138"/>
      <c r="M511" s="139"/>
    </row>
    <row r="512" spans="1:13" s="2" customFormat="1" x14ac:dyDescent="0.25">
      <c r="A512" s="136"/>
      <c r="B512" s="136"/>
      <c r="C512" s="136"/>
      <c r="D512" s="136"/>
      <c r="E512" s="136"/>
      <c r="F512" s="136"/>
      <c r="G512" s="136"/>
      <c r="H512" s="136"/>
      <c r="I512" s="136"/>
      <c r="J512" s="136"/>
      <c r="K512" s="136"/>
      <c r="L512" s="138"/>
      <c r="M512" s="139"/>
    </row>
    <row r="513" spans="1:13" s="2" customFormat="1" x14ac:dyDescent="0.25">
      <c r="A513" s="136"/>
      <c r="B513" s="136"/>
      <c r="C513" s="136"/>
      <c r="D513" s="136"/>
      <c r="E513" s="136"/>
      <c r="F513" s="136"/>
      <c r="G513" s="136"/>
      <c r="H513" s="136"/>
      <c r="I513" s="136"/>
      <c r="J513" s="136"/>
      <c r="K513" s="136"/>
      <c r="L513" s="138"/>
      <c r="M513" s="139"/>
    </row>
    <row r="514" spans="1:13" s="2" customFormat="1" x14ac:dyDescent="0.25">
      <c r="A514" s="136"/>
      <c r="B514" s="136"/>
      <c r="C514" s="136"/>
      <c r="D514" s="136"/>
      <c r="E514" s="136"/>
      <c r="F514" s="136"/>
      <c r="G514" s="136"/>
      <c r="H514" s="136"/>
      <c r="I514" s="136"/>
      <c r="J514" s="136"/>
      <c r="K514" s="136"/>
      <c r="L514" s="138"/>
      <c r="M514" s="139"/>
    </row>
    <row r="515" spans="1:13" s="2" customFormat="1" x14ac:dyDescent="0.25">
      <c r="A515" s="136"/>
      <c r="B515" s="136"/>
      <c r="C515" s="136"/>
      <c r="D515" s="136"/>
      <c r="E515" s="136"/>
      <c r="F515" s="136"/>
      <c r="G515" s="136"/>
      <c r="H515" s="136"/>
      <c r="I515" s="136"/>
      <c r="J515" s="136"/>
      <c r="K515" s="136"/>
      <c r="L515" s="138"/>
      <c r="M515" s="139"/>
    </row>
    <row r="516" spans="1:13" s="2" customFormat="1" x14ac:dyDescent="0.25">
      <c r="A516" s="136"/>
      <c r="B516" s="136"/>
      <c r="C516" s="136"/>
      <c r="D516" s="136"/>
      <c r="E516" s="136"/>
      <c r="F516" s="136"/>
      <c r="G516" s="136"/>
      <c r="H516" s="136"/>
      <c r="I516" s="136"/>
      <c r="J516" s="136"/>
      <c r="K516" s="136"/>
      <c r="L516" s="138"/>
      <c r="M516" s="139"/>
    </row>
    <row r="517" spans="1:13" s="2" customFormat="1" x14ac:dyDescent="0.25">
      <c r="A517" s="136"/>
      <c r="B517" s="136"/>
      <c r="C517" s="136"/>
      <c r="D517" s="136"/>
      <c r="E517" s="136"/>
      <c r="F517" s="136"/>
      <c r="G517" s="136"/>
      <c r="H517" s="136"/>
      <c r="I517" s="136"/>
      <c r="J517" s="136"/>
      <c r="K517" s="136"/>
      <c r="L517" s="138"/>
      <c r="M517" s="139"/>
    </row>
    <row r="518" spans="1:13" s="2" customFormat="1" x14ac:dyDescent="0.25">
      <c r="A518" s="136"/>
      <c r="B518" s="136"/>
      <c r="C518" s="136"/>
      <c r="D518" s="136"/>
      <c r="E518" s="136"/>
      <c r="F518" s="136"/>
      <c r="G518" s="136"/>
      <c r="H518" s="136"/>
      <c r="I518" s="136"/>
      <c r="J518" s="136"/>
      <c r="K518" s="136"/>
      <c r="L518" s="138"/>
      <c r="M518" s="139"/>
    </row>
    <row r="519" spans="1:13" s="2" customFormat="1" x14ac:dyDescent="0.25">
      <c r="A519" s="136"/>
      <c r="B519" s="136"/>
      <c r="C519" s="136"/>
      <c r="D519" s="136"/>
      <c r="E519" s="136"/>
      <c r="F519" s="136"/>
      <c r="G519" s="136"/>
      <c r="H519" s="136"/>
      <c r="I519" s="136"/>
      <c r="J519" s="136"/>
      <c r="K519" s="136"/>
      <c r="L519" s="138"/>
      <c r="M519" s="139"/>
    </row>
    <row r="520" spans="1:13" s="2" customFormat="1" x14ac:dyDescent="0.25">
      <c r="A520" s="136"/>
      <c r="B520" s="136"/>
      <c r="C520" s="136"/>
      <c r="D520" s="136"/>
      <c r="E520" s="136"/>
      <c r="F520" s="136"/>
      <c r="G520" s="136"/>
      <c r="H520" s="136"/>
      <c r="I520" s="136"/>
      <c r="J520" s="136"/>
      <c r="K520" s="136"/>
      <c r="L520" s="138"/>
      <c r="M520" s="139"/>
    </row>
    <row r="521" spans="1:13" s="2" customFormat="1" x14ac:dyDescent="0.25">
      <c r="A521" s="136"/>
      <c r="B521" s="136"/>
      <c r="C521" s="136"/>
      <c r="D521" s="136"/>
      <c r="E521" s="136"/>
      <c r="F521" s="136"/>
      <c r="G521" s="136"/>
      <c r="H521" s="136"/>
      <c r="I521" s="136"/>
      <c r="J521" s="136"/>
      <c r="K521" s="136"/>
      <c r="L521" s="138"/>
      <c r="M521" s="139"/>
    </row>
    <row r="522" spans="1:13" s="2" customFormat="1" x14ac:dyDescent="0.25">
      <c r="A522" s="136"/>
      <c r="B522" s="136"/>
      <c r="C522" s="136"/>
      <c r="D522" s="136"/>
      <c r="E522" s="136"/>
      <c r="F522" s="136"/>
      <c r="G522" s="136"/>
      <c r="H522" s="136"/>
      <c r="I522" s="136"/>
      <c r="J522" s="136"/>
      <c r="K522" s="136"/>
      <c r="L522" s="138"/>
      <c r="M522" s="139"/>
    </row>
    <row r="523" spans="1:13" s="2" customFormat="1" x14ac:dyDescent="0.25">
      <c r="A523" s="136"/>
      <c r="B523" s="136"/>
      <c r="C523" s="136"/>
      <c r="D523" s="136"/>
      <c r="E523" s="136"/>
      <c r="F523" s="136"/>
      <c r="G523" s="136"/>
      <c r="H523" s="136"/>
      <c r="I523" s="136"/>
      <c r="J523" s="136"/>
      <c r="K523" s="136"/>
      <c r="L523" s="138"/>
      <c r="M523" s="139"/>
    </row>
    <row r="524" spans="1:13" s="2" customFormat="1" x14ac:dyDescent="0.25">
      <c r="A524" s="136"/>
      <c r="B524" s="136"/>
      <c r="C524" s="136"/>
      <c r="D524" s="136"/>
      <c r="E524" s="136"/>
      <c r="F524" s="136"/>
      <c r="G524" s="136"/>
      <c r="H524" s="136"/>
      <c r="I524" s="136"/>
      <c r="J524" s="136"/>
      <c r="K524" s="136"/>
      <c r="L524" s="138"/>
      <c r="M524" s="139"/>
    </row>
    <row r="525" spans="1:13" s="2" customFormat="1" x14ac:dyDescent="0.25">
      <c r="A525" s="136"/>
      <c r="B525" s="136"/>
      <c r="C525" s="136"/>
      <c r="D525" s="136"/>
      <c r="E525" s="136"/>
      <c r="F525" s="136"/>
      <c r="G525" s="136"/>
      <c r="H525" s="136"/>
      <c r="I525" s="136"/>
      <c r="J525" s="136"/>
      <c r="K525" s="136"/>
      <c r="L525" s="138"/>
      <c r="M525" s="139"/>
    </row>
    <row r="526" spans="1:13" s="2" customFormat="1" x14ac:dyDescent="0.25">
      <c r="A526" s="136"/>
      <c r="B526" s="136"/>
      <c r="C526" s="136"/>
      <c r="D526" s="136"/>
      <c r="E526" s="136"/>
      <c r="F526" s="136"/>
      <c r="G526" s="136"/>
      <c r="H526" s="136"/>
      <c r="I526" s="136"/>
      <c r="J526" s="136"/>
      <c r="K526" s="136"/>
      <c r="L526" s="138"/>
      <c r="M526" s="139"/>
    </row>
    <row r="527" spans="1:13" s="2" customFormat="1" x14ac:dyDescent="0.25">
      <c r="A527" s="136"/>
      <c r="B527" s="136"/>
      <c r="C527" s="136"/>
      <c r="D527" s="136"/>
      <c r="E527" s="136"/>
      <c r="F527" s="136"/>
      <c r="G527" s="136"/>
      <c r="H527" s="136"/>
      <c r="I527" s="136"/>
      <c r="J527" s="136"/>
      <c r="K527" s="136"/>
      <c r="L527" s="138"/>
      <c r="M527" s="139"/>
    </row>
    <row r="528" spans="1:13" s="2" customFormat="1" x14ac:dyDescent="0.25">
      <c r="A528" s="136"/>
      <c r="B528" s="136"/>
      <c r="C528" s="136"/>
      <c r="D528" s="136"/>
      <c r="E528" s="136"/>
      <c r="F528" s="136"/>
      <c r="G528" s="136"/>
      <c r="H528" s="136"/>
      <c r="I528" s="136"/>
      <c r="J528" s="136"/>
      <c r="K528" s="136"/>
      <c r="L528" s="138"/>
      <c r="M528" s="139"/>
    </row>
    <row r="529" spans="1:13" s="2" customFormat="1" x14ac:dyDescent="0.25">
      <c r="A529" s="136"/>
      <c r="B529" s="136"/>
      <c r="C529" s="136"/>
      <c r="D529" s="136"/>
      <c r="E529" s="136"/>
      <c r="F529" s="136"/>
      <c r="G529" s="136"/>
      <c r="H529" s="136"/>
      <c r="I529" s="136"/>
      <c r="J529" s="136"/>
      <c r="K529" s="136"/>
      <c r="L529" s="138"/>
      <c r="M529" s="139"/>
    </row>
    <row r="530" spans="1:13" s="2" customFormat="1" x14ac:dyDescent="0.25">
      <c r="A530" s="136"/>
      <c r="B530" s="136"/>
      <c r="C530" s="136"/>
      <c r="D530" s="136"/>
      <c r="E530" s="136"/>
      <c r="F530" s="136"/>
      <c r="G530" s="136"/>
      <c r="H530" s="136"/>
      <c r="I530" s="136"/>
      <c r="J530" s="136"/>
      <c r="K530" s="136"/>
      <c r="L530" s="138"/>
      <c r="M530" s="139"/>
    </row>
    <row r="531" spans="1:13" s="2" customFormat="1" x14ac:dyDescent="0.25">
      <c r="A531" s="136"/>
      <c r="B531" s="136"/>
      <c r="C531" s="136"/>
      <c r="D531" s="136"/>
      <c r="E531" s="136"/>
      <c r="F531" s="136"/>
      <c r="G531" s="136"/>
      <c r="H531" s="136"/>
      <c r="I531" s="136"/>
      <c r="J531" s="136"/>
      <c r="K531" s="136"/>
      <c r="L531" s="138"/>
      <c r="M531" s="139"/>
    </row>
    <row r="532" spans="1:13" s="2" customFormat="1" x14ac:dyDescent="0.25">
      <c r="A532" s="136"/>
      <c r="B532" s="136"/>
      <c r="C532" s="136"/>
      <c r="D532" s="136"/>
      <c r="E532" s="136"/>
      <c r="F532" s="136"/>
      <c r="G532" s="136"/>
      <c r="H532" s="136"/>
      <c r="I532" s="136"/>
      <c r="J532" s="136"/>
      <c r="K532" s="136"/>
      <c r="L532" s="138"/>
      <c r="M532" s="139"/>
    </row>
    <row r="533" spans="1:13" s="2" customFormat="1" x14ac:dyDescent="0.25">
      <c r="A533" s="136"/>
      <c r="B533" s="136"/>
      <c r="C533" s="136"/>
      <c r="D533" s="136"/>
      <c r="E533" s="136"/>
      <c r="F533" s="136"/>
      <c r="G533" s="136"/>
      <c r="H533" s="136"/>
      <c r="I533" s="136"/>
      <c r="J533" s="136"/>
      <c r="K533" s="136"/>
      <c r="L533" s="138"/>
      <c r="M533" s="139"/>
    </row>
    <row r="534" spans="1:13" s="2" customFormat="1" x14ac:dyDescent="0.25">
      <c r="A534" s="136"/>
      <c r="B534" s="136"/>
      <c r="C534" s="136"/>
      <c r="D534" s="136"/>
      <c r="E534" s="136"/>
      <c r="F534" s="136"/>
      <c r="G534" s="136"/>
      <c r="H534" s="136"/>
      <c r="I534" s="136"/>
      <c r="J534" s="136"/>
      <c r="K534" s="136"/>
      <c r="L534" s="138"/>
      <c r="M534" s="139"/>
    </row>
    <row r="535" spans="1:13" s="2" customFormat="1" x14ac:dyDescent="0.25">
      <c r="A535" s="136"/>
      <c r="B535" s="136"/>
      <c r="C535" s="136"/>
      <c r="D535" s="136"/>
      <c r="E535" s="136"/>
      <c r="F535" s="136"/>
      <c r="G535" s="136"/>
      <c r="H535" s="136"/>
      <c r="I535" s="136"/>
      <c r="J535" s="136"/>
      <c r="K535" s="136"/>
      <c r="L535" s="138"/>
      <c r="M535" s="139"/>
    </row>
    <row r="536" spans="1:13" s="2" customFormat="1" x14ac:dyDescent="0.25">
      <c r="A536" s="136"/>
      <c r="B536" s="136"/>
      <c r="C536" s="136"/>
      <c r="D536" s="136"/>
      <c r="E536" s="136"/>
      <c r="F536" s="136"/>
      <c r="G536" s="136"/>
      <c r="H536" s="136"/>
      <c r="I536" s="136"/>
      <c r="J536" s="136"/>
      <c r="K536" s="136"/>
      <c r="L536" s="138"/>
      <c r="M536" s="139"/>
    </row>
    <row r="537" spans="1:13" s="2" customFormat="1" x14ac:dyDescent="0.25">
      <c r="A537" s="136"/>
      <c r="B537" s="136"/>
      <c r="C537" s="136"/>
      <c r="D537" s="136"/>
      <c r="E537" s="136"/>
      <c r="F537" s="136"/>
      <c r="G537" s="136"/>
      <c r="H537" s="136"/>
      <c r="I537" s="136"/>
      <c r="J537" s="136"/>
      <c r="K537" s="136"/>
      <c r="L537" s="138"/>
      <c r="M537" s="139"/>
    </row>
    <row r="538" spans="1:13" s="2" customFormat="1" x14ac:dyDescent="0.25">
      <c r="A538" s="136"/>
      <c r="B538" s="136"/>
      <c r="C538" s="136"/>
      <c r="D538" s="136"/>
      <c r="E538" s="136"/>
      <c r="F538" s="136"/>
      <c r="G538" s="136"/>
      <c r="H538" s="136"/>
      <c r="I538" s="136"/>
      <c r="J538" s="136"/>
      <c r="K538" s="136"/>
      <c r="L538" s="138"/>
      <c r="M538" s="139"/>
    </row>
    <row r="539" spans="1:13" s="2" customFormat="1" x14ac:dyDescent="0.25">
      <c r="A539" s="136"/>
      <c r="B539" s="136"/>
      <c r="C539" s="136"/>
      <c r="D539" s="136"/>
      <c r="E539" s="136"/>
      <c r="F539" s="136"/>
      <c r="G539" s="136"/>
      <c r="H539" s="136"/>
      <c r="I539" s="136"/>
      <c r="J539" s="136"/>
      <c r="K539" s="136"/>
      <c r="L539" s="138"/>
      <c r="M539" s="139"/>
    </row>
    <row r="540" spans="1:13" s="2" customFormat="1" x14ac:dyDescent="0.25">
      <c r="A540" s="136"/>
      <c r="B540" s="136"/>
      <c r="C540" s="136"/>
      <c r="D540" s="136"/>
      <c r="E540" s="136"/>
      <c r="F540" s="136"/>
      <c r="G540" s="136"/>
      <c r="H540" s="136"/>
      <c r="I540" s="136"/>
      <c r="J540" s="136"/>
      <c r="K540" s="136"/>
      <c r="L540" s="138"/>
      <c r="M540" s="139"/>
    </row>
    <row r="541" spans="1:13" s="2" customFormat="1" x14ac:dyDescent="0.25">
      <c r="A541" s="136"/>
      <c r="B541" s="136"/>
      <c r="C541" s="136"/>
      <c r="D541" s="136"/>
      <c r="E541" s="136"/>
      <c r="F541" s="136"/>
      <c r="G541" s="136"/>
      <c r="H541" s="136"/>
      <c r="I541" s="136"/>
      <c r="J541" s="136"/>
      <c r="K541" s="136"/>
      <c r="L541" s="138"/>
      <c r="M541" s="139"/>
    </row>
    <row r="542" spans="1:13" s="2" customFormat="1" x14ac:dyDescent="0.25">
      <c r="A542" s="136"/>
      <c r="B542" s="136"/>
      <c r="C542" s="136"/>
      <c r="D542" s="136"/>
      <c r="E542" s="136"/>
      <c r="F542" s="136"/>
      <c r="G542" s="136"/>
      <c r="H542" s="136"/>
      <c r="I542" s="136"/>
      <c r="J542" s="136"/>
      <c r="K542" s="136"/>
      <c r="L542" s="138"/>
      <c r="M542" s="139"/>
    </row>
    <row r="543" spans="1:13" s="2" customFormat="1" x14ac:dyDescent="0.25">
      <c r="A543" s="136"/>
      <c r="B543" s="136"/>
      <c r="C543" s="136"/>
      <c r="D543" s="136"/>
      <c r="E543" s="136"/>
      <c r="F543" s="136"/>
      <c r="G543" s="136"/>
      <c r="H543" s="136"/>
      <c r="I543" s="136"/>
      <c r="J543" s="136"/>
      <c r="K543" s="136"/>
      <c r="L543" s="138"/>
      <c r="M543" s="139"/>
    </row>
    <row r="544" spans="1:13" s="2" customFormat="1" x14ac:dyDescent="0.25">
      <c r="A544" s="136"/>
      <c r="B544" s="136"/>
      <c r="C544" s="136"/>
      <c r="D544" s="136"/>
      <c r="E544" s="136"/>
      <c r="F544" s="136"/>
      <c r="G544" s="136"/>
      <c r="H544" s="136"/>
      <c r="I544" s="136"/>
      <c r="J544" s="136"/>
      <c r="K544" s="136"/>
      <c r="L544" s="138"/>
      <c r="M544" s="139"/>
    </row>
    <row r="545" spans="1:13" s="2" customFormat="1" x14ac:dyDescent="0.25">
      <c r="A545" s="136"/>
      <c r="B545" s="136"/>
      <c r="C545" s="136"/>
      <c r="D545" s="136"/>
      <c r="E545" s="136"/>
      <c r="F545" s="136"/>
      <c r="G545" s="136"/>
      <c r="H545" s="136"/>
      <c r="I545" s="136"/>
      <c r="J545" s="136"/>
      <c r="K545" s="136"/>
      <c r="L545" s="138"/>
      <c r="M545" s="139"/>
    </row>
    <row r="546" spans="1:13" s="2" customFormat="1" x14ac:dyDescent="0.25">
      <c r="A546" s="136"/>
      <c r="B546" s="136"/>
      <c r="C546" s="136"/>
      <c r="D546" s="136"/>
      <c r="E546" s="136"/>
      <c r="F546" s="136"/>
      <c r="G546" s="136"/>
      <c r="H546" s="136"/>
      <c r="I546" s="136"/>
      <c r="J546" s="136"/>
      <c r="K546" s="136"/>
      <c r="L546" s="138"/>
      <c r="M546" s="139"/>
    </row>
    <row r="547" spans="1:13" s="2" customFormat="1" x14ac:dyDescent="0.25">
      <c r="A547" s="136"/>
      <c r="B547" s="136"/>
      <c r="C547" s="136"/>
      <c r="D547" s="136"/>
      <c r="E547" s="136"/>
      <c r="F547" s="136"/>
      <c r="G547" s="136"/>
      <c r="H547" s="136"/>
      <c r="I547" s="136"/>
      <c r="J547" s="136"/>
      <c r="K547" s="136"/>
      <c r="L547" s="138"/>
      <c r="M547" s="139"/>
    </row>
    <row r="548" spans="1:13" s="2" customFormat="1" x14ac:dyDescent="0.25">
      <c r="A548" s="136"/>
      <c r="B548" s="136"/>
      <c r="C548" s="136"/>
      <c r="D548" s="136"/>
      <c r="E548" s="136"/>
      <c r="F548" s="136"/>
      <c r="G548" s="136"/>
      <c r="H548" s="136"/>
      <c r="I548" s="136"/>
      <c r="J548" s="136"/>
      <c r="K548" s="136"/>
      <c r="L548" s="138"/>
      <c r="M548" s="139"/>
    </row>
    <row r="549" spans="1:13" s="2" customFormat="1" x14ac:dyDescent="0.25">
      <c r="A549" s="136"/>
      <c r="B549" s="136"/>
      <c r="C549" s="136"/>
      <c r="D549" s="136"/>
      <c r="E549" s="136"/>
      <c r="F549" s="136"/>
      <c r="G549" s="136"/>
      <c r="H549" s="136"/>
      <c r="I549" s="136"/>
      <c r="J549" s="136"/>
      <c r="K549" s="136"/>
      <c r="L549" s="138"/>
      <c r="M549" s="139"/>
    </row>
    <row r="550" spans="1:13" s="2" customFormat="1" x14ac:dyDescent="0.25">
      <c r="A550" s="136"/>
      <c r="B550" s="136"/>
      <c r="C550" s="136"/>
      <c r="D550" s="136"/>
      <c r="E550" s="136"/>
      <c r="F550" s="136"/>
      <c r="G550" s="136"/>
      <c r="H550" s="136"/>
      <c r="I550" s="136"/>
      <c r="J550" s="136"/>
      <c r="K550" s="136"/>
      <c r="L550" s="138"/>
      <c r="M550" s="139"/>
    </row>
    <row r="551" spans="1:13" s="2" customFormat="1" x14ac:dyDescent="0.25">
      <c r="A551" s="136"/>
      <c r="B551" s="136"/>
      <c r="C551" s="136"/>
      <c r="D551" s="136"/>
      <c r="E551" s="136"/>
      <c r="F551" s="136"/>
      <c r="G551" s="136"/>
      <c r="H551" s="136"/>
      <c r="I551" s="136"/>
      <c r="J551" s="136"/>
      <c r="K551" s="136"/>
      <c r="L551" s="138"/>
      <c r="M551" s="139"/>
    </row>
    <row r="552" spans="1:13" s="2" customFormat="1" x14ac:dyDescent="0.25">
      <c r="A552" s="136"/>
      <c r="B552" s="136"/>
      <c r="C552" s="136"/>
      <c r="D552" s="136"/>
      <c r="E552" s="136"/>
      <c r="F552" s="136"/>
      <c r="G552" s="136"/>
      <c r="H552" s="136"/>
      <c r="I552" s="136"/>
      <c r="J552" s="136"/>
      <c r="K552" s="136"/>
      <c r="L552" s="138"/>
      <c r="M552" s="139"/>
    </row>
    <row r="553" spans="1:13" s="2" customFormat="1" x14ac:dyDescent="0.25">
      <c r="A553" s="136"/>
      <c r="B553" s="136"/>
      <c r="C553" s="136"/>
      <c r="D553" s="136"/>
      <c r="E553" s="136"/>
      <c r="F553" s="136"/>
      <c r="G553" s="136"/>
      <c r="H553" s="136"/>
      <c r="I553" s="136"/>
      <c r="J553" s="136"/>
      <c r="K553" s="136"/>
      <c r="L553" s="138"/>
      <c r="M553" s="139"/>
    </row>
    <row r="554" spans="1:13" s="2" customFormat="1" x14ac:dyDescent="0.25">
      <c r="A554" s="136"/>
      <c r="B554" s="136"/>
      <c r="C554" s="136"/>
      <c r="D554" s="136"/>
      <c r="E554" s="136"/>
      <c r="F554" s="136"/>
      <c r="G554" s="136"/>
      <c r="H554" s="136"/>
      <c r="I554" s="136"/>
      <c r="J554" s="136"/>
      <c r="K554" s="136"/>
      <c r="L554" s="138"/>
      <c r="M554" s="139"/>
    </row>
    <row r="555" spans="1:13" s="2" customFormat="1" x14ac:dyDescent="0.25">
      <c r="A555" s="136"/>
      <c r="B555" s="136"/>
      <c r="C555" s="136"/>
      <c r="D555" s="136"/>
      <c r="E555" s="136"/>
      <c r="F555" s="136"/>
      <c r="G555" s="136"/>
      <c r="H555" s="136"/>
      <c r="I555" s="136"/>
      <c r="J555" s="136"/>
      <c r="K555" s="136"/>
      <c r="L555" s="138"/>
      <c r="M555" s="139"/>
    </row>
    <row r="556" spans="1:13" s="2" customFormat="1" x14ac:dyDescent="0.25">
      <c r="A556" s="136"/>
      <c r="B556" s="136"/>
      <c r="C556" s="136"/>
      <c r="D556" s="136"/>
      <c r="E556" s="136"/>
      <c r="F556" s="136"/>
      <c r="G556" s="136"/>
      <c r="H556" s="136"/>
      <c r="I556" s="136"/>
      <c r="J556" s="136"/>
      <c r="K556" s="136"/>
      <c r="L556" s="138"/>
      <c r="M556" s="139"/>
    </row>
    <row r="557" spans="1:13" s="2" customFormat="1" x14ac:dyDescent="0.25">
      <c r="A557" s="136"/>
      <c r="B557" s="136"/>
      <c r="C557" s="136"/>
      <c r="D557" s="136"/>
      <c r="E557" s="136"/>
      <c r="F557" s="136"/>
      <c r="G557" s="136"/>
      <c r="H557" s="136"/>
      <c r="I557" s="136"/>
      <c r="J557" s="136"/>
      <c r="K557" s="136"/>
      <c r="L557" s="138"/>
      <c r="M557" s="139"/>
    </row>
    <row r="558" spans="1:13" s="2" customFormat="1" x14ac:dyDescent="0.25">
      <c r="A558" s="136"/>
      <c r="B558" s="136"/>
      <c r="C558" s="136"/>
      <c r="D558" s="136"/>
      <c r="E558" s="136"/>
      <c r="F558" s="136"/>
      <c r="G558" s="136"/>
      <c r="H558" s="136"/>
      <c r="I558" s="136"/>
      <c r="J558" s="136"/>
      <c r="K558" s="136"/>
      <c r="L558" s="138"/>
      <c r="M558" s="139"/>
    </row>
    <row r="559" spans="1:13" s="2" customFormat="1" x14ac:dyDescent="0.25">
      <c r="A559" s="136"/>
      <c r="B559" s="136"/>
      <c r="C559" s="136"/>
      <c r="D559" s="136"/>
      <c r="E559" s="136"/>
      <c r="F559" s="136"/>
      <c r="G559" s="136"/>
      <c r="H559" s="136"/>
      <c r="I559" s="136"/>
      <c r="J559" s="136"/>
      <c r="K559" s="136"/>
      <c r="L559" s="138"/>
      <c r="M559" s="139"/>
    </row>
    <row r="560" spans="1:13" s="2" customFormat="1" x14ac:dyDescent="0.25">
      <c r="A560" s="136"/>
      <c r="B560" s="136"/>
      <c r="C560" s="136"/>
      <c r="D560" s="136"/>
      <c r="E560" s="136"/>
      <c r="F560" s="136"/>
      <c r="G560" s="136"/>
      <c r="H560" s="136"/>
      <c r="I560" s="136"/>
      <c r="J560" s="136"/>
      <c r="K560" s="136"/>
      <c r="L560" s="138"/>
      <c r="M560" s="139"/>
    </row>
    <row r="561" spans="1:13" s="2" customFormat="1" x14ac:dyDescent="0.25">
      <c r="A561" s="136"/>
      <c r="B561" s="136"/>
      <c r="C561" s="136"/>
      <c r="D561" s="136"/>
      <c r="E561" s="136"/>
      <c r="F561" s="136"/>
      <c r="G561" s="136"/>
      <c r="H561" s="136"/>
      <c r="I561" s="136"/>
      <c r="J561" s="136"/>
      <c r="K561" s="136"/>
      <c r="L561" s="138"/>
      <c r="M561" s="139"/>
    </row>
    <row r="562" spans="1:13" s="2" customFormat="1" x14ac:dyDescent="0.25">
      <c r="A562" s="136"/>
      <c r="B562" s="136"/>
      <c r="C562" s="136"/>
      <c r="D562" s="136"/>
      <c r="E562" s="136"/>
      <c r="F562" s="136"/>
      <c r="G562" s="136"/>
      <c r="H562" s="136"/>
      <c r="I562" s="136"/>
      <c r="J562" s="136"/>
      <c r="K562" s="136"/>
      <c r="L562" s="138"/>
      <c r="M562" s="139"/>
    </row>
    <row r="563" spans="1:13" s="2" customFormat="1" x14ac:dyDescent="0.25">
      <c r="A563" s="136"/>
      <c r="B563" s="136"/>
      <c r="C563" s="136"/>
      <c r="D563" s="136"/>
      <c r="E563" s="136"/>
      <c r="F563" s="136"/>
      <c r="G563" s="136"/>
      <c r="H563" s="136"/>
      <c r="I563" s="136"/>
      <c r="J563" s="136"/>
      <c r="K563" s="136"/>
      <c r="L563" s="138"/>
      <c r="M563" s="139"/>
    </row>
    <row r="564" spans="1:13" s="2" customFormat="1" x14ac:dyDescent="0.25">
      <c r="A564" s="136"/>
      <c r="B564" s="136"/>
      <c r="C564" s="136"/>
      <c r="D564" s="136"/>
      <c r="E564" s="136"/>
      <c r="F564" s="136"/>
      <c r="G564" s="136"/>
      <c r="H564" s="136"/>
      <c r="I564" s="136"/>
      <c r="J564" s="136"/>
      <c r="K564" s="136"/>
      <c r="L564" s="138"/>
      <c r="M564" s="139"/>
    </row>
    <row r="565" spans="1:13" s="2" customFormat="1" x14ac:dyDescent="0.25">
      <c r="A565" s="136"/>
      <c r="B565" s="136"/>
      <c r="C565" s="136"/>
      <c r="D565" s="136"/>
      <c r="E565" s="136"/>
      <c r="F565" s="136"/>
      <c r="G565" s="136"/>
      <c r="H565" s="136"/>
      <c r="I565" s="136"/>
      <c r="J565" s="136"/>
      <c r="K565" s="136"/>
      <c r="L565" s="138"/>
      <c r="M565" s="139"/>
    </row>
    <row r="566" spans="1:13" s="2" customFormat="1" x14ac:dyDescent="0.25">
      <c r="A566" s="136"/>
      <c r="B566" s="136"/>
      <c r="C566" s="136"/>
      <c r="D566" s="136"/>
      <c r="E566" s="136"/>
      <c r="F566" s="136"/>
      <c r="G566" s="136"/>
      <c r="H566" s="136"/>
      <c r="I566" s="136"/>
      <c r="J566" s="136"/>
      <c r="K566" s="136"/>
      <c r="L566" s="138"/>
      <c r="M566" s="139"/>
    </row>
    <row r="567" spans="1:13" s="2" customFormat="1" x14ac:dyDescent="0.25">
      <c r="A567" s="136"/>
      <c r="B567" s="136"/>
      <c r="C567" s="136"/>
      <c r="D567" s="136"/>
      <c r="E567" s="136"/>
      <c r="F567" s="136"/>
      <c r="G567" s="136"/>
      <c r="H567" s="136"/>
      <c r="I567" s="136"/>
      <c r="J567" s="136"/>
      <c r="K567" s="136"/>
      <c r="L567" s="138"/>
      <c r="M567" s="139"/>
    </row>
    <row r="568" spans="1:13" s="2" customFormat="1" x14ac:dyDescent="0.25">
      <c r="A568" s="136"/>
      <c r="B568" s="136"/>
      <c r="C568" s="136"/>
      <c r="D568" s="136"/>
      <c r="E568" s="136"/>
      <c r="F568" s="136"/>
      <c r="G568" s="136"/>
      <c r="H568" s="136"/>
      <c r="I568" s="136"/>
      <c r="J568" s="136"/>
      <c r="K568" s="136"/>
      <c r="L568" s="138"/>
      <c r="M568" s="139"/>
    </row>
    <row r="569" spans="1:13" s="2" customFormat="1" x14ac:dyDescent="0.25">
      <c r="A569" s="136"/>
      <c r="B569" s="136"/>
      <c r="C569" s="136"/>
      <c r="D569" s="136"/>
      <c r="E569" s="136"/>
      <c r="F569" s="136"/>
      <c r="G569" s="136"/>
      <c r="H569" s="136"/>
      <c r="I569" s="136"/>
      <c r="J569" s="136"/>
      <c r="K569" s="136"/>
      <c r="L569" s="138"/>
      <c r="M569" s="139"/>
    </row>
    <row r="570" spans="1:13" s="2" customFormat="1" x14ac:dyDescent="0.25">
      <c r="A570" s="136"/>
      <c r="B570" s="136"/>
      <c r="C570" s="136"/>
      <c r="D570" s="136"/>
      <c r="E570" s="136"/>
      <c r="F570" s="136"/>
      <c r="G570" s="136"/>
      <c r="H570" s="136"/>
      <c r="I570" s="136"/>
      <c r="J570" s="136"/>
      <c r="K570" s="136"/>
      <c r="L570" s="138"/>
      <c r="M570" s="139"/>
    </row>
    <row r="571" spans="1:13" s="2" customFormat="1" x14ac:dyDescent="0.25">
      <c r="A571" s="136"/>
      <c r="B571" s="136"/>
      <c r="C571" s="136"/>
      <c r="D571" s="136"/>
      <c r="E571" s="136"/>
      <c r="F571" s="136"/>
      <c r="G571" s="136"/>
      <c r="H571" s="136"/>
      <c r="I571" s="136"/>
      <c r="J571" s="136"/>
      <c r="K571" s="136"/>
      <c r="L571" s="138"/>
      <c r="M571" s="139"/>
    </row>
    <row r="572" spans="1:13" s="2" customFormat="1" x14ac:dyDescent="0.25">
      <c r="A572" s="136"/>
      <c r="B572" s="136"/>
      <c r="C572" s="136"/>
      <c r="D572" s="136"/>
      <c r="E572" s="136"/>
      <c r="F572" s="136"/>
      <c r="G572" s="136"/>
      <c r="H572" s="136"/>
      <c r="I572" s="136"/>
      <c r="J572" s="136"/>
      <c r="K572" s="136"/>
      <c r="L572" s="138"/>
      <c r="M572" s="139"/>
    </row>
    <row r="573" spans="1:13" s="2" customFormat="1" x14ac:dyDescent="0.25">
      <c r="A573" s="136"/>
      <c r="B573" s="136"/>
      <c r="C573" s="136"/>
      <c r="D573" s="136"/>
      <c r="E573" s="136"/>
      <c r="F573" s="136"/>
      <c r="G573" s="136"/>
      <c r="H573" s="136"/>
      <c r="I573" s="136"/>
      <c r="J573" s="136"/>
      <c r="K573" s="136"/>
      <c r="L573" s="138"/>
      <c r="M573" s="139"/>
    </row>
    <row r="574" spans="1:13" s="2" customFormat="1" x14ac:dyDescent="0.25">
      <c r="A574" s="136"/>
      <c r="B574" s="136"/>
      <c r="C574" s="136"/>
      <c r="D574" s="136"/>
      <c r="E574" s="136"/>
      <c r="F574" s="136"/>
      <c r="G574" s="136"/>
      <c r="H574" s="136"/>
      <c r="I574" s="136"/>
      <c r="J574" s="136"/>
      <c r="K574" s="136"/>
      <c r="L574" s="138"/>
      <c r="M574" s="139"/>
    </row>
    <row r="575" spans="1:13" s="2" customFormat="1" x14ac:dyDescent="0.25">
      <c r="A575" s="136"/>
      <c r="B575" s="136"/>
      <c r="C575" s="136"/>
      <c r="D575" s="136"/>
      <c r="E575" s="136"/>
      <c r="F575" s="136"/>
      <c r="G575" s="136"/>
      <c r="H575" s="136"/>
      <c r="I575" s="136"/>
      <c r="J575" s="136"/>
      <c r="K575" s="136"/>
      <c r="L575" s="138"/>
      <c r="M575" s="139"/>
    </row>
    <row r="576" spans="1:13" s="2" customFormat="1" x14ac:dyDescent="0.25">
      <c r="A576" s="136"/>
      <c r="B576" s="136"/>
      <c r="C576" s="136"/>
      <c r="D576" s="136"/>
      <c r="E576" s="136"/>
      <c r="F576" s="136"/>
      <c r="G576" s="136"/>
      <c r="H576" s="136"/>
      <c r="I576" s="136"/>
      <c r="J576" s="136"/>
      <c r="K576" s="136"/>
      <c r="L576" s="138"/>
      <c r="M576" s="139"/>
    </row>
    <row r="577" spans="1:13" s="2" customFormat="1" x14ac:dyDescent="0.25">
      <c r="A577" s="136"/>
      <c r="B577" s="136"/>
      <c r="C577" s="136"/>
      <c r="D577" s="136"/>
      <c r="E577" s="136"/>
      <c r="F577" s="136"/>
      <c r="G577" s="136"/>
      <c r="H577" s="136"/>
      <c r="I577" s="136"/>
      <c r="J577" s="136"/>
      <c r="K577" s="136"/>
      <c r="L577" s="138"/>
      <c r="M577" s="139"/>
    </row>
    <row r="578" spans="1:13" s="2" customFormat="1" x14ac:dyDescent="0.25">
      <c r="A578" s="136"/>
      <c r="B578" s="136"/>
      <c r="C578" s="136"/>
      <c r="D578" s="136"/>
      <c r="E578" s="136"/>
      <c r="F578" s="136"/>
      <c r="G578" s="136"/>
      <c r="H578" s="136"/>
      <c r="I578" s="136"/>
      <c r="J578" s="136"/>
      <c r="K578" s="136"/>
      <c r="L578" s="138"/>
      <c r="M578" s="139"/>
    </row>
    <row r="579" spans="1:13" s="2" customFormat="1" x14ac:dyDescent="0.25">
      <c r="A579" s="136"/>
      <c r="B579" s="136"/>
      <c r="C579" s="136"/>
      <c r="D579" s="136"/>
      <c r="E579" s="136"/>
      <c r="F579" s="136"/>
      <c r="G579" s="136"/>
      <c r="H579" s="136"/>
      <c r="I579" s="136"/>
      <c r="J579" s="136"/>
      <c r="K579" s="136"/>
      <c r="L579" s="138"/>
      <c r="M579" s="139"/>
    </row>
    <row r="580" spans="1:13" s="2" customFormat="1" x14ac:dyDescent="0.25">
      <c r="A580" s="136"/>
      <c r="B580" s="136"/>
      <c r="C580" s="136"/>
      <c r="D580" s="136"/>
      <c r="E580" s="136"/>
      <c r="F580" s="136"/>
      <c r="G580" s="136"/>
      <c r="H580" s="136"/>
      <c r="I580" s="136"/>
      <c r="J580" s="136"/>
      <c r="K580" s="136"/>
      <c r="L580" s="138"/>
      <c r="M580" s="139"/>
    </row>
    <row r="581" spans="1:13" s="2" customFormat="1" x14ac:dyDescent="0.25">
      <c r="A581" s="136"/>
      <c r="B581" s="136"/>
      <c r="C581" s="136"/>
      <c r="D581" s="136"/>
      <c r="E581" s="136"/>
      <c r="F581" s="136"/>
      <c r="G581" s="136"/>
      <c r="H581" s="136"/>
      <c r="I581" s="136"/>
      <c r="J581" s="136"/>
      <c r="K581" s="136"/>
      <c r="L581" s="138"/>
      <c r="M581" s="139"/>
    </row>
    <row r="582" spans="1:13" s="2" customFormat="1" x14ac:dyDescent="0.25">
      <c r="A582" s="136"/>
      <c r="B582" s="136"/>
      <c r="C582" s="136"/>
      <c r="D582" s="136"/>
      <c r="E582" s="136"/>
      <c r="F582" s="136"/>
      <c r="G582" s="136"/>
      <c r="H582" s="136"/>
      <c r="I582" s="136"/>
      <c r="J582" s="136"/>
      <c r="K582" s="136"/>
      <c r="L582" s="138"/>
      <c r="M582" s="139"/>
    </row>
    <row r="583" spans="1:13" s="2" customFormat="1" x14ac:dyDescent="0.25">
      <c r="A583" s="136"/>
      <c r="B583" s="136"/>
      <c r="C583" s="136"/>
      <c r="D583" s="136"/>
      <c r="E583" s="136"/>
      <c r="F583" s="136"/>
      <c r="G583" s="136"/>
      <c r="H583" s="136"/>
      <c r="I583" s="136"/>
      <c r="J583" s="136"/>
      <c r="K583" s="136"/>
      <c r="L583" s="138"/>
      <c r="M583" s="139"/>
    </row>
    <row r="584" spans="1:13" s="2" customFormat="1" x14ac:dyDescent="0.25">
      <c r="A584" s="136"/>
      <c r="B584" s="136"/>
      <c r="C584" s="136"/>
      <c r="D584" s="136"/>
      <c r="E584" s="136"/>
      <c r="F584" s="136"/>
      <c r="G584" s="136"/>
      <c r="H584" s="136"/>
      <c r="I584" s="136"/>
      <c r="J584" s="136"/>
      <c r="K584" s="136"/>
      <c r="L584" s="138"/>
      <c r="M584" s="139"/>
    </row>
    <row r="585" spans="1:13" s="2" customFormat="1" x14ac:dyDescent="0.25">
      <c r="A585" s="136"/>
      <c r="B585" s="136"/>
      <c r="C585" s="136"/>
      <c r="D585" s="136"/>
      <c r="E585" s="136"/>
      <c r="F585" s="136"/>
      <c r="G585" s="136"/>
      <c r="H585" s="136"/>
      <c r="I585" s="136"/>
      <c r="J585" s="136"/>
      <c r="K585" s="136"/>
      <c r="L585" s="138"/>
      <c r="M585" s="139"/>
    </row>
    <row r="586" spans="1:13" s="2" customFormat="1" x14ac:dyDescent="0.25">
      <c r="A586" s="136"/>
      <c r="B586" s="136"/>
      <c r="C586" s="136"/>
      <c r="D586" s="136"/>
      <c r="E586" s="136"/>
      <c r="F586" s="136"/>
      <c r="G586" s="136"/>
      <c r="H586" s="136"/>
      <c r="I586" s="136"/>
      <c r="J586" s="136"/>
      <c r="K586" s="136"/>
      <c r="L586" s="138"/>
      <c r="M586" s="139"/>
    </row>
    <row r="587" spans="1:13" s="2" customFormat="1" x14ac:dyDescent="0.25">
      <c r="A587" s="136"/>
      <c r="B587" s="136"/>
      <c r="C587" s="136"/>
      <c r="D587" s="136"/>
      <c r="E587" s="136"/>
      <c r="F587" s="136"/>
      <c r="G587" s="136"/>
      <c r="H587" s="136"/>
      <c r="I587" s="136"/>
      <c r="J587" s="136"/>
      <c r="K587" s="136"/>
      <c r="L587" s="138"/>
      <c r="M587" s="139"/>
    </row>
    <row r="588" spans="1:13" s="2" customFormat="1" x14ac:dyDescent="0.25">
      <c r="A588" s="136"/>
      <c r="B588" s="136"/>
      <c r="C588" s="136"/>
      <c r="D588" s="136"/>
      <c r="E588" s="136"/>
      <c r="F588" s="136"/>
      <c r="G588" s="136"/>
      <c r="H588" s="136"/>
      <c r="I588" s="136"/>
      <c r="J588" s="136"/>
      <c r="K588" s="136"/>
      <c r="L588" s="138"/>
      <c r="M588" s="139"/>
    </row>
    <row r="589" spans="1:13" s="2" customFormat="1" x14ac:dyDescent="0.25">
      <c r="A589" s="136"/>
      <c r="B589" s="136"/>
      <c r="C589" s="136"/>
      <c r="D589" s="136"/>
      <c r="E589" s="136"/>
      <c r="F589" s="136"/>
      <c r="G589" s="136"/>
      <c r="H589" s="136"/>
      <c r="I589" s="136"/>
      <c r="J589" s="136"/>
      <c r="K589" s="136"/>
      <c r="L589" s="138"/>
      <c r="M589" s="139"/>
    </row>
    <row r="590" spans="1:13" s="2" customFormat="1" x14ac:dyDescent="0.25">
      <c r="A590" s="136"/>
      <c r="B590" s="136"/>
      <c r="C590" s="136"/>
      <c r="D590" s="136"/>
      <c r="E590" s="136"/>
      <c r="F590" s="136"/>
      <c r="G590" s="136"/>
      <c r="H590" s="136"/>
      <c r="I590" s="136"/>
      <c r="J590" s="136"/>
      <c r="K590" s="136"/>
      <c r="L590" s="138"/>
      <c r="M590" s="139"/>
    </row>
    <row r="591" spans="1:13" s="2" customFormat="1" x14ac:dyDescent="0.25">
      <c r="A591" s="136"/>
      <c r="B591" s="136"/>
      <c r="C591" s="136"/>
      <c r="D591" s="136"/>
      <c r="E591" s="136"/>
      <c r="F591" s="136"/>
      <c r="G591" s="136"/>
      <c r="H591" s="136"/>
      <c r="I591" s="136"/>
      <c r="J591" s="136"/>
      <c r="K591" s="136"/>
      <c r="L591" s="138"/>
      <c r="M591" s="139"/>
    </row>
    <row r="592" spans="1:13" s="2" customFormat="1" x14ac:dyDescent="0.25">
      <c r="A592" s="136"/>
      <c r="B592" s="136"/>
      <c r="C592" s="136"/>
      <c r="D592" s="136"/>
      <c r="E592" s="136"/>
      <c r="F592" s="136"/>
      <c r="G592" s="136"/>
      <c r="H592" s="136"/>
      <c r="I592" s="136"/>
      <c r="J592" s="136"/>
      <c r="K592" s="136"/>
      <c r="L592" s="138"/>
      <c r="M592" s="139"/>
    </row>
    <row r="593" spans="1:13" s="2" customFormat="1" x14ac:dyDescent="0.25">
      <c r="A593" s="136"/>
      <c r="B593" s="136"/>
      <c r="C593" s="136"/>
      <c r="D593" s="136"/>
      <c r="E593" s="136"/>
      <c r="F593" s="136"/>
      <c r="G593" s="136"/>
      <c r="H593" s="136"/>
      <c r="I593" s="136"/>
      <c r="J593" s="136"/>
      <c r="K593" s="136"/>
      <c r="L593" s="138"/>
      <c r="M593" s="139"/>
    </row>
    <row r="594" spans="1:13" s="2" customFormat="1" x14ac:dyDescent="0.25">
      <c r="A594" s="136"/>
      <c r="B594" s="136"/>
      <c r="C594" s="136"/>
      <c r="D594" s="136"/>
      <c r="E594" s="136"/>
      <c r="F594" s="136"/>
      <c r="G594" s="136"/>
      <c r="H594" s="136"/>
      <c r="I594" s="136"/>
      <c r="J594" s="136"/>
      <c r="K594" s="136"/>
      <c r="L594" s="138"/>
      <c r="M594" s="139"/>
    </row>
    <row r="595" spans="1:13" s="2" customFormat="1" x14ac:dyDescent="0.25">
      <c r="A595" s="136"/>
      <c r="B595" s="136"/>
      <c r="C595" s="136"/>
      <c r="D595" s="136"/>
      <c r="E595" s="136"/>
      <c r="F595" s="136"/>
      <c r="G595" s="136"/>
      <c r="H595" s="136"/>
      <c r="I595" s="136"/>
      <c r="J595" s="136"/>
      <c r="K595" s="136"/>
      <c r="L595" s="138"/>
      <c r="M595" s="139"/>
    </row>
    <row r="596" spans="1:13" s="2" customFormat="1" x14ac:dyDescent="0.25">
      <c r="A596" s="136"/>
      <c r="B596" s="136"/>
      <c r="C596" s="136"/>
      <c r="D596" s="136"/>
      <c r="E596" s="136"/>
      <c r="F596" s="136"/>
      <c r="G596" s="136"/>
      <c r="H596" s="136"/>
      <c r="I596" s="136"/>
      <c r="J596" s="136"/>
      <c r="K596" s="136"/>
      <c r="L596" s="138"/>
      <c r="M596" s="139"/>
    </row>
    <row r="597" spans="1:13" s="2" customFormat="1" x14ac:dyDescent="0.25">
      <c r="A597" s="136"/>
      <c r="B597" s="136"/>
      <c r="C597" s="136"/>
      <c r="D597" s="136"/>
      <c r="E597" s="136"/>
      <c r="F597" s="136"/>
      <c r="G597" s="136"/>
      <c r="H597" s="136"/>
      <c r="I597" s="136"/>
      <c r="J597" s="136"/>
      <c r="K597" s="136"/>
      <c r="L597" s="138"/>
      <c r="M597" s="139"/>
    </row>
    <row r="598" spans="1:13" s="2" customFormat="1" x14ac:dyDescent="0.25">
      <c r="A598" s="136"/>
      <c r="B598" s="136"/>
      <c r="C598" s="136"/>
      <c r="D598" s="136"/>
      <c r="E598" s="136"/>
      <c r="F598" s="136"/>
      <c r="G598" s="136"/>
      <c r="H598" s="136"/>
      <c r="I598" s="136"/>
      <c r="J598" s="136"/>
      <c r="K598" s="136"/>
      <c r="L598" s="138"/>
      <c r="M598" s="139"/>
    </row>
    <row r="599" spans="1:13" s="2" customFormat="1" x14ac:dyDescent="0.25">
      <c r="A599" s="136"/>
      <c r="B599" s="136"/>
      <c r="C599" s="136"/>
      <c r="D599" s="136"/>
      <c r="E599" s="136"/>
      <c r="F599" s="136"/>
      <c r="G599" s="136"/>
      <c r="H599" s="136"/>
      <c r="I599" s="136"/>
      <c r="J599" s="136"/>
      <c r="K599" s="136"/>
      <c r="L599" s="138"/>
      <c r="M599" s="139"/>
    </row>
    <row r="600" spans="1:13" s="2" customFormat="1" x14ac:dyDescent="0.25">
      <c r="A600" s="136"/>
      <c r="B600" s="136"/>
      <c r="C600" s="136"/>
      <c r="D600" s="136"/>
      <c r="E600" s="136"/>
      <c r="F600" s="136"/>
      <c r="G600" s="136"/>
      <c r="H600" s="136"/>
      <c r="I600" s="136"/>
      <c r="J600" s="136"/>
      <c r="K600" s="136"/>
      <c r="L600" s="138"/>
      <c r="M600" s="139"/>
    </row>
    <row r="601" spans="1:13" s="2" customFormat="1" x14ac:dyDescent="0.25">
      <c r="A601" s="136"/>
      <c r="B601" s="136"/>
      <c r="C601" s="136"/>
      <c r="D601" s="136"/>
      <c r="E601" s="136"/>
      <c r="F601" s="136"/>
      <c r="G601" s="136"/>
      <c r="H601" s="136"/>
      <c r="I601" s="136"/>
      <c r="J601" s="136"/>
      <c r="K601" s="136"/>
      <c r="L601" s="138"/>
      <c r="M601" s="139"/>
    </row>
    <row r="602" spans="1:13" s="2" customFormat="1" x14ac:dyDescent="0.25">
      <c r="A602" s="136"/>
      <c r="B602" s="136"/>
      <c r="C602" s="136"/>
      <c r="D602" s="136"/>
      <c r="E602" s="136"/>
      <c r="F602" s="136"/>
      <c r="G602" s="136"/>
      <c r="H602" s="136"/>
      <c r="I602" s="136"/>
      <c r="J602" s="136"/>
      <c r="K602" s="136"/>
      <c r="L602" s="138"/>
      <c r="M602" s="139"/>
    </row>
    <row r="603" spans="1:13" s="2" customFormat="1" x14ac:dyDescent="0.25">
      <c r="A603" s="136"/>
      <c r="B603" s="136"/>
      <c r="C603" s="136"/>
      <c r="D603" s="136"/>
      <c r="E603" s="136"/>
      <c r="F603" s="136"/>
      <c r="G603" s="136"/>
      <c r="H603" s="136"/>
      <c r="I603" s="136"/>
      <c r="J603" s="136"/>
      <c r="K603" s="136"/>
      <c r="L603" s="138"/>
      <c r="M603" s="139"/>
    </row>
    <row r="604" spans="1:13" s="2" customFormat="1" x14ac:dyDescent="0.25">
      <c r="A604" s="136"/>
      <c r="B604" s="136"/>
      <c r="C604" s="136"/>
      <c r="D604" s="136"/>
      <c r="E604" s="136"/>
      <c r="F604" s="136"/>
      <c r="G604" s="136"/>
      <c r="H604" s="136"/>
      <c r="I604" s="136"/>
      <c r="J604" s="136"/>
      <c r="K604" s="136"/>
      <c r="L604" s="138"/>
      <c r="M604" s="139"/>
    </row>
    <row r="605" spans="1:13" s="2" customFormat="1" x14ac:dyDescent="0.25">
      <c r="A605" s="136"/>
      <c r="B605" s="136"/>
      <c r="C605" s="136"/>
      <c r="D605" s="136"/>
      <c r="E605" s="136"/>
      <c r="F605" s="136"/>
      <c r="G605" s="136"/>
      <c r="H605" s="136"/>
      <c r="I605" s="136"/>
      <c r="J605" s="136"/>
      <c r="K605" s="136"/>
      <c r="L605" s="138"/>
      <c r="M605" s="139"/>
    </row>
    <row r="606" spans="1:13" s="2" customFormat="1" x14ac:dyDescent="0.25">
      <c r="A606" s="136"/>
      <c r="B606" s="136"/>
      <c r="C606" s="136"/>
      <c r="D606" s="136"/>
      <c r="E606" s="136"/>
      <c r="F606" s="136"/>
      <c r="G606" s="136"/>
      <c r="H606" s="136"/>
      <c r="I606" s="136"/>
      <c r="J606" s="136"/>
      <c r="K606" s="136"/>
      <c r="L606" s="138"/>
      <c r="M606" s="139"/>
    </row>
    <row r="607" spans="1:13" s="2" customFormat="1" x14ac:dyDescent="0.25">
      <c r="A607" s="136"/>
      <c r="B607" s="136"/>
      <c r="C607" s="136"/>
      <c r="D607" s="136"/>
      <c r="E607" s="136"/>
      <c r="F607" s="136"/>
      <c r="G607" s="136"/>
      <c r="H607" s="136"/>
      <c r="I607" s="136"/>
      <c r="J607" s="136"/>
      <c r="K607" s="136"/>
      <c r="L607" s="138"/>
      <c r="M607" s="139"/>
    </row>
    <row r="608" spans="1:13" s="2" customFormat="1" x14ac:dyDescent="0.25">
      <c r="A608" s="136"/>
      <c r="B608" s="136"/>
      <c r="C608" s="136"/>
      <c r="D608" s="136"/>
      <c r="E608" s="136"/>
      <c r="F608" s="136"/>
      <c r="G608" s="136"/>
      <c r="H608" s="136"/>
      <c r="I608" s="136"/>
      <c r="J608" s="136"/>
      <c r="K608" s="136"/>
      <c r="L608" s="138"/>
      <c r="M608" s="139"/>
    </row>
    <row r="609" spans="1:13" s="2" customFormat="1" x14ac:dyDescent="0.25">
      <c r="A609" s="136"/>
      <c r="B609" s="136"/>
      <c r="C609" s="136"/>
      <c r="D609" s="136"/>
      <c r="E609" s="136"/>
      <c r="F609" s="136"/>
      <c r="G609" s="136"/>
      <c r="H609" s="136"/>
      <c r="I609" s="136"/>
      <c r="J609" s="136"/>
      <c r="K609" s="136"/>
      <c r="L609" s="138"/>
      <c r="M609" s="139"/>
    </row>
    <row r="610" spans="1:13" s="2" customFormat="1" x14ac:dyDescent="0.25">
      <c r="A610" s="136"/>
      <c r="B610" s="136"/>
      <c r="C610" s="136"/>
      <c r="D610" s="136"/>
      <c r="E610" s="136"/>
      <c r="F610" s="136"/>
      <c r="G610" s="136"/>
      <c r="H610" s="136"/>
      <c r="I610" s="136"/>
      <c r="J610" s="136"/>
      <c r="K610" s="136"/>
      <c r="L610" s="138"/>
      <c r="M610" s="139"/>
    </row>
    <row r="611" spans="1:13" s="2" customFormat="1" x14ac:dyDescent="0.25">
      <c r="A611" s="136"/>
      <c r="B611" s="136"/>
      <c r="C611" s="136"/>
      <c r="D611" s="136"/>
      <c r="E611" s="136"/>
      <c r="F611" s="136"/>
      <c r="G611" s="136"/>
      <c r="H611" s="136"/>
      <c r="I611" s="136"/>
      <c r="J611" s="136"/>
      <c r="K611" s="136"/>
      <c r="L611" s="138"/>
      <c r="M611" s="139"/>
    </row>
    <row r="612" spans="1:13" s="2" customFormat="1" x14ac:dyDescent="0.25">
      <c r="A612" s="136"/>
      <c r="B612" s="136"/>
      <c r="C612" s="136"/>
      <c r="D612" s="136"/>
      <c r="E612" s="136"/>
      <c r="F612" s="136"/>
      <c r="G612" s="136"/>
      <c r="H612" s="136"/>
      <c r="I612" s="136"/>
      <c r="J612" s="136"/>
      <c r="K612" s="136"/>
      <c r="L612" s="138"/>
      <c r="M612" s="139"/>
    </row>
    <row r="613" spans="1:13" s="2" customFormat="1" x14ac:dyDescent="0.25">
      <c r="A613" s="136"/>
      <c r="B613" s="136"/>
      <c r="C613" s="136"/>
      <c r="D613" s="136"/>
      <c r="E613" s="136"/>
      <c r="F613" s="136"/>
      <c r="G613" s="136"/>
      <c r="H613" s="136"/>
      <c r="I613" s="136"/>
      <c r="J613" s="136"/>
      <c r="K613" s="136"/>
      <c r="L613" s="138"/>
      <c r="M613" s="139"/>
    </row>
    <row r="614" spans="1:13" s="2" customFormat="1" x14ac:dyDescent="0.25">
      <c r="A614" s="136"/>
      <c r="B614" s="136"/>
      <c r="C614" s="136"/>
      <c r="D614" s="136"/>
      <c r="E614" s="136"/>
      <c r="F614" s="136"/>
      <c r="G614" s="136"/>
      <c r="H614" s="136"/>
      <c r="I614" s="136"/>
      <c r="J614" s="136"/>
      <c r="K614" s="136"/>
      <c r="L614" s="138"/>
      <c r="M614" s="139"/>
    </row>
    <row r="615" spans="1:13" s="2" customFormat="1" x14ac:dyDescent="0.25">
      <c r="A615" s="136"/>
      <c r="B615" s="136"/>
      <c r="C615" s="136"/>
      <c r="D615" s="136"/>
      <c r="E615" s="136"/>
      <c r="F615" s="136"/>
      <c r="G615" s="136"/>
      <c r="H615" s="136"/>
      <c r="I615" s="136"/>
      <c r="J615" s="136"/>
      <c r="K615" s="136"/>
      <c r="L615" s="138"/>
      <c r="M615" s="139"/>
    </row>
    <row r="616" spans="1:13" s="2" customFormat="1" x14ac:dyDescent="0.25">
      <c r="A616" s="136"/>
      <c r="B616" s="136"/>
      <c r="C616" s="136"/>
      <c r="D616" s="136"/>
      <c r="E616" s="136"/>
      <c r="F616" s="136"/>
      <c r="G616" s="136"/>
      <c r="H616" s="136"/>
      <c r="I616" s="136"/>
      <c r="J616" s="136"/>
      <c r="K616" s="136"/>
      <c r="L616" s="138"/>
      <c r="M616" s="139"/>
    </row>
    <row r="617" spans="1:13" s="2" customFormat="1" x14ac:dyDescent="0.25">
      <c r="A617" s="136"/>
      <c r="B617" s="136"/>
      <c r="C617" s="136"/>
      <c r="D617" s="136"/>
      <c r="E617" s="136"/>
      <c r="F617" s="136"/>
      <c r="G617" s="136"/>
      <c r="H617" s="136"/>
      <c r="I617" s="136"/>
      <c r="J617" s="136"/>
      <c r="K617" s="136"/>
      <c r="L617" s="138"/>
      <c r="M617" s="139"/>
    </row>
    <row r="618" spans="1:13" s="2" customFormat="1" x14ac:dyDescent="0.25">
      <c r="A618" s="136"/>
      <c r="B618" s="136"/>
      <c r="C618" s="136"/>
      <c r="D618" s="136"/>
      <c r="E618" s="136"/>
      <c r="F618" s="136"/>
      <c r="G618" s="136"/>
      <c r="H618" s="136"/>
      <c r="I618" s="136"/>
      <c r="J618" s="136"/>
      <c r="K618" s="136"/>
      <c r="L618" s="138"/>
      <c r="M618" s="139"/>
    </row>
    <row r="619" spans="1:13" s="2" customFormat="1" x14ac:dyDescent="0.25">
      <c r="A619" s="136"/>
      <c r="B619" s="136"/>
      <c r="C619" s="136"/>
      <c r="D619" s="136"/>
      <c r="E619" s="136"/>
      <c r="F619" s="136"/>
      <c r="G619" s="136"/>
      <c r="H619" s="136"/>
      <c r="I619" s="136"/>
      <c r="J619" s="136"/>
      <c r="K619" s="136"/>
      <c r="L619" s="138"/>
      <c r="M619" s="139"/>
    </row>
    <row r="620" spans="1:13" s="2" customFormat="1" x14ac:dyDescent="0.25">
      <c r="A620" s="136"/>
      <c r="B620" s="136"/>
      <c r="C620" s="136"/>
      <c r="D620" s="136"/>
      <c r="E620" s="136"/>
      <c r="F620" s="136"/>
      <c r="G620" s="136"/>
      <c r="H620" s="136"/>
      <c r="I620" s="136"/>
      <c r="J620" s="136"/>
      <c r="K620" s="136"/>
      <c r="L620" s="138"/>
      <c r="M620" s="139"/>
    </row>
    <row r="621" spans="1:13" s="2" customFormat="1" x14ac:dyDescent="0.25">
      <c r="A621" s="136"/>
      <c r="B621" s="136"/>
      <c r="C621" s="136"/>
      <c r="D621" s="136"/>
      <c r="E621" s="136"/>
      <c r="F621" s="136"/>
      <c r="G621" s="136"/>
      <c r="H621" s="136"/>
      <c r="I621" s="136"/>
      <c r="J621" s="136"/>
      <c r="K621" s="136"/>
      <c r="L621" s="138"/>
      <c r="M621" s="139"/>
    </row>
    <row r="622" spans="1:13" s="2" customFormat="1" x14ac:dyDescent="0.25">
      <c r="A622" s="136"/>
      <c r="B622" s="136"/>
      <c r="C622" s="136"/>
      <c r="D622" s="136"/>
      <c r="E622" s="136"/>
      <c r="F622" s="136"/>
      <c r="G622" s="136"/>
      <c r="H622" s="136"/>
      <c r="I622" s="136"/>
      <c r="J622" s="136"/>
      <c r="K622" s="136"/>
      <c r="L622" s="138"/>
      <c r="M622" s="139"/>
    </row>
    <row r="623" spans="1:13" s="2" customFormat="1" x14ac:dyDescent="0.25">
      <c r="A623" s="136"/>
      <c r="B623" s="136"/>
      <c r="C623" s="136"/>
      <c r="D623" s="136"/>
      <c r="E623" s="136"/>
      <c r="F623" s="136"/>
      <c r="G623" s="136"/>
      <c r="H623" s="136"/>
      <c r="I623" s="136"/>
      <c r="J623" s="136"/>
      <c r="K623" s="136"/>
      <c r="L623" s="138"/>
      <c r="M623" s="139"/>
    </row>
    <row r="624" spans="1:13" s="2" customFormat="1" x14ac:dyDescent="0.25">
      <c r="A624" s="136"/>
      <c r="B624" s="136"/>
      <c r="C624" s="136"/>
      <c r="D624" s="136"/>
      <c r="E624" s="136"/>
      <c r="F624" s="136"/>
      <c r="G624" s="136"/>
      <c r="H624" s="136"/>
      <c r="I624" s="136"/>
      <c r="J624" s="136"/>
      <c r="K624" s="136"/>
      <c r="L624" s="138"/>
      <c r="M624" s="139"/>
    </row>
    <row r="625" spans="1:13" s="2" customFormat="1" x14ac:dyDescent="0.25">
      <c r="A625" s="136"/>
      <c r="B625" s="136"/>
      <c r="C625" s="136"/>
      <c r="D625" s="136"/>
      <c r="E625" s="136"/>
      <c r="F625" s="136"/>
      <c r="G625" s="136"/>
      <c r="H625" s="136"/>
      <c r="I625" s="136"/>
      <c r="J625" s="136"/>
      <c r="K625" s="136"/>
      <c r="L625" s="138"/>
      <c r="M625" s="139"/>
    </row>
    <row r="626" spans="1:13" s="2" customFormat="1" x14ac:dyDescent="0.25">
      <c r="A626" s="136"/>
      <c r="B626" s="136"/>
      <c r="C626" s="136"/>
      <c r="D626" s="136"/>
      <c r="E626" s="136"/>
      <c r="F626" s="136"/>
      <c r="G626" s="136"/>
      <c r="H626" s="136"/>
      <c r="I626" s="136"/>
      <c r="J626" s="136"/>
      <c r="K626" s="136"/>
      <c r="L626" s="138"/>
      <c r="M626" s="139"/>
    </row>
    <row r="627" spans="1:13" s="2" customFormat="1" x14ac:dyDescent="0.25">
      <c r="A627" s="136"/>
      <c r="B627" s="136"/>
      <c r="C627" s="136"/>
      <c r="D627" s="136"/>
      <c r="E627" s="136"/>
      <c r="F627" s="136"/>
      <c r="G627" s="136"/>
      <c r="H627" s="136"/>
      <c r="I627" s="136"/>
      <c r="J627" s="136"/>
      <c r="K627" s="136"/>
      <c r="L627" s="138"/>
      <c r="M627" s="139"/>
    </row>
    <row r="628" spans="1:13" s="2" customFormat="1" x14ac:dyDescent="0.25">
      <c r="A628" s="136"/>
      <c r="B628" s="136"/>
      <c r="C628" s="136"/>
      <c r="D628" s="136"/>
      <c r="E628" s="136"/>
      <c r="F628" s="136"/>
      <c r="G628" s="136"/>
      <c r="H628" s="136"/>
      <c r="I628" s="136"/>
      <c r="J628" s="136"/>
      <c r="K628" s="136"/>
      <c r="L628" s="138"/>
      <c r="M628" s="139"/>
    </row>
    <row r="629" spans="1:13" s="2" customFormat="1" x14ac:dyDescent="0.25">
      <c r="A629" s="136"/>
      <c r="B629" s="136"/>
      <c r="C629" s="136"/>
      <c r="D629" s="136"/>
      <c r="E629" s="136"/>
      <c r="F629" s="136"/>
      <c r="G629" s="136"/>
      <c r="H629" s="136"/>
      <c r="I629" s="136"/>
      <c r="J629" s="136"/>
      <c r="K629" s="136"/>
      <c r="L629" s="138"/>
      <c r="M629" s="139"/>
    </row>
    <row r="630" spans="1:13" s="2" customFormat="1" x14ac:dyDescent="0.25">
      <c r="A630" s="136"/>
      <c r="B630" s="136"/>
      <c r="C630" s="136"/>
      <c r="D630" s="136"/>
      <c r="E630" s="136"/>
      <c r="F630" s="136"/>
      <c r="G630" s="136"/>
      <c r="H630" s="136"/>
      <c r="I630" s="136"/>
      <c r="J630" s="136"/>
      <c r="K630" s="136"/>
      <c r="L630" s="138"/>
      <c r="M630" s="139"/>
    </row>
    <row r="631" spans="1:13" s="2" customFormat="1" x14ac:dyDescent="0.25">
      <c r="A631" s="136"/>
      <c r="B631" s="136"/>
      <c r="C631" s="136"/>
      <c r="D631" s="136"/>
      <c r="E631" s="136"/>
      <c r="F631" s="136"/>
      <c r="G631" s="136"/>
      <c r="H631" s="136"/>
      <c r="I631" s="136"/>
      <c r="J631" s="136"/>
      <c r="K631" s="136"/>
      <c r="L631" s="138"/>
      <c r="M631" s="139"/>
    </row>
    <row r="632" spans="1:13" s="2" customFormat="1" x14ac:dyDescent="0.25">
      <c r="A632" s="136"/>
      <c r="B632" s="136"/>
      <c r="C632" s="136"/>
      <c r="D632" s="136"/>
      <c r="E632" s="136"/>
      <c r="F632" s="136"/>
      <c r="G632" s="136"/>
      <c r="H632" s="136"/>
      <c r="I632" s="136"/>
      <c r="J632" s="136"/>
      <c r="K632" s="136"/>
      <c r="L632" s="138"/>
      <c r="M632" s="139"/>
    </row>
    <row r="633" spans="1:13" s="2" customFormat="1" x14ac:dyDescent="0.25">
      <c r="A633" s="136"/>
      <c r="B633" s="136"/>
      <c r="C633" s="136"/>
      <c r="D633" s="136"/>
      <c r="E633" s="136"/>
      <c r="F633" s="136"/>
      <c r="G633" s="136"/>
      <c r="H633" s="136"/>
      <c r="I633" s="136"/>
      <c r="J633" s="136"/>
      <c r="K633" s="136"/>
      <c r="L633" s="138"/>
      <c r="M633" s="139"/>
    </row>
    <row r="634" spans="1:13" s="2" customFormat="1" x14ac:dyDescent="0.25">
      <c r="A634" s="136"/>
      <c r="B634" s="136"/>
      <c r="C634" s="136"/>
      <c r="D634" s="136"/>
      <c r="E634" s="136"/>
      <c r="F634" s="136"/>
      <c r="G634" s="136"/>
      <c r="H634" s="136"/>
      <c r="I634" s="136"/>
      <c r="J634" s="136"/>
      <c r="K634" s="136"/>
      <c r="L634" s="138"/>
      <c r="M634" s="139"/>
    </row>
    <row r="635" spans="1:13" s="2" customFormat="1" x14ac:dyDescent="0.25">
      <c r="A635" s="136"/>
      <c r="B635" s="136"/>
      <c r="C635" s="136"/>
      <c r="D635" s="136"/>
      <c r="E635" s="136"/>
      <c r="F635" s="136"/>
      <c r="G635" s="136"/>
      <c r="H635" s="136"/>
      <c r="I635" s="136"/>
      <c r="J635" s="136"/>
      <c r="K635" s="136"/>
      <c r="L635" s="138"/>
      <c r="M635" s="139"/>
    </row>
    <row r="636" spans="1:13" s="2" customFormat="1" x14ac:dyDescent="0.25">
      <c r="A636" s="136"/>
      <c r="B636" s="136"/>
      <c r="C636" s="136"/>
      <c r="D636" s="136"/>
      <c r="E636" s="136"/>
      <c r="F636" s="136"/>
      <c r="G636" s="136"/>
      <c r="H636" s="136"/>
      <c r="I636" s="136"/>
      <c r="J636" s="136"/>
      <c r="K636" s="136"/>
      <c r="L636" s="138"/>
      <c r="M636" s="139"/>
    </row>
    <row r="637" spans="1:13" s="2" customFormat="1" x14ac:dyDescent="0.25">
      <c r="A637" s="136"/>
      <c r="B637" s="136"/>
      <c r="C637" s="136"/>
      <c r="D637" s="136"/>
      <c r="E637" s="136"/>
      <c r="F637" s="136"/>
      <c r="G637" s="136"/>
      <c r="H637" s="136"/>
      <c r="I637" s="136"/>
      <c r="J637" s="136"/>
      <c r="K637" s="136"/>
      <c r="L637" s="138"/>
      <c r="M637" s="139"/>
    </row>
    <row r="638" spans="1:13" s="2" customFormat="1" x14ac:dyDescent="0.25">
      <c r="A638" s="136"/>
      <c r="B638" s="136"/>
      <c r="C638" s="136"/>
      <c r="D638" s="136"/>
      <c r="E638" s="136"/>
      <c r="F638" s="136"/>
      <c r="G638" s="136"/>
      <c r="H638" s="136"/>
      <c r="I638" s="136"/>
      <c r="J638" s="136"/>
      <c r="K638" s="136"/>
      <c r="L638" s="138"/>
      <c r="M638" s="139"/>
    </row>
    <row r="639" spans="1:13" s="2" customFormat="1" x14ac:dyDescent="0.25">
      <c r="A639" s="136"/>
      <c r="B639" s="136"/>
      <c r="C639" s="136"/>
      <c r="D639" s="136"/>
      <c r="E639" s="136"/>
      <c r="F639" s="136"/>
      <c r="G639" s="136"/>
      <c r="H639" s="136"/>
      <c r="I639" s="136"/>
      <c r="J639" s="136"/>
      <c r="K639" s="136"/>
      <c r="L639" s="138"/>
      <c r="M639" s="139"/>
    </row>
    <row r="640" spans="1:13" s="2" customFormat="1" x14ac:dyDescent="0.25">
      <c r="A640" s="136"/>
      <c r="B640" s="136"/>
      <c r="C640" s="136"/>
      <c r="D640" s="136"/>
      <c r="E640" s="136"/>
      <c r="F640" s="136"/>
      <c r="G640" s="136"/>
      <c r="H640" s="136"/>
      <c r="I640" s="136"/>
      <c r="J640" s="136"/>
      <c r="K640" s="136"/>
      <c r="L640" s="138"/>
      <c r="M640" s="139"/>
    </row>
    <row r="641" spans="1:13" s="2" customFormat="1" x14ac:dyDescent="0.25">
      <c r="A641" s="136"/>
      <c r="B641" s="136"/>
      <c r="C641" s="136"/>
      <c r="D641" s="136"/>
      <c r="E641" s="136"/>
      <c r="F641" s="136"/>
      <c r="G641" s="136"/>
      <c r="H641" s="136"/>
      <c r="I641" s="136"/>
      <c r="J641" s="136"/>
      <c r="K641" s="136"/>
      <c r="L641" s="138"/>
      <c r="M641" s="139"/>
    </row>
    <row r="642" spans="1:13" s="2" customFormat="1" x14ac:dyDescent="0.25">
      <c r="A642" s="136"/>
      <c r="B642" s="136"/>
      <c r="C642" s="136"/>
      <c r="D642" s="136"/>
      <c r="E642" s="136"/>
      <c r="F642" s="136"/>
      <c r="G642" s="136"/>
      <c r="H642" s="136"/>
      <c r="I642" s="136"/>
      <c r="J642" s="136"/>
      <c r="K642" s="136"/>
      <c r="L642" s="138"/>
      <c r="M642" s="139"/>
    </row>
    <row r="643" spans="1:13" s="2" customFormat="1" x14ac:dyDescent="0.25">
      <c r="A643" s="136"/>
      <c r="B643" s="136"/>
      <c r="C643" s="136"/>
      <c r="D643" s="136"/>
      <c r="E643" s="136"/>
      <c r="F643" s="136"/>
      <c r="G643" s="136"/>
      <c r="H643" s="136"/>
      <c r="I643" s="136"/>
      <c r="J643" s="136"/>
      <c r="K643" s="136"/>
      <c r="L643" s="138"/>
      <c r="M643" s="139"/>
    </row>
    <row r="644" spans="1:13" s="2" customFormat="1" x14ac:dyDescent="0.25">
      <c r="A644" s="136"/>
      <c r="B644" s="136"/>
      <c r="C644" s="136"/>
      <c r="D644" s="136"/>
      <c r="E644" s="136"/>
      <c r="F644" s="136"/>
      <c r="G644" s="136"/>
      <c r="H644" s="136"/>
      <c r="I644" s="136"/>
      <c r="J644" s="136"/>
      <c r="K644" s="136"/>
      <c r="L644" s="138"/>
      <c r="M644" s="139"/>
    </row>
    <row r="645" spans="1:13" s="2" customFormat="1" x14ac:dyDescent="0.25">
      <c r="A645" s="136"/>
      <c r="B645" s="136"/>
      <c r="C645" s="136"/>
      <c r="D645" s="136"/>
      <c r="E645" s="136"/>
      <c r="F645" s="136"/>
      <c r="G645" s="136"/>
      <c r="H645" s="136"/>
      <c r="I645" s="136"/>
      <c r="J645" s="136"/>
      <c r="K645" s="136"/>
      <c r="L645" s="138"/>
      <c r="M645" s="139"/>
    </row>
    <row r="646" spans="1:13" s="2" customFormat="1" x14ac:dyDescent="0.25">
      <c r="A646" s="136"/>
      <c r="B646" s="136"/>
      <c r="C646" s="136"/>
      <c r="D646" s="136"/>
      <c r="E646" s="136"/>
      <c r="F646" s="136"/>
      <c r="G646" s="136"/>
      <c r="H646" s="136"/>
      <c r="I646" s="136"/>
      <c r="J646" s="136"/>
      <c r="K646" s="136"/>
      <c r="L646" s="138"/>
      <c r="M646" s="139"/>
    </row>
    <row r="647" spans="1:13" s="2" customFormat="1" x14ac:dyDescent="0.25">
      <c r="A647" s="136"/>
      <c r="B647" s="136"/>
      <c r="C647" s="136"/>
      <c r="D647" s="136"/>
      <c r="E647" s="136"/>
      <c r="F647" s="136"/>
      <c r="G647" s="136"/>
      <c r="H647" s="136"/>
      <c r="I647" s="136"/>
      <c r="J647" s="136"/>
      <c r="K647" s="136"/>
      <c r="L647" s="138"/>
      <c r="M647" s="139"/>
    </row>
    <row r="648" spans="1:13" s="2" customFormat="1" x14ac:dyDescent="0.25">
      <c r="A648" s="136"/>
      <c r="B648" s="136"/>
      <c r="C648" s="136"/>
      <c r="D648" s="136"/>
      <c r="E648" s="136"/>
      <c r="F648" s="136"/>
      <c r="G648" s="136"/>
      <c r="H648" s="136"/>
      <c r="I648" s="136"/>
      <c r="J648" s="136"/>
      <c r="K648" s="136"/>
      <c r="L648" s="138"/>
      <c r="M648" s="139"/>
    </row>
    <row r="649" spans="1:13" s="2" customFormat="1" x14ac:dyDescent="0.25">
      <c r="A649" s="136"/>
      <c r="B649" s="136"/>
      <c r="C649" s="136"/>
      <c r="D649" s="136"/>
      <c r="E649" s="136"/>
      <c r="F649" s="136"/>
      <c r="G649" s="136"/>
      <c r="H649" s="136"/>
      <c r="I649" s="136"/>
      <c r="J649" s="136"/>
      <c r="K649" s="136"/>
      <c r="L649" s="138"/>
      <c r="M649" s="139"/>
    </row>
    <row r="650" spans="1:13" s="2" customFormat="1" x14ac:dyDescent="0.25">
      <c r="A650" s="136"/>
      <c r="B650" s="136"/>
      <c r="C650" s="136"/>
      <c r="D650" s="136"/>
      <c r="E650" s="136"/>
      <c r="F650" s="136"/>
      <c r="G650" s="136"/>
      <c r="H650" s="136"/>
      <c r="I650" s="136"/>
      <c r="J650" s="136"/>
      <c r="K650" s="136"/>
      <c r="L650" s="138"/>
      <c r="M650" s="139"/>
    </row>
    <row r="651" spans="1:13" s="2" customFormat="1" x14ac:dyDescent="0.25">
      <c r="A651" s="136"/>
      <c r="B651" s="136"/>
      <c r="C651" s="136"/>
      <c r="D651" s="136"/>
      <c r="E651" s="136"/>
      <c r="F651" s="136"/>
      <c r="G651" s="136"/>
      <c r="H651" s="136"/>
      <c r="I651" s="136"/>
      <c r="J651" s="136"/>
      <c r="K651" s="136"/>
      <c r="L651" s="138"/>
      <c r="M651" s="139"/>
    </row>
    <row r="652" spans="1:13" s="2" customFormat="1" x14ac:dyDescent="0.25">
      <c r="A652" s="136"/>
      <c r="B652" s="136"/>
      <c r="C652" s="136"/>
      <c r="D652" s="136"/>
      <c r="E652" s="136"/>
      <c r="F652" s="136"/>
      <c r="G652" s="136"/>
      <c r="H652" s="136"/>
      <c r="I652" s="136"/>
      <c r="J652" s="136"/>
      <c r="K652" s="136"/>
      <c r="L652" s="138"/>
      <c r="M652" s="139"/>
    </row>
    <row r="653" spans="1:13" s="2" customFormat="1" x14ac:dyDescent="0.25">
      <c r="A653" s="136"/>
      <c r="B653" s="136"/>
      <c r="C653" s="136"/>
      <c r="D653" s="136"/>
      <c r="E653" s="136"/>
      <c r="F653" s="136"/>
      <c r="G653" s="136"/>
      <c r="H653" s="136"/>
      <c r="I653" s="136"/>
      <c r="J653" s="136"/>
      <c r="K653" s="136"/>
      <c r="L653" s="138"/>
      <c r="M653" s="139"/>
    </row>
    <row r="654" spans="1:13" s="2" customFormat="1" x14ac:dyDescent="0.25">
      <c r="A654" s="136"/>
      <c r="B654" s="136"/>
      <c r="C654" s="136"/>
      <c r="D654" s="136"/>
      <c r="E654" s="136"/>
      <c r="F654" s="136"/>
      <c r="G654" s="136"/>
      <c r="H654" s="136"/>
      <c r="I654" s="136"/>
      <c r="J654" s="136"/>
      <c r="K654" s="136"/>
      <c r="L654" s="138"/>
      <c r="M654" s="139"/>
    </row>
    <row r="655" spans="1:13" s="2" customFormat="1" x14ac:dyDescent="0.25">
      <c r="A655" s="136"/>
      <c r="B655" s="136"/>
      <c r="C655" s="136"/>
      <c r="D655" s="136"/>
      <c r="E655" s="136"/>
      <c r="F655" s="136"/>
      <c r="G655" s="136"/>
      <c r="H655" s="136"/>
      <c r="I655" s="136"/>
      <c r="J655" s="136"/>
      <c r="K655" s="136"/>
      <c r="L655" s="138"/>
      <c r="M655" s="139"/>
    </row>
    <row r="656" spans="1:13" s="2" customFormat="1" x14ac:dyDescent="0.25">
      <c r="A656" s="136"/>
      <c r="B656" s="136"/>
      <c r="C656" s="136"/>
      <c r="D656" s="136"/>
      <c r="E656" s="136"/>
      <c r="F656" s="136"/>
      <c r="G656" s="136"/>
      <c r="H656" s="136"/>
      <c r="I656" s="136"/>
      <c r="J656" s="136"/>
      <c r="K656" s="136"/>
      <c r="L656" s="138"/>
      <c r="M656" s="139"/>
    </row>
    <row r="657" spans="1:13" s="2" customFormat="1" x14ac:dyDescent="0.25">
      <c r="A657" s="136"/>
      <c r="B657" s="136"/>
      <c r="C657" s="136"/>
      <c r="D657" s="136"/>
      <c r="E657" s="136"/>
      <c r="F657" s="136"/>
      <c r="G657" s="136"/>
      <c r="H657" s="136"/>
      <c r="I657" s="136"/>
      <c r="J657" s="136"/>
      <c r="K657" s="136"/>
      <c r="L657" s="138"/>
      <c r="M657" s="139"/>
    </row>
    <row r="658" spans="1:13" s="2" customFormat="1" x14ac:dyDescent="0.25">
      <c r="A658" s="136"/>
      <c r="B658" s="136"/>
      <c r="C658" s="136"/>
      <c r="D658" s="136"/>
      <c r="E658" s="136"/>
      <c r="F658" s="136"/>
      <c r="G658" s="136"/>
      <c r="H658" s="136"/>
      <c r="I658" s="136"/>
      <c r="J658" s="136"/>
      <c r="K658" s="136"/>
      <c r="L658" s="138"/>
      <c r="M658" s="139"/>
    </row>
    <row r="659" spans="1:13" s="2" customFormat="1" x14ac:dyDescent="0.25">
      <c r="A659" s="136"/>
      <c r="B659" s="136"/>
      <c r="C659" s="136"/>
      <c r="D659" s="136"/>
      <c r="E659" s="136"/>
      <c r="F659" s="136"/>
      <c r="G659" s="136"/>
      <c r="H659" s="136"/>
      <c r="I659" s="136"/>
      <c r="J659" s="136"/>
      <c r="K659" s="136"/>
      <c r="L659" s="138"/>
      <c r="M659" s="139"/>
    </row>
    <row r="660" spans="1:13" s="2" customFormat="1" x14ac:dyDescent="0.25">
      <c r="A660" s="136"/>
      <c r="B660" s="136"/>
      <c r="C660" s="136"/>
      <c r="D660" s="136"/>
      <c r="E660" s="136"/>
      <c r="F660" s="136"/>
      <c r="G660" s="136"/>
      <c r="H660" s="136"/>
      <c r="I660" s="136"/>
      <c r="J660" s="136"/>
      <c r="K660" s="136"/>
      <c r="L660" s="138"/>
      <c r="M660" s="139"/>
    </row>
    <row r="661" spans="1:13" s="2" customFormat="1" x14ac:dyDescent="0.25">
      <c r="A661" s="136"/>
      <c r="B661" s="136"/>
      <c r="C661" s="136"/>
      <c r="D661" s="136"/>
      <c r="E661" s="136"/>
      <c r="F661" s="136"/>
      <c r="G661" s="136"/>
      <c r="H661" s="136"/>
      <c r="I661" s="136"/>
      <c r="J661" s="136"/>
      <c r="K661" s="136"/>
      <c r="L661" s="138"/>
      <c r="M661" s="139"/>
    </row>
    <row r="662" spans="1:13" s="2" customFormat="1" x14ac:dyDescent="0.25">
      <c r="A662" s="136"/>
      <c r="B662" s="136"/>
      <c r="C662" s="136"/>
      <c r="D662" s="136"/>
      <c r="E662" s="136"/>
      <c r="F662" s="136"/>
      <c r="G662" s="136"/>
      <c r="H662" s="136"/>
      <c r="I662" s="136"/>
      <c r="J662" s="136"/>
      <c r="K662" s="136"/>
      <c r="L662" s="138"/>
      <c r="M662" s="139"/>
    </row>
    <row r="663" spans="1:13" s="2" customFormat="1" x14ac:dyDescent="0.25">
      <c r="A663" s="136"/>
      <c r="B663" s="136"/>
      <c r="C663" s="136"/>
      <c r="D663" s="136"/>
      <c r="E663" s="136"/>
      <c r="F663" s="136"/>
      <c r="G663" s="136"/>
      <c r="H663" s="136"/>
      <c r="I663" s="136"/>
      <c r="J663" s="136"/>
      <c r="K663" s="136"/>
      <c r="L663" s="138"/>
      <c r="M663" s="139"/>
    </row>
    <row r="664" spans="1:13" s="2" customFormat="1" x14ac:dyDescent="0.25">
      <c r="A664" s="136"/>
      <c r="B664" s="136"/>
      <c r="C664" s="136"/>
      <c r="D664" s="136"/>
      <c r="E664" s="136"/>
      <c r="F664" s="136"/>
      <c r="G664" s="136"/>
      <c r="H664" s="136"/>
      <c r="I664" s="136"/>
      <c r="J664" s="136"/>
      <c r="K664" s="136"/>
      <c r="L664" s="138"/>
      <c r="M664" s="139"/>
    </row>
    <row r="665" spans="1:13" s="2" customFormat="1" x14ac:dyDescent="0.25">
      <c r="A665" s="136"/>
      <c r="B665" s="136"/>
      <c r="C665" s="136"/>
      <c r="D665" s="136"/>
      <c r="E665" s="136"/>
      <c r="F665" s="136"/>
      <c r="G665" s="136"/>
      <c r="H665" s="136"/>
      <c r="I665" s="136"/>
      <c r="J665" s="136"/>
      <c r="K665" s="136"/>
      <c r="L665" s="138"/>
      <c r="M665" s="139"/>
    </row>
    <row r="666" spans="1:13" s="2" customFormat="1" x14ac:dyDescent="0.25">
      <c r="A666" s="136"/>
      <c r="B666" s="136"/>
      <c r="C666" s="136"/>
      <c r="D666" s="136"/>
      <c r="E666" s="136"/>
      <c r="F666" s="136"/>
      <c r="G666" s="136"/>
      <c r="H666" s="136"/>
      <c r="I666" s="136"/>
      <c r="J666" s="136"/>
      <c r="K666" s="136"/>
      <c r="L666" s="138"/>
      <c r="M666" s="139"/>
    </row>
    <row r="667" spans="1:13" s="2" customFormat="1" x14ac:dyDescent="0.25">
      <c r="A667" s="136"/>
      <c r="B667" s="136"/>
      <c r="C667" s="136"/>
      <c r="D667" s="136"/>
      <c r="E667" s="136"/>
      <c r="F667" s="136"/>
      <c r="G667" s="136"/>
      <c r="H667" s="136"/>
      <c r="I667" s="136"/>
      <c r="J667" s="136"/>
      <c r="K667" s="136"/>
      <c r="L667" s="138"/>
      <c r="M667" s="139"/>
    </row>
    <row r="668" spans="1:13" s="2" customFormat="1" x14ac:dyDescent="0.25">
      <c r="A668" s="136"/>
      <c r="B668" s="136"/>
      <c r="C668" s="136"/>
      <c r="D668" s="136"/>
      <c r="E668" s="136"/>
      <c r="F668" s="136"/>
      <c r="G668" s="136"/>
      <c r="H668" s="136"/>
      <c r="I668" s="136"/>
      <c r="J668" s="136"/>
      <c r="K668" s="136"/>
      <c r="L668" s="138"/>
      <c r="M668" s="139"/>
    </row>
    <row r="669" spans="1:13" s="2" customFormat="1" x14ac:dyDescent="0.25">
      <c r="A669" s="136"/>
      <c r="B669" s="136"/>
      <c r="C669" s="136"/>
      <c r="D669" s="136"/>
      <c r="E669" s="136"/>
      <c r="F669" s="136"/>
      <c r="G669" s="136"/>
      <c r="H669" s="136"/>
      <c r="I669" s="136"/>
      <c r="J669" s="136"/>
      <c r="K669" s="136"/>
      <c r="L669" s="138"/>
      <c r="M669" s="139"/>
    </row>
    <row r="670" spans="1:13" s="2" customFormat="1" x14ac:dyDescent="0.25">
      <c r="A670" s="136"/>
      <c r="B670" s="136"/>
      <c r="C670" s="136"/>
      <c r="D670" s="136"/>
      <c r="E670" s="136"/>
      <c r="F670" s="136"/>
      <c r="G670" s="136"/>
      <c r="H670" s="136"/>
      <c r="I670" s="136"/>
      <c r="J670" s="136"/>
      <c r="K670" s="136"/>
      <c r="L670" s="138"/>
      <c r="M670" s="139"/>
    </row>
    <row r="671" spans="1:13" s="2" customFormat="1" x14ac:dyDescent="0.25">
      <c r="A671" s="136"/>
      <c r="B671" s="136"/>
      <c r="C671" s="136"/>
      <c r="D671" s="136"/>
      <c r="E671" s="136"/>
      <c r="F671" s="136"/>
      <c r="G671" s="136"/>
      <c r="H671" s="136"/>
      <c r="I671" s="136"/>
      <c r="J671" s="136"/>
      <c r="K671" s="136"/>
      <c r="L671" s="138"/>
      <c r="M671" s="139"/>
    </row>
    <row r="672" spans="1:13" s="2" customFormat="1" x14ac:dyDescent="0.25">
      <c r="A672" s="136"/>
      <c r="B672" s="136"/>
      <c r="C672" s="136"/>
      <c r="D672" s="136"/>
      <c r="E672" s="136"/>
      <c r="F672" s="136"/>
      <c r="G672" s="136"/>
      <c r="H672" s="136"/>
      <c r="I672" s="136"/>
      <c r="J672" s="136"/>
      <c r="K672" s="136"/>
      <c r="L672" s="138"/>
      <c r="M672" s="139"/>
    </row>
    <row r="673" spans="1:13" s="2" customFormat="1" x14ac:dyDescent="0.25">
      <c r="A673" s="136"/>
      <c r="B673" s="136"/>
      <c r="C673" s="136"/>
      <c r="D673" s="136"/>
      <c r="E673" s="136"/>
      <c r="F673" s="136"/>
      <c r="G673" s="136"/>
      <c r="H673" s="136"/>
      <c r="I673" s="136"/>
      <c r="J673" s="136"/>
      <c r="K673" s="136"/>
      <c r="L673" s="138"/>
      <c r="M673" s="139"/>
    </row>
    <row r="674" spans="1:13" s="2" customFormat="1" x14ac:dyDescent="0.25">
      <c r="A674" s="136"/>
      <c r="B674" s="136"/>
      <c r="C674" s="136"/>
      <c r="D674" s="136"/>
      <c r="E674" s="136"/>
      <c r="F674" s="136"/>
      <c r="G674" s="136"/>
      <c r="H674" s="136"/>
      <c r="I674" s="136"/>
      <c r="J674" s="136"/>
      <c r="K674" s="136"/>
      <c r="L674" s="138"/>
      <c r="M674" s="139"/>
    </row>
    <row r="675" spans="1:13" s="2" customFormat="1" x14ac:dyDescent="0.25">
      <c r="A675" s="136"/>
      <c r="B675" s="136"/>
      <c r="C675" s="136"/>
      <c r="D675" s="136"/>
      <c r="E675" s="136"/>
      <c r="F675" s="136"/>
      <c r="G675" s="136"/>
      <c r="H675" s="136"/>
      <c r="I675" s="136"/>
      <c r="J675" s="136"/>
      <c r="K675" s="136"/>
      <c r="L675" s="138"/>
      <c r="M675" s="139"/>
    </row>
    <row r="676" spans="1:13" s="2" customFormat="1" x14ac:dyDescent="0.25">
      <c r="A676" s="136"/>
      <c r="B676" s="136"/>
      <c r="C676" s="136"/>
      <c r="D676" s="136"/>
      <c r="E676" s="136"/>
      <c r="F676" s="136"/>
      <c r="G676" s="136"/>
      <c r="H676" s="136"/>
      <c r="I676" s="136"/>
      <c r="J676" s="136"/>
      <c r="K676" s="136"/>
      <c r="L676" s="138"/>
      <c r="M676" s="139"/>
    </row>
    <row r="677" spans="1:13" s="2" customFormat="1" x14ac:dyDescent="0.25">
      <c r="A677" s="136"/>
      <c r="B677" s="136"/>
      <c r="C677" s="136"/>
      <c r="D677" s="136"/>
      <c r="E677" s="136"/>
      <c r="F677" s="136"/>
      <c r="G677" s="136"/>
      <c r="H677" s="136"/>
      <c r="I677" s="136"/>
      <c r="J677" s="136"/>
      <c r="K677" s="136"/>
      <c r="L677" s="138"/>
      <c r="M677" s="139"/>
    </row>
    <row r="678" spans="1:13" s="2" customFormat="1" x14ac:dyDescent="0.25">
      <c r="A678" s="136"/>
      <c r="B678" s="136"/>
      <c r="C678" s="136"/>
      <c r="D678" s="136"/>
      <c r="E678" s="136"/>
      <c r="F678" s="136"/>
      <c r="G678" s="136"/>
      <c r="H678" s="136"/>
      <c r="I678" s="136"/>
      <c r="J678" s="136"/>
      <c r="K678" s="136"/>
      <c r="L678" s="138"/>
      <c r="M678" s="139"/>
    </row>
    <row r="679" spans="1:13" s="2" customFormat="1" x14ac:dyDescent="0.25">
      <c r="A679" s="136"/>
      <c r="B679" s="136"/>
      <c r="C679" s="136"/>
      <c r="D679" s="136"/>
      <c r="E679" s="136"/>
      <c r="F679" s="136"/>
      <c r="G679" s="136"/>
      <c r="H679" s="136"/>
      <c r="I679" s="136"/>
      <c r="J679" s="136"/>
      <c r="K679" s="136"/>
      <c r="L679" s="138"/>
      <c r="M679" s="139"/>
    </row>
    <row r="680" spans="1:13" s="2" customFormat="1" x14ac:dyDescent="0.25">
      <c r="A680" s="136"/>
      <c r="B680" s="136"/>
      <c r="C680" s="136"/>
      <c r="D680" s="136"/>
      <c r="E680" s="136"/>
      <c r="F680" s="136"/>
      <c r="G680" s="136"/>
      <c r="H680" s="136"/>
      <c r="I680" s="136"/>
      <c r="J680" s="136"/>
      <c r="K680" s="136"/>
      <c r="L680" s="138"/>
      <c r="M680" s="139"/>
    </row>
    <row r="681" spans="1:13" s="2" customFormat="1" x14ac:dyDescent="0.25">
      <c r="A681" s="136"/>
      <c r="B681" s="136"/>
      <c r="C681" s="136"/>
      <c r="D681" s="136"/>
      <c r="E681" s="136"/>
      <c r="F681" s="136"/>
      <c r="G681" s="136"/>
      <c r="H681" s="136"/>
      <c r="I681" s="136"/>
      <c r="J681" s="136"/>
      <c r="K681" s="136"/>
      <c r="L681" s="138"/>
      <c r="M681" s="139"/>
    </row>
    <row r="682" spans="1:13" s="2" customFormat="1" x14ac:dyDescent="0.25">
      <c r="A682" s="136"/>
      <c r="B682" s="136"/>
      <c r="C682" s="136"/>
      <c r="D682" s="136"/>
      <c r="E682" s="136"/>
      <c r="F682" s="136"/>
      <c r="G682" s="136"/>
      <c r="H682" s="136"/>
      <c r="I682" s="136"/>
      <c r="J682" s="136"/>
      <c r="K682" s="136"/>
      <c r="L682" s="138"/>
      <c r="M682" s="139"/>
    </row>
    <row r="683" spans="1:13" s="2" customFormat="1" x14ac:dyDescent="0.25">
      <c r="A683" s="136"/>
      <c r="B683" s="136"/>
      <c r="C683" s="136"/>
      <c r="D683" s="136"/>
      <c r="E683" s="136"/>
      <c r="F683" s="136"/>
      <c r="G683" s="136"/>
      <c r="H683" s="136"/>
      <c r="I683" s="136"/>
      <c r="J683" s="136"/>
      <c r="K683" s="136"/>
      <c r="L683" s="138"/>
      <c r="M683" s="139"/>
    </row>
    <row r="684" spans="1:13" s="2" customFormat="1" x14ac:dyDescent="0.25">
      <c r="A684" s="136"/>
      <c r="B684" s="136"/>
      <c r="C684" s="136"/>
      <c r="D684" s="136"/>
      <c r="E684" s="136"/>
      <c r="F684" s="136"/>
      <c r="G684" s="136"/>
      <c r="H684" s="136"/>
      <c r="I684" s="136"/>
      <c r="J684" s="136"/>
      <c r="K684" s="136"/>
      <c r="L684" s="138"/>
      <c r="M684" s="139"/>
    </row>
    <row r="685" spans="1:13" s="2" customFormat="1" x14ac:dyDescent="0.25">
      <c r="A685" s="136"/>
      <c r="B685" s="136"/>
      <c r="C685" s="136"/>
      <c r="D685" s="136"/>
      <c r="E685" s="136"/>
      <c r="F685" s="136"/>
      <c r="G685" s="136"/>
      <c r="H685" s="136"/>
      <c r="I685" s="136"/>
      <c r="J685" s="136"/>
      <c r="K685" s="136"/>
      <c r="L685" s="138"/>
      <c r="M685" s="139"/>
    </row>
    <row r="686" spans="1:13" s="2" customFormat="1" x14ac:dyDescent="0.25">
      <c r="A686" s="136"/>
      <c r="B686" s="136"/>
      <c r="C686" s="136"/>
      <c r="D686" s="136"/>
      <c r="E686" s="136"/>
      <c r="F686" s="136"/>
      <c r="G686" s="136"/>
      <c r="H686" s="136"/>
      <c r="I686" s="136"/>
      <c r="J686" s="136"/>
      <c r="K686" s="136"/>
      <c r="L686" s="138"/>
      <c r="M686" s="139"/>
    </row>
    <row r="687" spans="1:13" s="2" customFormat="1" x14ac:dyDescent="0.25">
      <c r="A687" s="136"/>
      <c r="B687" s="136"/>
      <c r="C687" s="136"/>
      <c r="D687" s="136"/>
      <c r="E687" s="136"/>
      <c r="F687" s="136"/>
      <c r="G687" s="136"/>
      <c r="H687" s="136"/>
      <c r="I687" s="136"/>
      <c r="J687" s="136"/>
      <c r="K687" s="136"/>
      <c r="L687" s="138"/>
      <c r="M687" s="139"/>
    </row>
    <row r="688" spans="1:13" s="2" customFormat="1" x14ac:dyDescent="0.25">
      <c r="A688" s="136"/>
      <c r="B688" s="136"/>
      <c r="C688" s="136"/>
      <c r="D688" s="136"/>
      <c r="E688" s="136"/>
      <c r="F688" s="136"/>
      <c r="G688" s="136"/>
      <c r="H688" s="136"/>
      <c r="I688" s="136"/>
      <c r="J688" s="136"/>
      <c r="K688" s="136"/>
      <c r="L688" s="138"/>
      <c r="M688" s="139"/>
    </row>
    <row r="689" spans="1:13" s="2" customFormat="1" x14ac:dyDescent="0.25">
      <c r="A689" s="136"/>
      <c r="B689" s="136"/>
      <c r="C689" s="136"/>
      <c r="D689" s="136"/>
      <c r="E689" s="136"/>
      <c r="F689" s="136"/>
      <c r="G689" s="136"/>
      <c r="H689" s="136"/>
      <c r="I689" s="136"/>
      <c r="J689" s="136"/>
      <c r="K689" s="136"/>
      <c r="L689" s="138"/>
      <c r="M689" s="139"/>
    </row>
    <row r="690" spans="1:13" s="2" customFormat="1" x14ac:dyDescent="0.25">
      <c r="A690" s="136"/>
      <c r="B690" s="136"/>
      <c r="C690" s="136"/>
      <c r="D690" s="136"/>
      <c r="E690" s="136"/>
      <c r="F690" s="136"/>
      <c r="G690" s="136"/>
      <c r="H690" s="136"/>
      <c r="I690" s="136"/>
      <c r="J690" s="136"/>
      <c r="K690" s="136"/>
      <c r="L690" s="138"/>
      <c r="M690" s="139"/>
    </row>
    <row r="691" spans="1:13" s="2" customFormat="1" x14ac:dyDescent="0.25">
      <c r="A691" s="136"/>
      <c r="B691" s="136"/>
      <c r="C691" s="136"/>
      <c r="D691" s="136"/>
      <c r="E691" s="136"/>
      <c r="F691" s="136"/>
      <c r="G691" s="136"/>
      <c r="H691" s="136"/>
      <c r="I691" s="136"/>
      <c r="J691" s="136"/>
      <c r="K691" s="136"/>
      <c r="L691" s="138"/>
      <c r="M691" s="139"/>
    </row>
    <row r="692" spans="1:13" s="2" customFormat="1" x14ac:dyDescent="0.25">
      <c r="A692" s="136"/>
      <c r="B692" s="136"/>
      <c r="C692" s="136"/>
      <c r="D692" s="136"/>
      <c r="E692" s="136"/>
      <c r="F692" s="136"/>
      <c r="G692" s="136"/>
      <c r="H692" s="136"/>
      <c r="I692" s="136"/>
      <c r="J692" s="136"/>
      <c r="K692" s="136"/>
      <c r="L692" s="138"/>
      <c r="M692" s="139"/>
    </row>
    <row r="693" spans="1:13" s="2" customFormat="1" x14ac:dyDescent="0.25">
      <c r="A693" s="136"/>
      <c r="B693" s="136"/>
      <c r="C693" s="136"/>
      <c r="D693" s="136"/>
      <c r="E693" s="136"/>
      <c r="F693" s="136"/>
      <c r="G693" s="136"/>
      <c r="H693" s="136"/>
      <c r="I693" s="136"/>
      <c r="J693" s="136"/>
      <c r="K693" s="136"/>
      <c r="L693" s="138"/>
      <c r="M693" s="139"/>
    </row>
    <row r="694" spans="1:13" s="2" customFormat="1" x14ac:dyDescent="0.25">
      <c r="A694" s="136"/>
      <c r="B694" s="136"/>
      <c r="C694" s="136"/>
      <c r="D694" s="136"/>
      <c r="E694" s="136"/>
      <c r="F694" s="136"/>
      <c r="G694" s="136"/>
      <c r="H694" s="136"/>
      <c r="I694" s="136"/>
      <c r="J694" s="136"/>
      <c r="K694" s="136"/>
      <c r="L694" s="138"/>
      <c r="M694" s="139"/>
    </row>
    <row r="695" spans="1:13" s="2" customFormat="1" x14ac:dyDescent="0.25">
      <c r="A695" s="136"/>
      <c r="B695" s="136"/>
      <c r="C695" s="136"/>
      <c r="D695" s="136"/>
      <c r="E695" s="136"/>
      <c r="F695" s="136"/>
      <c r="G695" s="136"/>
      <c r="H695" s="136"/>
      <c r="I695" s="136"/>
      <c r="J695" s="136"/>
      <c r="K695" s="136"/>
      <c r="L695" s="138"/>
      <c r="M695" s="139"/>
    </row>
    <row r="696" spans="1:13" s="2" customFormat="1" x14ac:dyDescent="0.25">
      <c r="A696" s="136"/>
      <c r="B696" s="136"/>
      <c r="C696" s="136"/>
      <c r="D696" s="136"/>
      <c r="E696" s="136"/>
      <c r="F696" s="136"/>
      <c r="G696" s="136"/>
      <c r="H696" s="136"/>
      <c r="I696" s="136"/>
      <c r="J696" s="136"/>
      <c r="K696" s="136"/>
      <c r="L696" s="138"/>
      <c r="M696" s="139"/>
    </row>
    <row r="697" spans="1:13" s="2" customFormat="1" x14ac:dyDescent="0.25">
      <c r="A697" s="136"/>
      <c r="B697" s="136"/>
      <c r="C697" s="136"/>
      <c r="D697" s="136"/>
      <c r="E697" s="136"/>
      <c r="F697" s="136"/>
      <c r="G697" s="136"/>
      <c r="H697" s="136"/>
      <c r="I697" s="136"/>
      <c r="J697" s="136"/>
      <c r="K697" s="136"/>
      <c r="L697" s="138"/>
      <c r="M697" s="139"/>
    </row>
    <row r="698" spans="1:13" s="2" customFormat="1" x14ac:dyDescent="0.25">
      <c r="A698" s="136"/>
      <c r="B698" s="136"/>
      <c r="C698" s="136"/>
      <c r="D698" s="136"/>
      <c r="E698" s="136"/>
      <c r="F698" s="136"/>
      <c r="G698" s="136"/>
      <c r="H698" s="136"/>
      <c r="I698" s="136"/>
      <c r="J698" s="136"/>
      <c r="K698" s="136"/>
      <c r="L698" s="138"/>
      <c r="M698" s="139"/>
    </row>
    <row r="699" spans="1:13" s="2" customFormat="1" x14ac:dyDescent="0.25">
      <c r="A699" s="136"/>
      <c r="B699" s="136"/>
      <c r="C699" s="136"/>
      <c r="D699" s="136"/>
      <c r="E699" s="136"/>
      <c r="F699" s="136"/>
      <c r="G699" s="136"/>
      <c r="H699" s="136"/>
      <c r="I699" s="136"/>
      <c r="J699" s="136"/>
      <c r="K699" s="136"/>
      <c r="L699" s="138"/>
      <c r="M699" s="139"/>
    </row>
    <row r="700" spans="1:13" s="2" customFormat="1" x14ac:dyDescent="0.25">
      <c r="A700" s="136"/>
      <c r="B700" s="136"/>
      <c r="C700" s="136"/>
      <c r="D700" s="136"/>
      <c r="E700" s="136"/>
      <c r="F700" s="136"/>
      <c r="G700" s="136"/>
      <c r="H700" s="136"/>
      <c r="I700" s="136"/>
      <c r="J700" s="136"/>
      <c r="K700" s="136"/>
      <c r="L700" s="138"/>
      <c r="M700" s="139"/>
    </row>
    <row r="701" spans="1:13" s="2" customFormat="1" x14ac:dyDescent="0.25">
      <c r="A701" s="136"/>
      <c r="B701" s="136"/>
      <c r="C701" s="136"/>
      <c r="D701" s="136"/>
      <c r="E701" s="136"/>
      <c r="F701" s="136"/>
      <c r="G701" s="136"/>
      <c r="H701" s="136"/>
      <c r="I701" s="136"/>
      <c r="J701" s="136"/>
      <c r="K701" s="136"/>
      <c r="L701" s="138"/>
      <c r="M701" s="139"/>
    </row>
    <row r="702" spans="1:13" s="2" customFormat="1" x14ac:dyDescent="0.25">
      <c r="A702" s="136"/>
      <c r="B702" s="136"/>
      <c r="C702" s="136"/>
      <c r="D702" s="136"/>
      <c r="E702" s="136"/>
      <c r="F702" s="136"/>
      <c r="G702" s="136"/>
      <c r="H702" s="136"/>
      <c r="I702" s="136"/>
      <c r="J702" s="136"/>
      <c r="K702" s="136"/>
      <c r="L702" s="138"/>
      <c r="M702" s="139"/>
    </row>
    <row r="703" spans="1:13" s="2" customFormat="1" x14ac:dyDescent="0.25">
      <c r="A703" s="136"/>
      <c r="B703" s="136"/>
      <c r="C703" s="136"/>
      <c r="D703" s="136"/>
      <c r="E703" s="136"/>
      <c r="F703" s="136"/>
      <c r="G703" s="136"/>
      <c r="H703" s="136"/>
      <c r="I703" s="136"/>
      <c r="J703" s="136"/>
      <c r="K703" s="136"/>
      <c r="L703" s="138"/>
      <c r="M703" s="139"/>
    </row>
    <row r="704" spans="1:13" s="2" customFormat="1" x14ac:dyDescent="0.25">
      <c r="A704" s="136"/>
      <c r="B704" s="136"/>
      <c r="C704" s="136"/>
      <c r="D704" s="136"/>
      <c r="E704" s="136"/>
      <c r="F704" s="136"/>
      <c r="G704" s="136"/>
      <c r="H704" s="136"/>
      <c r="I704" s="136"/>
      <c r="J704" s="136"/>
      <c r="K704" s="136"/>
      <c r="L704" s="138"/>
      <c r="M704" s="139"/>
    </row>
    <row r="705" spans="1:13" s="2" customFormat="1" x14ac:dyDescent="0.25">
      <c r="A705" s="136"/>
      <c r="B705" s="136"/>
      <c r="C705" s="136"/>
      <c r="D705" s="136"/>
      <c r="E705" s="136"/>
      <c r="F705" s="136"/>
      <c r="G705" s="136"/>
      <c r="H705" s="136"/>
      <c r="I705" s="136"/>
      <c r="J705" s="136"/>
      <c r="K705" s="136"/>
      <c r="L705" s="138"/>
      <c r="M705" s="139"/>
    </row>
    <row r="706" spans="1:13" s="2" customFormat="1" x14ac:dyDescent="0.25">
      <c r="A706" s="136"/>
      <c r="B706" s="136"/>
      <c r="C706" s="136"/>
      <c r="D706" s="136"/>
      <c r="E706" s="136"/>
      <c r="F706" s="136"/>
      <c r="G706" s="136"/>
      <c r="H706" s="136"/>
      <c r="I706" s="136"/>
      <c r="J706" s="136"/>
      <c r="K706" s="136"/>
      <c r="L706" s="138"/>
      <c r="M706" s="139"/>
    </row>
    <row r="707" spans="1:13" s="2" customFormat="1" x14ac:dyDescent="0.25">
      <c r="A707" s="136"/>
      <c r="B707" s="136"/>
      <c r="C707" s="136"/>
      <c r="D707" s="136"/>
      <c r="E707" s="136"/>
      <c r="F707" s="136"/>
      <c r="G707" s="136"/>
      <c r="H707" s="136"/>
      <c r="I707" s="136"/>
      <c r="J707" s="136"/>
      <c r="K707" s="136"/>
      <c r="L707" s="138"/>
      <c r="M707" s="139"/>
    </row>
    <row r="708" spans="1:13" s="2" customFormat="1" x14ac:dyDescent="0.25">
      <c r="A708" s="136"/>
      <c r="B708" s="136"/>
      <c r="C708" s="136"/>
      <c r="D708" s="136"/>
      <c r="E708" s="136"/>
      <c r="F708" s="136"/>
      <c r="G708" s="136"/>
      <c r="H708" s="136"/>
      <c r="I708" s="136"/>
      <c r="J708" s="136"/>
      <c r="K708" s="136"/>
      <c r="L708" s="138"/>
      <c r="M708" s="139"/>
    </row>
    <row r="709" spans="1:13" s="2" customFormat="1" x14ac:dyDescent="0.25">
      <c r="A709" s="136"/>
      <c r="B709" s="136"/>
      <c r="C709" s="136"/>
      <c r="D709" s="136"/>
      <c r="E709" s="136"/>
      <c r="F709" s="136"/>
      <c r="G709" s="136"/>
      <c r="H709" s="136"/>
      <c r="I709" s="136"/>
      <c r="J709" s="136"/>
      <c r="K709" s="136"/>
      <c r="L709" s="138"/>
      <c r="M709" s="139"/>
    </row>
    <row r="710" spans="1:13" s="2" customFormat="1" x14ac:dyDescent="0.25">
      <c r="A710" s="136"/>
      <c r="B710" s="136"/>
      <c r="C710" s="136"/>
      <c r="D710" s="136"/>
      <c r="E710" s="136"/>
      <c r="F710" s="136"/>
      <c r="G710" s="136"/>
      <c r="H710" s="136"/>
      <c r="I710" s="136"/>
      <c r="J710" s="136"/>
      <c r="K710" s="136"/>
      <c r="L710" s="138"/>
      <c r="M710" s="139"/>
    </row>
    <row r="711" spans="1:13" s="2" customFormat="1" x14ac:dyDescent="0.25">
      <c r="A711" s="136"/>
      <c r="B711" s="136"/>
      <c r="C711" s="136"/>
      <c r="D711" s="136"/>
      <c r="E711" s="136"/>
      <c r="F711" s="136"/>
      <c r="G711" s="136"/>
      <c r="H711" s="136"/>
      <c r="I711" s="136"/>
      <c r="J711" s="136"/>
      <c r="K711" s="136"/>
      <c r="L711" s="138"/>
      <c r="M711" s="139"/>
    </row>
    <row r="712" spans="1:13" s="2" customFormat="1" x14ac:dyDescent="0.25">
      <c r="A712" s="136"/>
      <c r="B712" s="136"/>
      <c r="C712" s="136"/>
      <c r="D712" s="136"/>
      <c r="E712" s="136"/>
      <c r="F712" s="136"/>
      <c r="G712" s="136"/>
      <c r="H712" s="136"/>
      <c r="I712" s="136"/>
      <c r="J712" s="136"/>
      <c r="K712" s="136"/>
      <c r="L712" s="138"/>
      <c r="M712" s="139"/>
    </row>
    <row r="713" spans="1:13" s="2" customFormat="1" x14ac:dyDescent="0.25">
      <c r="A713" s="136"/>
      <c r="B713" s="136"/>
      <c r="C713" s="136"/>
      <c r="D713" s="136"/>
      <c r="E713" s="136"/>
      <c r="F713" s="136"/>
      <c r="G713" s="136"/>
      <c r="H713" s="136"/>
      <c r="I713" s="136"/>
      <c r="J713" s="136"/>
      <c r="K713" s="136"/>
      <c r="L713" s="138"/>
      <c r="M713" s="139"/>
    </row>
    <row r="714" spans="1:13" s="2" customFormat="1" x14ac:dyDescent="0.25">
      <c r="A714" s="136"/>
      <c r="B714" s="136"/>
      <c r="C714" s="136"/>
      <c r="D714" s="136"/>
      <c r="E714" s="136"/>
      <c r="F714" s="136"/>
      <c r="G714" s="136"/>
      <c r="H714" s="136"/>
      <c r="I714" s="136"/>
      <c r="J714" s="136"/>
      <c r="K714" s="136"/>
      <c r="L714" s="138"/>
      <c r="M714" s="139"/>
    </row>
    <row r="715" spans="1:13" s="2" customFormat="1" x14ac:dyDescent="0.25">
      <c r="A715" s="136"/>
      <c r="B715" s="136"/>
      <c r="C715" s="136"/>
      <c r="D715" s="136"/>
      <c r="E715" s="136"/>
      <c r="F715" s="136"/>
      <c r="G715" s="136"/>
      <c r="H715" s="136"/>
      <c r="I715" s="136"/>
      <c r="J715" s="136"/>
      <c r="K715" s="136"/>
      <c r="L715" s="138"/>
      <c r="M715" s="139"/>
    </row>
    <row r="716" spans="1:13" s="2" customFormat="1" x14ac:dyDescent="0.25">
      <c r="A716" s="136"/>
      <c r="B716" s="136"/>
      <c r="C716" s="136"/>
      <c r="D716" s="136"/>
      <c r="E716" s="136"/>
      <c r="F716" s="136"/>
      <c r="G716" s="136"/>
      <c r="H716" s="136"/>
      <c r="I716" s="136"/>
      <c r="J716" s="136"/>
      <c r="K716" s="136"/>
      <c r="L716" s="138"/>
      <c r="M716" s="139"/>
    </row>
    <row r="717" spans="1:13" s="2" customFormat="1" x14ac:dyDescent="0.25">
      <c r="A717" s="136"/>
      <c r="B717" s="136"/>
      <c r="C717" s="136"/>
      <c r="D717" s="136"/>
      <c r="E717" s="136"/>
      <c r="F717" s="136"/>
      <c r="G717" s="136"/>
      <c r="H717" s="136"/>
      <c r="I717" s="136"/>
      <c r="J717" s="136"/>
      <c r="K717" s="136"/>
      <c r="L717" s="138"/>
      <c r="M717" s="139"/>
    </row>
    <row r="718" spans="1:13" s="2" customFormat="1" x14ac:dyDescent="0.25">
      <c r="A718" s="136"/>
      <c r="B718" s="136"/>
      <c r="C718" s="136"/>
      <c r="D718" s="136"/>
      <c r="E718" s="136"/>
      <c r="F718" s="136"/>
      <c r="G718" s="136"/>
      <c r="H718" s="136"/>
      <c r="I718" s="136"/>
      <c r="J718" s="136"/>
      <c r="K718" s="136"/>
      <c r="L718" s="138"/>
      <c r="M718" s="139"/>
    </row>
    <row r="719" spans="1:13" s="2" customFormat="1" x14ac:dyDescent="0.25">
      <c r="A719" s="136"/>
      <c r="B719" s="136"/>
      <c r="C719" s="136"/>
      <c r="D719" s="136"/>
      <c r="E719" s="136"/>
      <c r="F719" s="136"/>
      <c r="G719" s="136"/>
      <c r="H719" s="136"/>
      <c r="I719" s="136"/>
      <c r="J719" s="136"/>
      <c r="K719" s="136"/>
      <c r="L719" s="138"/>
      <c r="M719" s="139"/>
    </row>
    <row r="720" spans="1:13" s="2" customFormat="1" x14ac:dyDescent="0.25">
      <c r="A720" s="136"/>
      <c r="B720" s="136"/>
      <c r="C720" s="136"/>
      <c r="D720" s="136"/>
      <c r="E720" s="136"/>
      <c r="F720" s="136"/>
      <c r="G720" s="136"/>
      <c r="H720" s="136"/>
      <c r="I720" s="136"/>
      <c r="J720" s="136"/>
      <c r="K720" s="136"/>
      <c r="L720" s="138"/>
      <c r="M720" s="139"/>
    </row>
    <row r="721" spans="1:13" s="2" customFormat="1" x14ac:dyDescent="0.25">
      <c r="A721" s="136"/>
      <c r="B721" s="136"/>
      <c r="C721" s="136"/>
      <c r="D721" s="136"/>
      <c r="E721" s="136"/>
      <c r="F721" s="136"/>
      <c r="G721" s="136"/>
      <c r="H721" s="136"/>
      <c r="I721" s="136"/>
      <c r="J721" s="136"/>
      <c r="K721" s="136"/>
      <c r="L721" s="138"/>
      <c r="M721" s="139"/>
    </row>
    <row r="722" spans="1:13" s="2" customFormat="1" x14ac:dyDescent="0.25">
      <c r="A722" s="136"/>
      <c r="B722" s="136"/>
      <c r="C722" s="136"/>
      <c r="D722" s="136"/>
      <c r="E722" s="136"/>
      <c r="F722" s="136"/>
      <c r="G722" s="136"/>
      <c r="H722" s="136"/>
      <c r="I722" s="136"/>
      <c r="J722" s="136"/>
      <c r="K722" s="136"/>
      <c r="L722" s="138"/>
      <c r="M722" s="139"/>
    </row>
    <row r="723" spans="1:13" s="2" customFormat="1" x14ac:dyDescent="0.25">
      <c r="A723" s="136"/>
      <c r="B723" s="136"/>
      <c r="C723" s="136"/>
      <c r="D723" s="136"/>
      <c r="E723" s="136"/>
      <c r="F723" s="136"/>
      <c r="G723" s="136"/>
      <c r="H723" s="136"/>
      <c r="I723" s="136"/>
      <c r="J723" s="136"/>
      <c r="K723" s="136"/>
      <c r="L723" s="138"/>
      <c r="M723" s="139"/>
    </row>
    <row r="724" spans="1:13" s="2" customFormat="1" x14ac:dyDescent="0.25">
      <c r="A724" s="136"/>
      <c r="B724" s="136"/>
      <c r="C724" s="136"/>
      <c r="D724" s="136"/>
      <c r="E724" s="136"/>
      <c r="F724" s="136"/>
      <c r="G724" s="136"/>
      <c r="H724" s="136"/>
      <c r="I724" s="136"/>
      <c r="J724" s="136"/>
      <c r="K724" s="136"/>
      <c r="L724" s="138"/>
      <c r="M724" s="139"/>
    </row>
    <row r="725" spans="1:13" s="2" customFormat="1" x14ac:dyDescent="0.25">
      <c r="A725" s="136"/>
      <c r="B725" s="136"/>
      <c r="C725" s="136"/>
      <c r="D725" s="136"/>
      <c r="E725" s="136"/>
      <c r="F725" s="136"/>
      <c r="G725" s="136"/>
      <c r="H725" s="136"/>
      <c r="I725" s="136"/>
      <c r="J725" s="136"/>
      <c r="K725" s="136"/>
      <c r="L725" s="138"/>
      <c r="M725" s="139"/>
    </row>
    <row r="726" spans="1:13" s="2" customFormat="1" x14ac:dyDescent="0.25">
      <c r="A726" s="136"/>
      <c r="B726" s="136"/>
      <c r="C726" s="136"/>
      <c r="D726" s="136"/>
      <c r="E726" s="136"/>
      <c r="F726" s="136"/>
      <c r="G726" s="136"/>
      <c r="H726" s="136"/>
      <c r="I726" s="136"/>
      <c r="J726" s="136"/>
      <c r="K726" s="136"/>
      <c r="L726" s="138"/>
      <c r="M726" s="139"/>
    </row>
    <row r="727" spans="1:13" s="2" customFormat="1" x14ac:dyDescent="0.25">
      <c r="A727" s="136"/>
      <c r="B727" s="136"/>
      <c r="C727" s="136"/>
      <c r="D727" s="136"/>
      <c r="E727" s="136"/>
      <c r="F727" s="136"/>
      <c r="G727" s="136"/>
      <c r="H727" s="136"/>
      <c r="I727" s="136"/>
      <c r="J727" s="136"/>
      <c r="K727" s="136"/>
      <c r="L727" s="138"/>
      <c r="M727" s="139"/>
    </row>
    <row r="728" spans="1:13" s="2" customFormat="1" x14ac:dyDescent="0.25">
      <c r="A728" s="136"/>
      <c r="B728" s="136"/>
      <c r="C728" s="136"/>
      <c r="D728" s="136"/>
      <c r="E728" s="136"/>
      <c r="F728" s="136"/>
      <c r="G728" s="136"/>
      <c r="H728" s="136"/>
      <c r="I728" s="136"/>
      <c r="J728" s="136"/>
      <c r="K728" s="136"/>
      <c r="L728" s="138"/>
      <c r="M728" s="139"/>
    </row>
    <row r="729" spans="1:13" s="2" customFormat="1" x14ac:dyDescent="0.25">
      <c r="A729" s="136"/>
      <c r="B729" s="136"/>
      <c r="C729" s="136"/>
      <c r="D729" s="136"/>
      <c r="E729" s="136"/>
      <c r="F729" s="136"/>
      <c r="G729" s="136"/>
      <c r="H729" s="136"/>
      <c r="I729" s="136"/>
      <c r="J729" s="136"/>
      <c r="K729" s="136"/>
      <c r="L729" s="138"/>
      <c r="M729" s="139"/>
    </row>
    <row r="730" spans="1:13" s="2" customFormat="1" x14ac:dyDescent="0.25">
      <c r="A730" s="136"/>
      <c r="B730" s="136"/>
      <c r="C730" s="136"/>
      <c r="D730" s="136"/>
      <c r="E730" s="136"/>
      <c r="F730" s="136"/>
      <c r="G730" s="136"/>
      <c r="H730" s="136"/>
      <c r="I730" s="136"/>
      <c r="J730" s="136"/>
      <c r="K730" s="136"/>
      <c r="L730" s="138"/>
      <c r="M730" s="139"/>
    </row>
    <row r="731" spans="1:13" s="2" customFormat="1" x14ac:dyDescent="0.25">
      <c r="A731" s="136"/>
      <c r="B731" s="136"/>
      <c r="C731" s="136"/>
      <c r="D731" s="136"/>
      <c r="E731" s="136"/>
      <c r="F731" s="136"/>
      <c r="G731" s="136"/>
      <c r="H731" s="136"/>
      <c r="I731" s="136"/>
      <c r="J731" s="136"/>
      <c r="K731" s="136"/>
      <c r="L731" s="138"/>
      <c r="M731" s="139"/>
    </row>
    <row r="732" spans="1:13" s="2" customFormat="1" x14ac:dyDescent="0.25">
      <c r="A732" s="136"/>
      <c r="B732" s="136"/>
      <c r="C732" s="136"/>
      <c r="D732" s="136"/>
      <c r="E732" s="136"/>
      <c r="F732" s="136"/>
      <c r="G732" s="136"/>
      <c r="H732" s="136"/>
      <c r="I732" s="136"/>
      <c r="J732" s="136"/>
      <c r="K732" s="136"/>
      <c r="L732" s="138"/>
      <c r="M732" s="139"/>
    </row>
    <row r="733" spans="1:13" s="2" customFormat="1" x14ac:dyDescent="0.25">
      <c r="A733" s="136"/>
      <c r="B733" s="136"/>
      <c r="C733" s="136"/>
      <c r="D733" s="136"/>
      <c r="E733" s="136"/>
      <c r="F733" s="136"/>
      <c r="G733" s="136"/>
      <c r="H733" s="136"/>
      <c r="I733" s="136"/>
      <c r="J733" s="136"/>
      <c r="K733" s="136"/>
      <c r="L733" s="138"/>
      <c r="M733" s="139"/>
    </row>
    <row r="734" spans="1:13" s="2" customFormat="1" x14ac:dyDescent="0.25">
      <c r="A734" s="136"/>
      <c r="B734" s="136"/>
      <c r="C734" s="136"/>
      <c r="D734" s="136"/>
      <c r="E734" s="136"/>
      <c r="F734" s="136"/>
      <c r="G734" s="136"/>
      <c r="H734" s="136"/>
      <c r="I734" s="136"/>
      <c r="J734" s="136"/>
      <c r="K734" s="136"/>
      <c r="L734" s="138"/>
      <c r="M734" s="139"/>
    </row>
    <row r="735" spans="1:13" s="2" customFormat="1" x14ac:dyDescent="0.25">
      <c r="A735" s="136"/>
      <c r="B735" s="136"/>
      <c r="C735" s="136"/>
      <c r="D735" s="136"/>
      <c r="E735" s="136"/>
      <c r="F735" s="136"/>
      <c r="G735" s="136"/>
      <c r="H735" s="136"/>
      <c r="I735" s="136"/>
      <c r="J735" s="136"/>
      <c r="K735" s="136"/>
      <c r="L735" s="138"/>
      <c r="M735" s="139"/>
    </row>
    <row r="736" spans="1:13" s="2" customFormat="1" x14ac:dyDescent="0.25">
      <c r="A736" s="136"/>
      <c r="B736" s="136"/>
      <c r="C736" s="136"/>
      <c r="D736" s="136"/>
      <c r="E736" s="136"/>
      <c r="F736" s="136"/>
      <c r="G736" s="136"/>
      <c r="H736" s="136"/>
      <c r="I736" s="136"/>
      <c r="J736" s="136"/>
      <c r="K736" s="136"/>
      <c r="L736" s="138"/>
      <c r="M736" s="139"/>
    </row>
    <row r="737" spans="1:13" s="2" customFormat="1" x14ac:dyDescent="0.25">
      <c r="A737" s="136"/>
      <c r="B737" s="136"/>
      <c r="C737" s="136"/>
      <c r="D737" s="136"/>
      <c r="E737" s="136"/>
      <c r="F737" s="136"/>
      <c r="G737" s="136"/>
      <c r="H737" s="136"/>
      <c r="I737" s="136"/>
      <c r="J737" s="136"/>
      <c r="K737" s="136"/>
      <c r="L737" s="138"/>
      <c r="M737" s="139"/>
    </row>
    <row r="738" spans="1:13" s="2" customFormat="1" x14ac:dyDescent="0.25">
      <c r="A738" s="136"/>
      <c r="B738" s="136"/>
      <c r="C738" s="136"/>
      <c r="D738" s="136"/>
      <c r="E738" s="136"/>
      <c r="F738" s="136"/>
      <c r="G738" s="136"/>
      <c r="H738" s="136"/>
      <c r="I738" s="136"/>
      <c r="J738" s="136"/>
      <c r="K738" s="136"/>
      <c r="L738" s="138"/>
      <c r="M738" s="139"/>
    </row>
    <row r="739" spans="1:13" s="2" customFormat="1" x14ac:dyDescent="0.25">
      <c r="A739" s="136"/>
      <c r="B739" s="136"/>
      <c r="C739" s="136"/>
      <c r="D739" s="136"/>
      <c r="E739" s="136"/>
      <c r="F739" s="136"/>
      <c r="G739" s="136"/>
      <c r="H739" s="136"/>
      <c r="I739" s="136"/>
      <c r="J739" s="136"/>
      <c r="K739" s="136"/>
      <c r="L739" s="138"/>
      <c r="M739" s="139"/>
    </row>
    <row r="740" spans="1:13" s="2" customFormat="1" x14ac:dyDescent="0.25">
      <c r="A740" s="136"/>
      <c r="B740" s="136"/>
      <c r="C740" s="136"/>
      <c r="D740" s="136"/>
      <c r="E740" s="136"/>
      <c r="F740" s="136"/>
      <c r="G740" s="136"/>
      <c r="H740" s="136"/>
      <c r="I740" s="136"/>
      <c r="J740" s="136"/>
      <c r="K740" s="136"/>
      <c r="L740" s="138"/>
      <c r="M740" s="139"/>
    </row>
    <row r="741" spans="1:13" s="2" customFormat="1" x14ac:dyDescent="0.25">
      <c r="A741" s="136"/>
      <c r="B741" s="136"/>
      <c r="C741" s="136"/>
      <c r="D741" s="136"/>
      <c r="E741" s="136"/>
      <c r="F741" s="136"/>
      <c r="G741" s="136"/>
      <c r="H741" s="136"/>
      <c r="I741" s="136"/>
      <c r="J741" s="136"/>
      <c r="K741" s="136"/>
      <c r="L741" s="138"/>
      <c r="M741" s="139"/>
    </row>
    <row r="742" spans="1:13" s="2" customFormat="1" x14ac:dyDescent="0.25">
      <c r="A742" s="136"/>
      <c r="B742" s="136"/>
      <c r="C742" s="136"/>
      <c r="D742" s="136"/>
      <c r="E742" s="136"/>
      <c r="F742" s="136"/>
      <c r="G742" s="136"/>
      <c r="H742" s="136"/>
      <c r="I742" s="136"/>
      <c r="J742" s="136"/>
      <c r="K742" s="136"/>
      <c r="L742" s="138"/>
      <c r="M742" s="139"/>
    </row>
    <row r="743" spans="1:13" s="2" customFormat="1" x14ac:dyDescent="0.25">
      <c r="A743" s="136"/>
      <c r="B743" s="136"/>
      <c r="C743" s="136"/>
      <c r="D743" s="136"/>
      <c r="E743" s="136"/>
      <c r="F743" s="136"/>
      <c r="G743" s="136"/>
      <c r="H743" s="136"/>
      <c r="I743" s="136"/>
      <c r="J743" s="136"/>
      <c r="K743" s="136"/>
      <c r="L743" s="138"/>
      <c r="M743" s="139"/>
    </row>
    <row r="744" spans="1:13" s="2" customFormat="1" x14ac:dyDescent="0.25">
      <c r="A744" s="136"/>
      <c r="B744" s="136"/>
      <c r="C744" s="136"/>
      <c r="D744" s="136"/>
      <c r="E744" s="136"/>
      <c r="F744" s="136"/>
      <c r="G744" s="136"/>
      <c r="H744" s="136"/>
      <c r="I744" s="136"/>
      <c r="J744" s="136"/>
      <c r="K744" s="136"/>
      <c r="L744" s="138"/>
      <c r="M744" s="139"/>
    </row>
    <row r="745" spans="1:13" s="2" customFormat="1" x14ac:dyDescent="0.25">
      <c r="A745" s="136"/>
      <c r="B745" s="136"/>
      <c r="C745" s="136"/>
      <c r="D745" s="136"/>
      <c r="E745" s="136"/>
      <c r="F745" s="136"/>
      <c r="G745" s="136"/>
      <c r="H745" s="136"/>
      <c r="I745" s="136"/>
      <c r="J745" s="136"/>
      <c r="K745" s="136"/>
      <c r="L745" s="138"/>
      <c r="M745" s="139"/>
    </row>
    <row r="746" spans="1:13" s="2" customFormat="1" x14ac:dyDescent="0.25">
      <c r="A746" s="136"/>
      <c r="B746" s="136"/>
      <c r="C746" s="136"/>
      <c r="D746" s="136"/>
      <c r="E746" s="136"/>
      <c r="F746" s="136"/>
      <c r="G746" s="136"/>
      <c r="H746" s="136"/>
      <c r="I746" s="136"/>
      <c r="J746" s="136"/>
      <c r="K746" s="136"/>
      <c r="L746" s="138"/>
      <c r="M746" s="139"/>
    </row>
    <row r="747" spans="1:13" s="2" customFormat="1" x14ac:dyDescent="0.25">
      <c r="A747" s="136"/>
      <c r="B747" s="136"/>
      <c r="C747" s="136"/>
      <c r="D747" s="136"/>
      <c r="E747" s="136"/>
      <c r="F747" s="136"/>
      <c r="G747" s="136"/>
      <c r="H747" s="136"/>
      <c r="I747" s="136"/>
      <c r="J747" s="136"/>
      <c r="K747" s="136"/>
      <c r="L747" s="138"/>
      <c r="M747" s="139"/>
    </row>
    <row r="748" spans="1:13" s="2" customFormat="1" x14ac:dyDescent="0.25">
      <c r="A748" s="136"/>
      <c r="B748" s="136"/>
      <c r="C748" s="136"/>
      <c r="D748" s="136"/>
      <c r="E748" s="136"/>
      <c r="F748" s="136"/>
      <c r="G748" s="136"/>
      <c r="H748" s="136"/>
      <c r="I748" s="136"/>
      <c r="J748" s="136"/>
      <c r="K748" s="136"/>
      <c r="L748" s="138"/>
      <c r="M748" s="139"/>
    </row>
    <row r="749" spans="1:13" s="2" customFormat="1" x14ac:dyDescent="0.25">
      <c r="A749" s="136"/>
      <c r="B749" s="136"/>
      <c r="C749" s="136"/>
      <c r="D749" s="136"/>
      <c r="E749" s="136"/>
      <c r="F749" s="136"/>
      <c r="G749" s="136"/>
      <c r="H749" s="136"/>
      <c r="I749" s="136"/>
      <c r="J749" s="136"/>
      <c r="K749" s="136"/>
      <c r="L749" s="138"/>
      <c r="M749" s="139"/>
    </row>
    <row r="750" spans="1:13" s="2" customFormat="1" x14ac:dyDescent="0.25">
      <c r="A750" s="136"/>
      <c r="B750" s="136"/>
      <c r="C750" s="136"/>
      <c r="D750" s="136"/>
      <c r="E750" s="136"/>
      <c r="F750" s="136"/>
      <c r="G750" s="136"/>
      <c r="H750" s="136"/>
      <c r="I750" s="136"/>
      <c r="J750" s="136"/>
      <c r="K750" s="136"/>
      <c r="L750" s="138"/>
      <c r="M750" s="139"/>
    </row>
    <row r="751" spans="1:13" s="2" customFormat="1" x14ac:dyDescent="0.25">
      <c r="A751" s="136"/>
      <c r="B751" s="136"/>
      <c r="C751" s="136"/>
      <c r="D751" s="136"/>
      <c r="E751" s="136"/>
      <c r="F751" s="136"/>
      <c r="G751" s="136"/>
      <c r="H751" s="136"/>
      <c r="I751" s="136"/>
      <c r="J751" s="136"/>
      <c r="K751" s="136"/>
      <c r="L751" s="138"/>
      <c r="M751" s="139"/>
    </row>
    <row r="752" spans="1:13" s="2" customFormat="1" x14ac:dyDescent="0.25">
      <c r="A752" s="136"/>
      <c r="B752" s="136"/>
      <c r="C752" s="136"/>
      <c r="D752" s="136"/>
      <c r="E752" s="136"/>
      <c r="F752" s="136"/>
      <c r="G752" s="136"/>
      <c r="H752" s="136"/>
      <c r="I752" s="136"/>
      <c r="J752" s="136"/>
      <c r="K752" s="136"/>
      <c r="L752" s="138"/>
      <c r="M752" s="139"/>
    </row>
    <row r="753" spans="1:13" s="2" customFormat="1" x14ac:dyDescent="0.25">
      <c r="A753" s="136"/>
      <c r="B753" s="136"/>
      <c r="C753" s="136"/>
      <c r="D753" s="136"/>
      <c r="E753" s="136"/>
      <c r="F753" s="136"/>
      <c r="G753" s="136"/>
      <c r="H753" s="136"/>
      <c r="I753" s="136"/>
      <c r="J753" s="136"/>
      <c r="K753" s="136"/>
      <c r="L753" s="138"/>
      <c r="M753" s="139"/>
    </row>
    <row r="754" spans="1:13" s="2" customFormat="1" x14ac:dyDescent="0.25">
      <c r="A754" s="136"/>
      <c r="B754" s="136"/>
      <c r="C754" s="136"/>
      <c r="D754" s="136"/>
      <c r="E754" s="136"/>
      <c r="F754" s="136"/>
      <c r="G754" s="136"/>
      <c r="H754" s="136"/>
      <c r="I754" s="136"/>
      <c r="J754" s="136"/>
      <c r="K754" s="136"/>
      <c r="L754" s="138"/>
      <c r="M754" s="139"/>
    </row>
    <row r="755" spans="1:13" s="2" customFormat="1" x14ac:dyDescent="0.25">
      <c r="A755" s="136"/>
      <c r="B755" s="136"/>
      <c r="C755" s="136"/>
      <c r="D755" s="136"/>
      <c r="E755" s="136"/>
      <c r="F755" s="136"/>
      <c r="G755" s="136"/>
      <c r="H755" s="136"/>
      <c r="I755" s="136"/>
      <c r="J755" s="136"/>
      <c r="K755" s="136"/>
      <c r="L755" s="138"/>
      <c r="M755" s="139"/>
    </row>
    <row r="756" spans="1:13" s="2" customFormat="1" x14ac:dyDescent="0.25">
      <c r="A756" s="136"/>
      <c r="B756" s="136"/>
      <c r="C756" s="136"/>
      <c r="D756" s="136"/>
      <c r="E756" s="136"/>
      <c r="F756" s="136"/>
      <c r="G756" s="136"/>
      <c r="H756" s="136"/>
      <c r="I756" s="136"/>
      <c r="J756" s="136"/>
      <c r="K756" s="136"/>
      <c r="L756" s="138"/>
      <c r="M756" s="139"/>
    </row>
    <row r="757" spans="1:13" s="2" customFormat="1" x14ac:dyDescent="0.25">
      <c r="A757" s="136"/>
      <c r="B757" s="136"/>
      <c r="C757" s="136"/>
      <c r="D757" s="136"/>
      <c r="E757" s="136"/>
      <c r="F757" s="136"/>
      <c r="G757" s="136"/>
      <c r="H757" s="136"/>
      <c r="I757" s="136"/>
      <c r="J757" s="136"/>
      <c r="K757" s="136"/>
      <c r="L757" s="138"/>
      <c r="M757" s="139"/>
    </row>
    <row r="758" spans="1:13" s="2" customFormat="1" x14ac:dyDescent="0.25">
      <c r="A758" s="136"/>
      <c r="B758" s="136"/>
      <c r="C758" s="136"/>
      <c r="D758" s="136"/>
      <c r="E758" s="136"/>
      <c r="F758" s="136"/>
      <c r="G758" s="136"/>
      <c r="H758" s="136"/>
      <c r="I758" s="136"/>
      <c r="J758" s="136"/>
      <c r="K758" s="136"/>
      <c r="L758" s="138"/>
      <c r="M758" s="139"/>
    </row>
    <row r="759" spans="1:13" s="2" customFormat="1" x14ac:dyDescent="0.25">
      <c r="A759" s="136"/>
      <c r="B759" s="136"/>
      <c r="C759" s="136"/>
      <c r="D759" s="136"/>
      <c r="E759" s="136"/>
      <c r="F759" s="136"/>
      <c r="G759" s="136"/>
      <c r="H759" s="136"/>
      <c r="I759" s="136"/>
      <c r="J759" s="136"/>
      <c r="K759" s="136"/>
      <c r="L759" s="138"/>
      <c r="M759" s="139"/>
    </row>
    <row r="760" spans="1:13" s="2" customFormat="1" x14ac:dyDescent="0.25">
      <c r="A760" s="136"/>
      <c r="B760" s="136"/>
      <c r="C760" s="136"/>
      <c r="D760" s="136"/>
      <c r="E760" s="136"/>
      <c r="F760" s="136"/>
      <c r="G760" s="136"/>
      <c r="H760" s="136"/>
      <c r="I760" s="136"/>
      <c r="J760" s="136"/>
      <c r="K760" s="136"/>
      <c r="L760" s="138"/>
      <c r="M760" s="139"/>
    </row>
    <row r="761" spans="1:13" s="2" customFormat="1" x14ac:dyDescent="0.25">
      <c r="A761" s="136"/>
      <c r="B761" s="136"/>
      <c r="C761" s="136"/>
      <c r="D761" s="136"/>
      <c r="E761" s="136"/>
      <c r="F761" s="136"/>
      <c r="G761" s="136"/>
      <c r="H761" s="136"/>
      <c r="I761" s="136"/>
      <c r="J761" s="136"/>
      <c r="K761" s="136"/>
      <c r="L761" s="138"/>
      <c r="M761" s="139"/>
    </row>
    <row r="762" spans="1:13" s="2" customFormat="1" x14ac:dyDescent="0.25">
      <c r="A762" s="136"/>
      <c r="B762" s="136"/>
      <c r="C762" s="136"/>
      <c r="D762" s="136"/>
      <c r="E762" s="136"/>
      <c r="F762" s="136"/>
      <c r="G762" s="136"/>
      <c r="H762" s="136"/>
      <c r="I762" s="136"/>
      <c r="J762" s="136"/>
      <c r="K762" s="136"/>
      <c r="L762" s="138"/>
      <c r="M762" s="139"/>
    </row>
    <row r="763" spans="1:13" s="2" customFormat="1" x14ac:dyDescent="0.25">
      <c r="A763" s="136"/>
      <c r="B763" s="136"/>
      <c r="C763" s="136"/>
      <c r="D763" s="136"/>
      <c r="E763" s="136"/>
      <c r="F763" s="136"/>
      <c r="G763" s="136"/>
      <c r="H763" s="136"/>
      <c r="I763" s="136"/>
      <c r="J763" s="136"/>
      <c r="K763" s="136"/>
      <c r="L763" s="138"/>
      <c r="M763" s="139"/>
    </row>
    <row r="764" spans="1:13" s="2" customFormat="1" x14ac:dyDescent="0.25">
      <c r="A764" s="136"/>
      <c r="B764" s="136"/>
      <c r="C764" s="136"/>
      <c r="D764" s="136"/>
      <c r="E764" s="136"/>
      <c r="F764" s="136"/>
      <c r="G764" s="136"/>
      <c r="H764" s="136"/>
      <c r="I764" s="136"/>
      <c r="J764" s="136"/>
      <c r="K764" s="136"/>
      <c r="L764" s="138"/>
      <c r="M764" s="139"/>
    </row>
    <row r="765" spans="1:13" s="2" customFormat="1" x14ac:dyDescent="0.25">
      <c r="A765" s="136"/>
      <c r="B765" s="136"/>
      <c r="C765" s="136"/>
      <c r="D765" s="136"/>
      <c r="E765" s="136"/>
      <c r="F765" s="136"/>
      <c r="G765" s="136"/>
      <c r="H765" s="136"/>
      <c r="I765" s="136"/>
      <c r="J765" s="136"/>
      <c r="K765" s="136"/>
      <c r="L765" s="138"/>
      <c r="M765" s="139"/>
    </row>
    <row r="766" spans="1:13" s="2" customFormat="1" x14ac:dyDescent="0.25">
      <c r="A766" s="136"/>
      <c r="B766" s="136"/>
      <c r="C766" s="136"/>
      <c r="D766" s="136"/>
      <c r="E766" s="136"/>
      <c r="F766" s="136"/>
      <c r="G766" s="136"/>
      <c r="H766" s="136"/>
      <c r="I766" s="136"/>
      <c r="J766" s="136"/>
      <c r="K766" s="136"/>
      <c r="L766" s="138"/>
      <c r="M766" s="139"/>
    </row>
    <row r="767" spans="1:13" s="2" customFormat="1" x14ac:dyDescent="0.25">
      <c r="A767" s="136"/>
      <c r="B767" s="136"/>
      <c r="C767" s="136"/>
      <c r="D767" s="136"/>
      <c r="E767" s="136"/>
      <c r="F767" s="136"/>
      <c r="G767" s="136"/>
      <c r="H767" s="136"/>
      <c r="I767" s="136"/>
      <c r="J767" s="136"/>
      <c r="K767" s="136"/>
      <c r="L767" s="138"/>
      <c r="M767" s="139"/>
    </row>
    <row r="768" spans="1:13" s="2" customFormat="1" x14ac:dyDescent="0.25">
      <c r="A768" s="136"/>
      <c r="B768" s="136"/>
      <c r="C768" s="136"/>
      <c r="D768" s="136"/>
      <c r="E768" s="136"/>
      <c r="F768" s="136"/>
      <c r="G768" s="136"/>
      <c r="H768" s="136"/>
      <c r="I768" s="136"/>
      <c r="J768" s="136"/>
      <c r="K768" s="136"/>
      <c r="L768" s="138"/>
      <c r="M768" s="139"/>
    </row>
    <row r="769" spans="1:13" s="2" customFormat="1" x14ac:dyDescent="0.25">
      <c r="A769" s="136"/>
      <c r="B769" s="136"/>
      <c r="C769" s="136"/>
      <c r="D769" s="136"/>
      <c r="E769" s="136"/>
      <c r="F769" s="136"/>
      <c r="G769" s="136"/>
      <c r="H769" s="136"/>
      <c r="I769" s="136"/>
      <c r="J769" s="136"/>
      <c r="K769" s="136"/>
      <c r="L769" s="138"/>
      <c r="M769" s="139"/>
    </row>
    <row r="770" spans="1:13" s="2" customFormat="1" x14ac:dyDescent="0.25">
      <c r="A770" s="136"/>
      <c r="B770" s="136"/>
      <c r="C770" s="136"/>
      <c r="D770" s="136"/>
      <c r="E770" s="136"/>
      <c r="F770" s="136"/>
      <c r="G770" s="136"/>
      <c r="H770" s="136"/>
      <c r="I770" s="136"/>
      <c r="J770" s="136"/>
      <c r="K770" s="136"/>
      <c r="L770" s="138"/>
      <c r="M770" s="139"/>
    </row>
    <row r="771" spans="1:13" s="2" customFormat="1" x14ac:dyDescent="0.25">
      <c r="A771" s="136"/>
      <c r="B771" s="136"/>
      <c r="C771" s="136"/>
      <c r="D771" s="136"/>
      <c r="E771" s="136"/>
      <c r="F771" s="136"/>
      <c r="G771" s="136"/>
      <c r="H771" s="136"/>
      <c r="I771" s="136"/>
      <c r="J771" s="136"/>
      <c r="K771" s="136"/>
      <c r="L771" s="138"/>
      <c r="M771" s="139"/>
    </row>
    <row r="772" spans="1:13" s="2" customFormat="1" x14ac:dyDescent="0.25">
      <c r="A772" s="136"/>
      <c r="B772" s="136"/>
      <c r="C772" s="136"/>
      <c r="D772" s="136"/>
      <c r="E772" s="136"/>
      <c r="F772" s="136"/>
      <c r="G772" s="136"/>
      <c r="H772" s="136"/>
      <c r="I772" s="136"/>
      <c r="J772" s="136"/>
      <c r="K772" s="136"/>
      <c r="L772" s="138"/>
      <c r="M772" s="139"/>
    </row>
    <row r="773" spans="1:13" s="2" customFormat="1" x14ac:dyDescent="0.25">
      <c r="A773" s="136"/>
      <c r="B773" s="136"/>
      <c r="C773" s="136"/>
      <c r="D773" s="136"/>
      <c r="E773" s="136"/>
      <c r="F773" s="136"/>
      <c r="G773" s="136"/>
      <c r="H773" s="136"/>
      <c r="I773" s="136"/>
      <c r="J773" s="136"/>
      <c r="K773" s="136"/>
      <c r="L773" s="138"/>
      <c r="M773" s="139"/>
    </row>
    <row r="774" spans="1:13" s="2" customFormat="1" x14ac:dyDescent="0.25">
      <c r="A774" s="136"/>
      <c r="B774" s="136"/>
      <c r="C774" s="136"/>
      <c r="D774" s="136"/>
      <c r="E774" s="136"/>
      <c r="F774" s="136"/>
      <c r="G774" s="136"/>
      <c r="H774" s="136"/>
      <c r="I774" s="136"/>
      <c r="J774" s="136"/>
      <c r="K774" s="136"/>
      <c r="L774" s="138"/>
      <c r="M774" s="139"/>
    </row>
    <row r="775" spans="1:13" s="2" customFormat="1" x14ac:dyDescent="0.25">
      <c r="A775" s="136"/>
      <c r="B775" s="136"/>
      <c r="C775" s="136"/>
      <c r="D775" s="136"/>
      <c r="E775" s="136"/>
      <c r="F775" s="136"/>
      <c r="G775" s="136"/>
      <c r="H775" s="136"/>
      <c r="I775" s="136"/>
      <c r="J775" s="136"/>
      <c r="K775" s="136"/>
      <c r="L775" s="138"/>
      <c r="M775" s="139"/>
    </row>
    <row r="776" spans="1:13" s="2" customFormat="1" x14ac:dyDescent="0.25">
      <c r="A776" s="136"/>
      <c r="B776" s="136"/>
      <c r="C776" s="136"/>
      <c r="D776" s="136"/>
      <c r="E776" s="136"/>
      <c r="F776" s="136"/>
      <c r="G776" s="136"/>
      <c r="H776" s="136"/>
      <c r="I776" s="136"/>
      <c r="J776" s="136"/>
      <c r="K776" s="136"/>
      <c r="L776" s="138"/>
      <c r="M776" s="139"/>
    </row>
    <row r="777" spans="1:13" s="2" customFormat="1" x14ac:dyDescent="0.25">
      <c r="A777" s="136"/>
      <c r="B777" s="136"/>
      <c r="C777" s="136"/>
      <c r="D777" s="136"/>
      <c r="E777" s="136"/>
      <c r="F777" s="136"/>
      <c r="G777" s="136"/>
      <c r="H777" s="136"/>
      <c r="I777" s="136"/>
      <c r="J777" s="136"/>
      <c r="K777" s="136"/>
      <c r="L777" s="138"/>
      <c r="M777" s="139"/>
    </row>
    <row r="778" spans="1:13" s="2" customFormat="1" x14ac:dyDescent="0.25">
      <c r="A778" s="136"/>
      <c r="B778" s="136"/>
      <c r="C778" s="136"/>
      <c r="D778" s="136"/>
      <c r="E778" s="136"/>
      <c r="F778" s="136"/>
      <c r="G778" s="136"/>
      <c r="H778" s="136"/>
      <c r="I778" s="136"/>
      <c r="J778" s="136"/>
      <c r="K778" s="136"/>
      <c r="L778" s="138"/>
      <c r="M778" s="139"/>
    </row>
    <row r="779" spans="1:13" s="2" customFormat="1" x14ac:dyDescent="0.25">
      <c r="A779" s="136"/>
      <c r="B779" s="136"/>
      <c r="C779" s="136"/>
      <c r="D779" s="136"/>
      <c r="E779" s="136"/>
      <c r="F779" s="136"/>
      <c r="G779" s="136"/>
      <c r="H779" s="136"/>
      <c r="I779" s="136"/>
      <c r="J779" s="136"/>
      <c r="K779" s="136"/>
      <c r="L779" s="138"/>
      <c r="M779" s="139"/>
    </row>
    <row r="780" spans="1:13" s="2" customFormat="1" x14ac:dyDescent="0.25">
      <c r="A780" s="136"/>
      <c r="B780" s="136"/>
      <c r="C780" s="136"/>
      <c r="D780" s="136"/>
      <c r="E780" s="136"/>
      <c r="F780" s="136"/>
      <c r="G780" s="136"/>
      <c r="H780" s="136"/>
      <c r="I780" s="136"/>
      <c r="J780" s="136"/>
      <c r="K780" s="136"/>
      <c r="L780" s="138"/>
      <c r="M780" s="139"/>
    </row>
    <row r="781" spans="1:13" s="2" customFormat="1" x14ac:dyDescent="0.25">
      <c r="A781" s="136"/>
      <c r="B781" s="136"/>
      <c r="C781" s="136"/>
      <c r="D781" s="136"/>
      <c r="E781" s="136"/>
      <c r="F781" s="136"/>
      <c r="G781" s="136"/>
      <c r="H781" s="136"/>
      <c r="I781" s="136"/>
      <c r="J781" s="136"/>
      <c r="K781" s="136"/>
      <c r="L781" s="138"/>
      <c r="M781" s="139"/>
    </row>
    <row r="782" spans="1:13" s="2" customFormat="1" x14ac:dyDescent="0.25">
      <c r="A782" s="136"/>
      <c r="B782" s="136"/>
      <c r="C782" s="136"/>
      <c r="D782" s="136"/>
      <c r="E782" s="136"/>
      <c r="F782" s="136"/>
      <c r="G782" s="136"/>
      <c r="H782" s="136"/>
      <c r="I782" s="136"/>
      <c r="J782" s="136"/>
      <c r="K782" s="136"/>
      <c r="L782" s="138"/>
      <c r="M782" s="139"/>
    </row>
    <row r="783" spans="1:13" s="2" customFormat="1" x14ac:dyDescent="0.25">
      <c r="A783" s="136"/>
      <c r="B783" s="136"/>
      <c r="C783" s="136"/>
      <c r="D783" s="136"/>
      <c r="E783" s="136"/>
      <c r="F783" s="136"/>
      <c r="G783" s="136"/>
      <c r="H783" s="136"/>
      <c r="I783" s="136"/>
      <c r="J783" s="136"/>
      <c r="K783" s="136"/>
      <c r="L783" s="138"/>
      <c r="M783" s="139"/>
    </row>
    <row r="784" spans="1:13" s="2" customFormat="1" x14ac:dyDescent="0.25">
      <c r="A784" s="136"/>
      <c r="B784" s="136"/>
      <c r="C784" s="136"/>
      <c r="D784" s="136"/>
      <c r="E784" s="136"/>
      <c r="F784" s="136"/>
      <c r="G784" s="136"/>
      <c r="H784" s="136"/>
      <c r="I784" s="136"/>
      <c r="J784" s="136"/>
      <c r="K784" s="136"/>
      <c r="L784" s="138"/>
      <c r="M784" s="139"/>
    </row>
    <row r="785" spans="1:13" s="2" customFormat="1" x14ac:dyDescent="0.25">
      <c r="A785" s="136"/>
      <c r="B785" s="136"/>
      <c r="C785" s="136"/>
      <c r="D785" s="136"/>
      <c r="E785" s="136"/>
      <c r="F785" s="136"/>
      <c r="G785" s="136"/>
      <c r="H785" s="136"/>
      <c r="I785" s="136"/>
      <c r="J785" s="136"/>
      <c r="K785" s="136"/>
      <c r="L785" s="138"/>
      <c r="M785" s="139"/>
    </row>
    <row r="786" spans="1:13" s="2" customFormat="1" x14ac:dyDescent="0.25">
      <c r="A786" s="136"/>
      <c r="B786" s="136"/>
      <c r="C786" s="136"/>
      <c r="D786" s="136"/>
      <c r="E786" s="136"/>
      <c r="F786" s="136"/>
      <c r="G786" s="136"/>
      <c r="H786" s="136"/>
      <c r="I786" s="136"/>
      <c r="J786" s="136"/>
      <c r="K786" s="136"/>
      <c r="L786" s="138"/>
      <c r="M786" s="139"/>
    </row>
    <row r="787" spans="1:13" s="2" customFormat="1" x14ac:dyDescent="0.25">
      <c r="A787" s="136"/>
      <c r="B787" s="136"/>
      <c r="C787" s="136"/>
      <c r="D787" s="136"/>
      <c r="E787" s="136"/>
      <c r="F787" s="136"/>
      <c r="G787" s="136"/>
      <c r="H787" s="136"/>
      <c r="I787" s="136"/>
      <c r="J787" s="136"/>
      <c r="K787" s="136"/>
      <c r="L787" s="138"/>
      <c r="M787" s="139"/>
    </row>
    <row r="788" spans="1:13" s="2" customFormat="1" x14ac:dyDescent="0.25">
      <c r="A788" s="136"/>
      <c r="B788" s="136"/>
      <c r="C788" s="136"/>
      <c r="D788" s="136"/>
      <c r="E788" s="136"/>
      <c r="F788" s="136"/>
      <c r="G788" s="136"/>
      <c r="H788" s="136"/>
      <c r="I788" s="136"/>
      <c r="J788" s="136"/>
      <c r="K788" s="136"/>
      <c r="L788" s="138"/>
      <c r="M788" s="139"/>
    </row>
    <row r="789" spans="1:13" s="2" customFormat="1" x14ac:dyDescent="0.25">
      <c r="A789" s="136"/>
      <c r="B789" s="136"/>
      <c r="C789" s="136"/>
      <c r="D789" s="136"/>
      <c r="E789" s="136"/>
      <c r="F789" s="136"/>
      <c r="G789" s="136"/>
      <c r="H789" s="136"/>
      <c r="I789" s="136"/>
      <c r="J789" s="136"/>
      <c r="K789" s="136"/>
      <c r="L789" s="138"/>
      <c r="M789" s="139"/>
    </row>
    <row r="790" spans="1:13" s="2" customFormat="1" x14ac:dyDescent="0.25">
      <c r="A790" s="136"/>
      <c r="B790" s="136"/>
      <c r="C790" s="136"/>
      <c r="D790" s="136"/>
      <c r="E790" s="136"/>
      <c r="F790" s="136"/>
      <c r="G790" s="136"/>
      <c r="H790" s="136"/>
      <c r="I790" s="136"/>
      <c r="J790" s="136"/>
      <c r="K790" s="136"/>
      <c r="L790" s="138"/>
      <c r="M790" s="139"/>
    </row>
    <row r="791" spans="1:13" s="2" customFormat="1" x14ac:dyDescent="0.25">
      <c r="A791" s="136"/>
      <c r="B791" s="136"/>
      <c r="C791" s="136"/>
      <c r="D791" s="136"/>
      <c r="E791" s="136"/>
      <c r="F791" s="136"/>
      <c r="G791" s="136"/>
      <c r="H791" s="136"/>
      <c r="I791" s="136"/>
      <c r="J791" s="136"/>
      <c r="K791" s="136"/>
      <c r="L791" s="138"/>
      <c r="M791" s="139"/>
    </row>
    <row r="792" spans="1:13" s="2" customFormat="1" x14ac:dyDescent="0.25">
      <c r="A792" s="136"/>
      <c r="B792" s="136"/>
      <c r="C792" s="136"/>
      <c r="D792" s="136"/>
      <c r="E792" s="136"/>
      <c r="F792" s="136"/>
      <c r="G792" s="136"/>
      <c r="H792" s="136"/>
      <c r="I792" s="136"/>
      <c r="J792" s="136"/>
      <c r="K792" s="136"/>
      <c r="L792" s="138"/>
      <c r="M792" s="139"/>
    </row>
    <row r="793" spans="1:13" s="2" customFormat="1" x14ac:dyDescent="0.25">
      <c r="A793" s="136"/>
      <c r="B793" s="136"/>
      <c r="C793" s="136"/>
      <c r="D793" s="136"/>
      <c r="E793" s="136"/>
      <c r="F793" s="136"/>
      <c r="G793" s="136"/>
      <c r="H793" s="136"/>
      <c r="I793" s="136"/>
      <c r="J793" s="136"/>
      <c r="K793" s="136"/>
      <c r="L793" s="138"/>
      <c r="M793" s="139"/>
    </row>
    <row r="794" spans="1:13" s="2" customFormat="1" x14ac:dyDescent="0.25">
      <c r="A794" s="136"/>
      <c r="B794" s="136"/>
      <c r="C794" s="136"/>
      <c r="D794" s="136"/>
      <c r="E794" s="136"/>
      <c r="F794" s="136"/>
      <c r="G794" s="136"/>
      <c r="H794" s="136"/>
      <c r="I794" s="136"/>
      <c r="J794" s="136"/>
      <c r="K794" s="136"/>
      <c r="L794" s="138"/>
      <c r="M794" s="139"/>
    </row>
    <row r="795" spans="1:13" s="2" customFormat="1" x14ac:dyDescent="0.25">
      <c r="A795" s="136"/>
      <c r="B795" s="136"/>
      <c r="C795" s="136"/>
      <c r="D795" s="136"/>
      <c r="E795" s="136"/>
      <c r="F795" s="136"/>
      <c r="G795" s="136"/>
      <c r="H795" s="136"/>
      <c r="I795" s="136"/>
      <c r="J795" s="136"/>
      <c r="K795" s="136"/>
      <c r="L795" s="138"/>
      <c r="M795" s="139"/>
    </row>
    <row r="796" spans="1:13" s="2" customFormat="1" x14ac:dyDescent="0.25">
      <c r="A796" s="136"/>
      <c r="B796" s="136"/>
      <c r="C796" s="136"/>
      <c r="D796" s="136"/>
      <c r="E796" s="136"/>
      <c r="F796" s="136"/>
      <c r="G796" s="136"/>
      <c r="H796" s="136"/>
      <c r="I796" s="136"/>
      <c r="J796" s="136"/>
      <c r="K796" s="136"/>
      <c r="L796" s="138"/>
      <c r="M796" s="139"/>
    </row>
    <row r="797" spans="1:13" s="2" customFormat="1" x14ac:dyDescent="0.25">
      <c r="A797" s="136"/>
      <c r="B797" s="136"/>
      <c r="C797" s="136"/>
      <c r="D797" s="136"/>
      <c r="E797" s="136"/>
      <c r="F797" s="136"/>
      <c r="G797" s="136"/>
      <c r="H797" s="136"/>
      <c r="I797" s="136"/>
      <c r="J797" s="136"/>
      <c r="K797" s="136"/>
      <c r="L797" s="138"/>
      <c r="M797" s="139"/>
    </row>
    <row r="798" spans="1:13" s="2" customFormat="1" x14ac:dyDescent="0.25">
      <c r="A798" s="136"/>
      <c r="B798" s="136"/>
      <c r="C798" s="136"/>
      <c r="D798" s="136"/>
      <c r="E798" s="136"/>
      <c r="F798" s="136"/>
      <c r="G798" s="136"/>
      <c r="H798" s="136"/>
      <c r="I798" s="136"/>
      <c r="J798" s="136"/>
      <c r="K798" s="136"/>
      <c r="L798" s="138"/>
      <c r="M798" s="139"/>
    </row>
    <row r="799" spans="1:13" s="2" customFormat="1" x14ac:dyDescent="0.25">
      <c r="A799" s="136"/>
      <c r="B799" s="136"/>
      <c r="C799" s="136"/>
      <c r="D799" s="136"/>
      <c r="E799" s="136"/>
      <c r="F799" s="136"/>
      <c r="G799" s="136"/>
      <c r="H799" s="136"/>
      <c r="I799" s="136"/>
      <c r="J799" s="136"/>
      <c r="K799" s="136"/>
      <c r="L799" s="138"/>
      <c r="M799" s="139"/>
    </row>
    <row r="800" spans="1:13" s="2" customFormat="1" x14ac:dyDescent="0.25">
      <c r="A800" s="136"/>
      <c r="B800" s="136"/>
      <c r="C800" s="136"/>
      <c r="D800" s="136"/>
      <c r="E800" s="136"/>
      <c r="F800" s="136"/>
      <c r="G800" s="136"/>
      <c r="H800" s="136"/>
      <c r="I800" s="136"/>
      <c r="J800" s="136"/>
      <c r="K800" s="136"/>
      <c r="L800" s="138"/>
      <c r="M800" s="139"/>
    </row>
    <row r="801" spans="1:13" s="2" customFormat="1" x14ac:dyDescent="0.25">
      <c r="A801" s="136"/>
      <c r="B801" s="136"/>
      <c r="C801" s="136"/>
      <c r="D801" s="136"/>
      <c r="E801" s="136"/>
      <c r="F801" s="136"/>
      <c r="G801" s="136"/>
      <c r="H801" s="136"/>
      <c r="I801" s="136"/>
      <c r="J801" s="136"/>
      <c r="K801" s="136"/>
      <c r="L801" s="138"/>
      <c r="M801" s="139"/>
    </row>
    <row r="802" spans="1:13" s="2" customFormat="1" x14ac:dyDescent="0.25">
      <c r="A802" s="136"/>
      <c r="B802" s="136"/>
      <c r="C802" s="136"/>
      <c r="D802" s="136"/>
      <c r="E802" s="136"/>
      <c r="F802" s="136"/>
      <c r="G802" s="136"/>
      <c r="H802" s="136"/>
      <c r="I802" s="136"/>
      <c r="J802" s="136"/>
      <c r="K802" s="136"/>
      <c r="L802" s="138"/>
      <c r="M802" s="139"/>
    </row>
    <row r="803" spans="1:13" s="2" customFormat="1" x14ac:dyDescent="0.25">
      <c r="A803" s="136"/>
      <c r="B803" s="136"/>
      <c r="C803" s="136"/>
      <c r="D803" s="136"/>
      <c r="E803" s="136"/>
      <c r="F803" s="136"/>
      <c r="G803" s="136"/>
      <c r="H803" s="136"/>
      <c r="I803" s="136"/>
      <c r="J803" s="136"/>
      <c r="K803" s="136"/>
      <c r="L803" s="138"/>
      <c r="M803" s="139"/>
    </row>
    <row r="804" spans="1:13" s="2" customFormat="1" x14ac:dyDescent="0.25">
      <c r="A804" s="136"/>
      <c r="B804" s="136"/>
      <c r="C804" s="136"/>
      <c r="D804" s="136"/>
      <c r="E804" s="136"/>
      <c r="F804" s="136"/>
      <c r="G804" s="136"/>
      <c r="H804" s="136"/>
      <c r="I804" s="136"/>
      <c r="J804" s="136"/>
      <c r="K804" s="136"/>
      <c r="L804" s="138"/>
      <c r="M804" s="139"/>
    </row>
    <row r="805" spans="1:13" s="2" customFormat="1" x14ac:dyDescent="0.25">
      <c r="A805" s="136"/>
      <c r="B805" s="136"/>
      <c r="C805" s="136"/>
      <c r="D805" s="136"/>
      <c r="E805" s="136"/>
      <c r="F805" s="136"/>
      <c r="G805" s="136"/>
      <c r="H805" s="136"/>
      <c r="I805" s="136"/>
      <c r="J805" s="136"/>
      <c r="K805" s="136"/>
      <c r="L805" s="138"/>
      <c r="M805" s="139"/>
    </row>
    <row r="806" spans="1:13" s="2" customFormat="1" x14ac:dyDescent="0.25">
      <c r="A806" s="136"/>
      <c r="B806" s="136"/>
      <c r="C806" s="136"/>
      <c r="D806" s="136"/>
      <c r="E806" s="136"/>
      <c r="F806" s="136"/>
      <c r="G806" s="136"/>
      <c r="H806" s="136"/>
      <c r="I806" s="136"/>
      <c r="J806" s="136"/>
      <c r="K806" s="136"/>
      <c r="L806" s="138"/>
      <c r="M806" s="139"/>
    </row>
    <row r="807" spans="1:13" s="2" customFormat="1" x14ac:dyDescent="0.25">
      <c r="A807" s="136"/>
      <c r="B807" s="136"/>
      <c r="C807" s="136"/>
      <c r="D807" s="136"/>
      <c r="E807" s="136"/>
      <c r="F807" s="136"/>
      <c r="G807" s="136"/>
      <c r="H807" s="136"/>
      <c r="I807" s="136"/>
      <c r="J807" s="136"/>
      <c r="K807" s="136"/>
      <c r="L807" s="138"/>
      <c r="M807" s="139"/>
    </row>
    <row r="808" spans="1:13" s="2" customFormat="1" x14ac:dyDescent="0.25">
      <c r="A808" s="136"/>
      <c r="B808" s="136"/>
      <c r="C808" s="136"/>
      <c r="D808" s="136"/>
      <c r="E808" s="136"/>
      <c r="F808" s="136"/>
      <c r="G808" s="136"/>
      <c r="H808" s="136"/>
      <c r="I808" s="136"/>
      <c r="J808" s="136"/>
      <c r="K808" s="136"/>
      <c r="L808" s="138"/>
      <c r="M808" s="139"/>
    </row>
    <row r="809" spans="1:13" s="2" customFormat="1" x14ac:dyDescent="0.25">
      <c r="A809" s="136"/>
      <c r="B809" s="136"/>
      <c r="C809" s="136"/>
      <c r="D809" s="136"/>
      <c r="E809" s="136"/>
      <c r="F809" s="136"/>
      <c r="G809" s="136"/>
      <c r="H809" s="136"/>
      <c r="I809" s="136"/>
      <c r="J809" s="136"/>
      <c r="K809" s="136"/>
      <c r="L809" s="138"/>
      <c r="M809" s="139"/>
    </row>
    <row r="810" spans="1:13" s="2" customFormat="1" x14ac:dyDescent="0.25">
      <c r="A810" s="136"/>
      <c r="B810" s="136"/>
      <c r="C810" s="136"/>
      <c r="D810" s="136"/>
      <c r="E810" s="136"/>
      <c r="F810" s="136"/>
      <c r="G810" s="136"/>
      <c r="H810" s="136"/>
      <c r="I810" s="136"/>
      <c r="J810" s="136"/>
      <c r="K810" s="136"/>
      <c r="L810" s="138"/>
      <c r="M810" s="139"/>
    </row>
    <row r="811" spans="1:13" s="2" customFormat="1" x14ac:dyDescent="0.25">
      <c r="A811" s="136"/>
      <c r="B811" s="136"/>
      <c r="C811" s="136"/>
      <c r="D811" s="136"/>
      <c r="E811" s="136"/>
      <c r="F811" s="136"/>
      <c r="G811" s="136"/>
      <c r="H811" s="136"/>
      <c r="I811" s="136"/>
      <c r="J811" s="136"/>
      <c r="K811" s="136"/>
      <c r="L811" s="138"/>
      <c r="M811" s="139"/>
    </row>
    <row r="812" spans="1:13" s="2" customFormat="1" x14ac:dyDescent="0.25">
      <c r="A812" s="136"/>
      <c r="B812" s="136"/>
      <c r="C812" s="136"/>
      <c r="D812" s="136"/>
      <c r="E812" s="136"/>
      <c r="F812" s="136"/>
      <c r="G812" s="136"/>
      <c r="H812" s="136"/>
      <c r="I812" s="136"/>
      <c r="J812" s="136"/>
      <c r="K812" s="136"/>
      <c r="L812" s="138"/>
      <c r="M812" s="139"/>
    </row>
    <row r="813" spans="1:13" s="2" customFormat="1" x14ac:dyDescent="0.25">
      <c r="A813" s="136"/>
      <c r="B813" s="136"/>
      <c r="C813" s="136"/>
      <c r="D813" s="136"/>
      <c r="E813" s="136"/>
      <c r="F813" s="136"/>
      <c r="G813" s="136"/>
      <c r="H813" s="136"/>
      <c r="I813" s="136"/>
      <c r="J813" s="136"/>
      <c r="K813" s="136"/>
      <c r="L813" s="138"/>
      <c r="M813" s="139"/>
    </row>
    <row r="814" spans="1:13" s="2" customFormat="1" x14ac:dyDescent="0.25">
      <c r="A814" s="136"/>
      <c r="B814" s="136"/>
      <c r="C814" s="136"/>
      <c r="D814" s="136"/>
      <c r="E814" s="136"/>
      <c r="F814" s="136"/>
      <c r="G814" s="136"/>
      <c r="H814" s="136"/>
      <c r="I814" s="136"/>
      <c r="J814" s="136"/>
      <c r="K814" s="136"/>
      <c r="L814" s="138"/>
      <c r="M814" s="139"/>
    </row>
    <row r="815" spans="1:13" s="2" customFormat="1" x14ac:dyDescent="0.25">
      <c r="A815" s="136"/>
      <c r="B815" s="136"/>
      <c r="C815" s="136"/>
      <c r="D815" s="136"/>
      <c r="E815" s="136"/>
      <c r="F815" s="136"/>
      <c r="G815" s="136"/>
      <c r="H815" s="136"/>
      <c r="I815" s="136"/>
      <c r="J815" s="136"/>
      <c r="K815" s="136"/>
      <c r="L815" s="138"/>
      <c r="M815" s="139"/>
    </row>
    <row r="816" spans="1:13" s="2" customFormat="1" x14ac:dyDescent="0.25">
      <c r="A816" s="136"/>
      <c r="B816" s="136"/>
      <c r="C816" s="136"/>
      <c r="D816" s="136"/>
      <c r="E816" s="136"/>
      <c r="F816" s="136"/>
      <c r="G816" s="136"/>
      <c r="H816" s="136"/>
      <c r="I816" s="136"/>
      <c r="J816" s="136"/>
      <c r="K816" s="136"/>
      <c r="L816" s="138"/>
      <c r="M816" s="139"/>
    </row>
    <row r="817" spans="1:13" s="2" customFormat="1" x14ac:dyDescent="0.25">
      <c r="A817" s="136"/>
      <c r="B817" s="136"/>
      <c r="C817" s="136"/>
      <c r="D817" s="136"/>
      <c r="E817" s="136"/>
      <c r="F817" s="136"/>
      <c r="G817" s="136"/>
      <c r="H817" s="136"/>
      <c r="I817" s="136"/>
      <c r="J817" s="136"/>
      <c r="K817" s="136"/>
      <c r="L817" s="138"/>
      <c r="M817" s="139"/>
    </row>
    <row r="818" spans="1:13" s="2" customFormat="1" x14ac:dyDescent="0.25">
      <c r="A818" s="136"/>
      <c r="B818" s="136"/>
      <c r="C818" s="136"/>
      <c r="D818" s="136"/>
      <c r="E818" s="136"/>
      <c r="F818" s="136"/>
      <c r="G818" s="136"/>
      <c r="H818" s="136"/>
      <c r="I818" s="136"/>
      <c r="J818" s="136"/>
      <c r="K818" s="136"/>
      <c r="L818" s="138"/>
      <c r="M818" s="139"/>
    </row>
    <row r="819" spans="1:13" s="2" customFormat="1" x14ac:dyDescent="0.25">
      <c r="A819" s="136"/>
      <c r="B819" s="136"/>
      <c r="C819" s="136"/>
      <c r="D819" s="136"/>
      <c r="E819" s="136"/>
      <c r="F819" s="136"/>
      <c r="G819" s="136"/>
      <c r="H819" s="136"/>
      <c r="I819" s="136"/>
      <c r="J819" s="136"/>
      <c r="K819" s="136"/>
      <c r="L819" s="138"/>
      <c r="M819" s="139"/>
    </row>
    <row r="820" spans="1:13" s="2" customFormat="1" x14ac:dyDescent="0.25">
      <c r="A820" s="136"/>
      <c r="B820" s="136"/>
      <c r="C820" s="136"/>
      <c r="D820" s="136"/>
      <c r="E820" s="136"/>
      <c r="F820" s="136"/>
      <c r="G820" s="136"/>
      <c r="H820" s="136"/>
      <c r="I820" s="136"/>
      <c r="J820" s="136"/>
      <c r="K820" s="136"/>
      <c r="L820" s="138"/>
      <c r="M820" s="139"/>
    </row>
    <row r="821" spans="1:13" s="2" customFormat="1" x14ac:dyDescent="0.25">
      <c r="A821" s="136"/>
      <c r="B821" s="136"/>
      <c r="C821" s="136"/>
      <c r="D821" s="136"/>
      <c r="E821" s="136"/>
      <c r="F821" s="136"/>
      <c r="G821" s="136"/>
      <c r="H821" s="136"/>
      <c r="I821" s="136"/>
      <c r="J821" s="136"/>
      <c r="K821" s="136"/>
      <c r="L821" s="138"/>
      <c r="M821" s="139"/>
    </row>
    <row r="822" spans="1:13" s="2" customFormat="1" x14ac:dyDescent="0.25">
      <c r="A822" s="136"/>
      <c r="B822" s="136"/>
      <c r="C822" s="136"/>
      <c r="D822" s="136"/>
      <c r="E822" s="136"/>
      <c r="F822" s="136"/>
      <c r="G822" s="136"/>
      <c r="H822" s="136"/>
      <c r="I822" s="136"/>
      <c r="J822" s="136"/>
      <c r="K822" s="136"/>
      <c r="L822" s="138"/>
      <c r="M822" s="139"/>
    </row>
    <row r="823" spans="1:13" s="2" customFormat="1" x14ac:dyDescent="0.25">
      <c r="A823" s="136"/>
      <c r="B823" s="136"/>
      <c r="C823" s="136"/>
      <c r="D823" s="136"/>
      <c r="E823" s="136"/>
      <c r="F823" s="136"/>
      <c r="G823" s="136"/>
      <c r="H823" s="136"/>
      <c r="I823" s="136"/>
      <c r="J823" s="136"/>
      <c r="K823" s="136"/>
      <c r="L823" s="138"/>
      <c r="M823" s="139"/>
    </row>
    <row r="824" spans="1:13" s="2" customFormat="1" x14ac:dyDescent="0.25">
      <c r="A824" s="136"/>
      <c r="B824" s="136"/>
      <c r="C824" s="136"/>
      <c r="D824" s="136"/>
      <c r="E824" s="136"/>
      <c r="F824" s="136"/>
      <c r="G824" s="136"/>
      <c r="H824" s="136"/>
      <c r="I824" s="136"/>
      <c r="J824" s="136"/>
      <c r="K824" s="136"/>
      <c r="L824" s="138"/>
      <c r="M824" s="139"/>
    </row>
    <row r="825" spans="1:13" s="2" customFormat="1" x14ac:dyDescent="0.25">
      <c r="A825" s="136"/>
      <c r="B825" s="136"/>
      <c r="C825" s="136"/>
      <c r="D825" s="136"/>
      <c r="E825" s="136"/>
      <c r="F825" s="136"/>
      <c r="G825" s="136"/>
      <c r="H825" s="136"/>
      <c r="I825" s="136"/>
      <c r="J825" s="136"/>
      <c r="K825" s="136"/>
      <c r="L825" s="138"/>
      <c r="M825" s="139"/>
    </row>
    <row r="826" spans="1:13" s="2" customFormat="1" x14ac:dyDescent="0.25">
      <c r="A826" s="136"/>
      <c r="B826" s="136"/>
      <c r="C826" s="136"/>
      <c r="D826" s="136"/>
      <c r="E826" s="136"/>
      <c r="F826" s="136"/>
      <c r="G826" s="136"/>
      <c r="H826" s="136"/>
      <c r="I826" s="136"/>
      <c r="J826" s="136"/>
      <c r="K826" s="136"/>
      <c r="L826" s="138"/>
      <c r="M826" s="139"/>
    </row>
    <row r="827" spans="1:13" s="2" customFormat="1" x14ac:dyDescent="0.25">
      <c r="A827" s="136"/>
      <c r="B827" s="136"/>
      <c r="C827" s="136"/>
      <c r="D827" s="136"/>
      <c r="E827" s="136"/>
      <c r="F827" s="136"/>
      <c r="G827" s="136"/>
      <c r="H827" s="136"/>
      <c r="I827" s="136"/>
      <c r="J827" s="136"/>
      <c r="K827" s="136"/>
      <c r="L827" s="138"/>
      <c r="M827" s="139"/>
    </row>
    <row r="828" spans="1:13" s="2" customFormat="1" x14ac:dyDescent="0.25">
      <c r="A828" s="136"/>
      <c r="B828" s="136"/>
      <c r="C828" s="136"/>
      <c r="D828" s="136"/>
      <c r="E828" s="136"/>
      <c r="F828" s="136"/>
      <c r="G828" s="136"/>
      <c r="H828" s="136"/>
      <c r="I828" s="136"/>
      <c r="J828" s="136"/>
      <c r="K828" s="136"/>
      <c r="L828" s="138"/>
      <c r="M828" s="139"/>
    </row>
    <row r="829" spans="1:13" s="2" customFormat="1" x14ac:dyDescent="0.25">
      <c r="A829" s="136"/>
      <c r="B829" s="136"/>
      <c r="C829" s="136"/>
      <c r="D829" s="136"/>
      <c r="E829" s="136"/>
      <c r="F829" s="136"/>
      <c r="G829" s="136"/>
      <c r="H829" s="136"/>
      <c r="I829" s="136"/>
      <c r="J829" s="136"/>
      <c r="K829" s="136"/>
      <c r="L829" s="138"/>
      <c r="M829" s="139"/>
    </row>
    <row r="830" spans="1:13" s="2" customFormat="1" x14ac:dyDescent="0.25">
      <c r="A830" s="136"/>
      <c r="B830" s="136"/>
      <c r="C830" s="136"/>
      <c r="D830" s="136"/>
      <c r="E830" s="136"/>
      <c r="F830" s="136"/>
      <c r="G830" s="136"/>
      <c r="H830" s="136"/>
      <c r="I830" s="136"/>
      <c r="J830" s="136"/>
      <c r="K830" s="136"/>
      <c r="L830" s="138"/>
      <c r="M830" s="139"/>
    </row>
    <row r="831" spans="1:13" s="2" customFormat="1" x14ac:dyDescent="0.25">
      <c r="A831" s="136"/>
      <c r="B831" s="136"/>
      <c r="C831" s="136"/>
      <c r="D831" s="136"/>
      <c r="E831" s="136"/>
      <c r="F831" s="136"/>
      <c r="G831" s="136"/>
      <c r="H831" s="136"/>
      <c r="I831" s="136"/>
      <c r="J831" s="136"/>
      <c r="K831" s="136"/>
      <c r="L831" s="138"/>
      <c r="M831" s="139"/>
    </row>
    <row r="832" spans="1:13" s="2" customFormat="1" x14ac:dyDescent="0.25">
      <c r="A832" s="136"/>
      <c r="B832" s="136"/>
      <c r="C832" s="136"/>
      <c r="D832" s="136"/>
      <c r="E832" s="136"/>
      <c r="F832" s="136"/>
      <c r="G832" s="136"/>
      <c r="H832" s="136"/>
      <c r="I832" s="136"/>
      <c r="J832" s="136"/>
      <c r="K832" s="136"/>
      <c r="L832" s="138"/>
      <c r="M832" s="139"/>
    </row>
    <row r="833" spans="1:13" s="2" customFormat="1" x14ac:dyDescent="0.25">
      <c r="A833" s="136"/>
      <c r="B833" s="136"/>
      <c r="C833" s="136"/>
      <c r="D833" s="136"/>
      <c r="E833" s="136"/>
      <c r="F833" s="136"/>
      <c r="G833" s="136"/>
      <c r="H833" s="136"/>
      <c r="I833" s="136"/>
      <c r="J833" s="136"/>
      <c r="K833" s="136"/>
      <c r="L833" s="138"/>
      <c r="M833" s="139"/>
    </row>
    <row r="834" spans="1:13" s="2" customFormat="1" x14ac:dyDescent="0.25">
      <c r="A834" s="136"/>
      <c r="B834" s="136"/>
      <c r="C834" s="136"/>
      <c r="D834" s="136"/>
      <c r="E834" s="136"/>
      <c r="F834" s="136"/>
      <c r="G834" s="136"/>
      <c r="H834" s="136"/>
      <c r="I834" s="136"/>
      <c r="J834" s="136"/>
      <c r="K834" s="136"/>
      <c r="L834" s="138"/>
      <c r="M834" s="139"/>
    </row>
    <row r="835" spans="1:13" s="2" customFormat="1" x14ac:dyDescent="0.25">
      <c r="A835" s="136"/>
      <c r="B835" s="136"/>
      <c r="C835" s="136"/>
      <c r="D835" s="136"/>
      <c r="E835" s="136"/>
      <c r="F835" s="136"/>
      <c r="G835" s="136"/>
      <c r="H835" s="136"/>
      <c r="I835" s="136"/>
      <c r="J835" s="136"/>
      <c r="K835" s="136"/>
      <c r="L835" s="138"/>
      <c r="M835" s="139"/>
    </row>
    <row r="836" spans="1:13" s="2" customFormat="1" x14ac:dyDescent="0.25">
      <c r="A836" s="136"/>
      <c r="B836" s="136"/>
      <c r="C836" s="136"/>
      <c r="D836" s="136"/>
      <c r="E836" s="136"/>
      <c r="F836" s="136"/>
      <c r="G836" s="136"/>
      <c r="H836" s="136"/>
      <c r="I836" s="136"/>
      <c r="J836" s="136"/>
      <c r="K836" s="136"/>
      <c r="L836" s="138"/>
      <c r="M836" s="139"/>
    </row>
    <row r="837" spans="1:13" s="2" customFormat="1" x14ac:dyDescent="0.25">
      <c r="A837" s="136"/>
      <c r="B837" s="136"/>
      <c r="C837" s="136"/>
      <c r="D837" s="136"/>
      <c r="E837" s="136"/>
      <c r="F837" s="136"/>
      <c r="G837" s="136"/>
      <c r="H837" s="136"/>
      <c r="I837" s="136"/>
      <c r="J837" s="136"/>
      <c r="K837" s="136"/>
      <c r="L837" s="138"/>
      <c r="M837" s="139"/>
    </row>
    <row r="838" spans="1:13" s="2" customFormat="1" x14ac:dyDescent="0.25">
      <c r="A838" s="136"/>
      <c r="B838" s="136"/>
      <c r="C838" s="136"/>
      <c r="D838" s="136"/>
      <c r="E838" s="136"/>
      <c r="F838" s="136"/>
      <c r="G838" s="136"/>
      <c r="H838" s="136"/>
      <c r="I838" s="136"/>
      <c r="J838" s="136"/>
      <c r="K838" s="136"/>
      <c r="L838" s="138"/>
      <c r="M838" s="139"/>
    </row>
    <row r="839" spans="1:13" s="2" customFormat="1" x14ac:dyDescent="0.25">
      <c r="A839" s="136"/>
      <c r="B839" s="136"/>
      <c r="C839" s="136"/>
      <c r="D839" s="136"/>
      <c r="E839" s="136"/>
      <c r="F839" s="136"/>
      <c r="G839" s="136"/>
      <c r="H839" s="136"/>
      <c r="I839" s="136"/>
      <c r="J839" s="136"/>
      <c r="K839" s="136"/>
      <c r="L839" s="138"/>
      <c r="M839" s="139"/>
    </row>
    <row r="840" spans="1:13" s="2" customFormat="1" x14ac:dyDescent="0.25">
      <c r="A840" s="136"/>
      <c r="B840" s="136"/>
      <c r="C840" s="136"/>
      <c r="D840" s="136"/>
      <c r="E840" s="136"/>
      <c r="F840" s="136"/>
      <c r="G840" s="136"/>
      <c r="H840" s="136"/>
      <c r="I840" s="136"/>
      <c r="J840" s="136"/>
      <c r="K840" s="136"/>
      <c r="L840" s="138"/>
      <c r="M840" s="139"/>
    </row>
    <row r="841" spans="1:13" s="2" customFormat="1" x14ac:dyDescent="0.25">
      <c r="A841" s="136"/>
      <c r="B841" s="136"/>
      <c r="C841" s="136"/>
      <c r="D841" s="136"/>
      <c r="E841" s="136"/>
      <c r="F841" s="136"/>
      <c r="G841" s="136"/>
      <c r="H841" s="136"/>
      <c r="I841" s="136"/>
      <c r="J841" s="136"/>
      <c r="K841" s="136"/>
      <c r="L841" s="138"/>
      <c r="M841" s="139"/>
    </row>
    <row r="842" spans="1:13" s="2" customFormat="1" x14ac:dyDescent="0.25">
      <c r="A842" s="136"/>
      <c r="B842" s="136"/>
      <c r="C842" s="136"/>
      <c r="D842" s="136"/>
      <c r="E842" s="136"/>
      <c r="F842" s="136"/>
      <c r="G842" s="136"/>
      <c r="H842" s="136"/>
      <c r="I842" s="136"/>
      <c r="J842" s="136"/>
      <c r="K842" s="136"/>
      <c r="L842" s="138"/>
      <c r="M842" s="139"/>
    </row>
    <row r="843" spans="1:13" s="2" customFormat="1" x14ac:dyDescent="0.25">
      <c r="A843" s="136"/>
      <c r="B843" s="136"/>
      <c r="C843" s="136"/>
      <c r="D843" s="136"/>
      <c r="E843" s="136"/>
      <c r="F843" s="136"/>
      <c r="G843" s="136"/>
      <c r="H843" s="136"/>
      <c r="I843" s="136"/>
      <c r="J843" s="136"/>
      <c r="K843" s="136"/>
      <c r="L843" s="138"/>
      <c r="M843" s="139"/>
    </row>
    <row r="844" spans="1:13" s="2" customFormat="1" x14ac:dyDescent="0.25">
      <c r="A844" s="136"/>
      <c r="B844" s="136"/>
      <c r="C844" s="136"/>
      <c r="D844" s="136"/>
      <c r="E844" s="136"/>
      <c r="F844" s="136"/>
      <c r="G844" s="136"/>
      <c r="H844" s="136"/>
      <c r="I844" s="136"/>
      <c r="J844" s="136"/>
      <c r="K844" s="136"/>
      <c r="L844" s="138"/>
      <c r="M844" s="139"/>
    </row>
    <row r="845" spans="1:13" s="2" customFormat="1" x14ac:dyDescent="0.25">
      <c r="A845" s="136"/>
      <c r="B845" s="136"/>
      <c r="C845" s="136"/>
      <c r="D845" s="136"/>
      <c r="E845" s="136"/>
      <c r="F845" s="136"/>
      <c r="G845" s="136"/>
      <c r="H845" s="136"/>
      <c r="I845" s="136"/>
      <c r="J845" s="136"/>
      <c r="K845" s="136"/>
      <c r="L845" s="138"/>
      <c r="M845" s="139"/>
    </row>
    <row r="846" spans="1:13" s="2" customFormat="1" x14ac:dyDescent="0.25">
      <c r="A846" s="136"/>
      <c r="B846" s="136"/>
      <c r="C846" s="136"/>
      <c r="D846" s="136"/>
      <c r="E846" s="136"/>
      <c r="F846" s="136"/>
      <c r="G846" s="136"/>
      <c r="H846" s="136"/>
      <c r="I846" s="136"/>
      <c r="J846" s="136"/>
      <c r="K846" s="136"/>
      <c r="L846" s="138"/>
      <c r="M846" s="139"/>
    </row>
    <row r="847" spans="1:13" s="2" customFormat="1" x14ac:dyDescent="0.25">
      <c r="A847" s="136"/>
      <c r="B847" s="136"/>
      <c r="C847" s="136"/>
      <c r="D847" s="136"/>
      <c r="E847" s="136"/>
      <c r="F847" s="136"/>
      <c r="G847" s="136"/>
      <c r="H847" s="136"/>
      <c r="I847" s="136"/>
      <c r="J847" s="136"/>
      <c r="K847" s="136"/>
      <c r="L847" s="138"/>
      <c r="M847" s="139"/>
    </row>
    <row r="848" spans="1:13" s="2" customFormat="1" x14ac:dyDescent="0.25">
      <c r="A848" s="136"/>
      <c r="B848" s="136"/>
      <c r="C848" s="136"/>
      <c r="D848" s="136"/>
      <c r="E848" s="136"/>
      <c r="F848" s="136"/>
      <c r="G848" s="136"/>
      <c r="H848" s="136"/>
      <c r="I848" s="136"/>
      <c r="J848" s="136"/>
      <c r="K848" s="136"/>
      <c r="L848" s="138"/>
      <c r="M848" s="139"/>
    </row>
    <row r="849" spans="1:13" s="2" customFormat="1" x14ac:dyDescent="0.25">
      <c r="A849" s="136"/>
      <c r="B849" s="136"/>
      <c r="C849" s="136"/>
      <c r="D849" s="136"/>
      <c r="E849" s="136"/>
      <c r="F849" s="136"/>
      <c r="G849" s="136"/>
      <c r="H849" s="136"/>
      <c r="I849" s="136"/>
      <c r="J849" s="136"/>
      <c r="K849" s="136"/>
      <c r="L849" s="138"/>
      <c r="M849" s="139"/>
    </row>
    <row r="850" spans="1:13" s="2" customFormat="1" x14ac:dyDescent="0.25">
      <c r="A850" s="136"/>
      <c r="B850" s="136"/>
      <c r="C850" s="136"/>
      <c r="D850" s="136"/>
      <c r="E850" s="136"/>
      <c r="F850" s="136"/>
      <c r="G850" s="136"/>
      <c r="H850" s="136"/>
      <c r="I850" s="136"/>
      <c r="J850" s="136"/>
      <c r="K850" s="136"/>
      <c r="L850" s="138"/>
      <c r="M850" s="139"/>
    </row>
    <row r="851" spans="1:13" s="2" customFormat="1" x14ac:dyDescent="0.25">
      <c r="A851" s="136"/>
      <c r="B851" s="136"/>
      <c r="C851" s="136"/>
      <c r="D851" s="136"/>
      <c r="E851" s="136"/>
      <c r="F851" s="136"/>
      <c r="G851" s="136"/>
      <c r="H851" s="136"/>
      <c r="I851" s="136"/>
      <c r="J851" s="136"/>
      <c r="K851" s="136"/>
      <c r="L851" s="138"/>
      <c r="M851" s="139"/>
    </row>
    <row r="852" spans="1:13" s="2" customFormat="1" x14ac:dyDescent="0.25">
      <c r="A852" s="136"/>
      <c r="B852" s="136"/>
      <c r="C852" s="136"/>
      <c r="D852" s="136"/>
      <c r="E852" s="136"/>
      <c r="F852" s="136"/>
      <c r="G852" s="136"/>
      <c r="H852" s="136"/>
      <c r="I852" s="136"/>
      <c r="J852" s="136"/>
      <c r="K852" s="136"/>
      <c r="L852" s="138"/>
      <c r="M852" s="139"/>
    </row>
    <row r="853" spans="1:13" s="2" customFormat="1" x14ac:dyDescent="0.25">
      <c r="A853" s="136"/>
      <c r="B853" s="136"/>
      <c r="C853" s="136"/>
      <c r="D853" s="136"/>
      <c r="E853" s="136"/>
      <c r="F853" s="136"/>
      <c r="G853" s="136"/>
      <c r="H853" s="136"/>
      <c r="I853" s="136"/>
      <c r="J853" s="136"/>
      <c r="K853" s="136"/>
      <c r="L853" s="138"/>
      <c r="M853" s="139"/>
    </row>
    <row r="854" spans="1:13" s="2" customFormat="1" x14ac:dyDescent="0.25">
      <c r="A854" s="136"/>
      <c r="B854" s="136"/>
      <c r="C854" s="136"/>
      <c r="D854" s="136"/>
      <c r="E854" s="136"/>
      <c r="F854" s="136"/>
      <c r="G854" s="136"/>
      <c r="H854" s="136"/>
      <c r="I854" s="136"/>
      <c r="J854" s="136"/>
      <c r="K854" s="136"/>
      <c r="L854" s="138"/>
      <c r="M854" s="139"/>
    </row>
    <row r="855" spans="1:13" s="2" customFormat="1" x14ac:dyDescent="0.25">
      <c r="A855" s="136"/>
      <c r="B855" s="136"/>
      <c r="C855" s="136"/>
      <c r="D855" s="136"/>
      <c r="E855" s="136"/>
      <c r="F855" s="136"/>
      <c r="G855" s="136"/>
      <c r="H855" s="136"/>
      <c r="I855" s="136"/>
      <c r="J855" s="136"/>
      <c r="K855" s="136"/>
      <c r="L855" s="138"/>
      <c r="M855" s="139"/>
    </row>
    <row r="856" spans="1:13" s="2" customFormat="1" x14ac:dyDescent="0.25">
      <c r="A856" s="136"/>
      <c r="B856" s="136"/>
      <c r="C856" s="136"/>
      <c r="D856" s="136"/>
      <c r="E856" s="136"/>
      <c r="F856" s="136"/>
      <c r="G856" s="136"/>
      <c r="H856" s="136"/>
      <c r="I856" s="136"/>
      <c r="J856" s="136"/>
      <c r="K856" s="136"/>
      <c r="L856" s="138"/>
      <c r="M856" s="139"/>
    </row>
    <row r="857" spans="1:13" s="2" customFormat="1" x14ac:dyDescent="0.25">
      <c r="A857" s="136"/>
      <c r="B857" s="136"/>
      <c r="C857" s="136"/>
      <c r="D857" s="136"/>
      <c r="E857" s="136"/>
      <c r="F857" s="136"/>
      <c r="G857" s="136"/>
      <c r="H857" s="136"/>
      <c r="I857" s="136"/>
      <c r="J857" s="136"/>
      <c r="K857" s="136"/>
      <c r="L857" s="138"/>
      <c r="M857" s="139"/>
    </row>
    <row r="858" spans="1:13" s="2" customFormat="1" x14ac:dyDescent="0.25">
      <c r="A858" s="136"/>
      <c r="B858" s="136"/>
      <c r="C858" s="136"/>
      <c r="D858" s="136"/>
      <c r="E858" s="136"/>
      <c r="F858" s="136"/>
      <c r="G858" s="136"/>
      <c r="H858" s="136"/>
      <c r="I858" s="136"/>
      <c r="J858" s="136"/>
      <c r="K858" s="136"/>
      <c r="L858" s="138"/>
      <c r="M858" s="139"/>
    </row>
    <row r="859" spans="1:13" s="2" customFormat="1" x14ac:dyDescent="0.25">
      <c r="A859" s="136"/>
      <c r="B859" s="136"/>
      <c r="C859" s="136"/>
      <c r="D859" s="136"/>
      <c r="E859" s="136"/>
      <c r="F859" s="136"/>
      <c r="G859" s="136"/>
      <c r="H859" s="136"/>
      <c r="I859" s="136"/>
      <c r="J859" s="136"/>
      <c r="K859" s="136"/>
      <c r="L859" s="138"/>
      <c r="M859" s="139"/>
    </row>
    <row r="860" spans="1:13" s="2" customFormat="1" x14ac:dyDescent="0.25">
      <c r="A860" s="136"/>
      <c r="B860" s="136"/>
      <c r="C860" s="136"/>
      <c r="D860" s="136"/>
      <c r="E860" s="136"/>
      <c r="F860" s="136"/>
      <c r="G860" s="136"/>
      <c r="H860" s="136"/>
      <c r="I860" s="136"/>
      <c r="J860" s="136"/>
      <c r="K860" s="136"/>
      <c r="L860" s="138"/>
      <c r="M860" s="139"/>
    </row>
    <row r="861" spans="1:13" s="2" customFormat="1" x14ac:dyDescent="0.25">
      <c r="A861" s="136"/>
      <c r="B861" s="136"/>
      <c r="C861" s="136"/>
      <c r="D861" s="136"/>
      <c r="E861" s="136"/>
      <c r="F861" s="136"/>
      <c r="G861" s="136"/>
      <c r="H861" s="136"/>
      <c r="I861" s="136"/>
      <c r="J861" s="136"/>
      <c r="K861" s="136"/>
      <c r="L861" s="138"/>
      <c r="M861" s="139"/>
    </row>
    <row r="862" spans="1:13" s="2" customFormat="1" x14ac:dyDescent="0.25">
      <c r="A862" s="136"/>
      <c r="B862" s="136"/>
      <c r="C862" s="136"/>
      <c r="D862" s="136"/>
      <c r="E862" s="136"/>
      <c r="F862" s="136"/>
      <c r="G862" s="136"/>
      <c r="H862" s="136"/>
      <c r="I862" s="136"/>
      <c r="J862" s="136"/>
      <c r="K862" s="136"/>
      <c r="L862" s="138"/>
      <c r="M862" s="139"/>
    </row>
    <row r="863" spans="1:13" s="2" customFormat="1" x14ac:dyDescent="0.25">
      <c r="A863" s="136"/>
      <c r="B863" s="136"/>
      <c r="C863" s="136"/>
      <c r="D863" s="136"/>
      <c r="E863" s="136"/>
      <c r="F863" s="136"/>
      <c r="G863" s="136"/>
      <c r="H863" s="136"/>
      <c r="I863" s="136"/>
      <c r="J863" s="136"/>
      <c r="K863" s="136"/>
      <c r="L863" s="138"/>
      <c r="M863" s="139"/>
    </row>
    <row r="864" spans="1:13" s="2" customFormat="1" x14ac:dyDescent="0.25">
      <c r="A864" s="136"/>
      <c r="B864" s="136"/>
      <c r="C864" s="136"/>
      <c r="D864" s="136"/>
      <c r="E864" s="136"/>
      <c r="F864" s="136"/>
      <c r="G864" s="136"/>
      <c r="H864" s="136"/>
      <c r="I864" s="136"/>
      <c r="J864" s="136"/>
      <c r="K864" s="136"/>
      <c r="L864" s="138"/>
      <c r="M864" s="139"/>
    </row>
    <row r="865" spans="1:13" s="2" customFormat="1" x14ac:dyDescent="0.25">
      <c r="A865" s="136"/>
      <c r="B865" s="136"/>
      <c r="C865" s="136"/>
      <c r="D865" s="136"/>
      <c r="E865" s="136"/>
      <c r="F865" s="136"/>
      <c r="G865" s="136"/>
      <c r="H865" s="136"/>
      <c r="I865" s="136"/>
      <c r="J865" s="136"/>
      <c r="K865" s="136"/>
      <c r="L865" s="138"/>
      <c r="M865" s="139"/>
    </row>
    <row r="866" spans="1:13" s="2" customFormat="1" x14ac:dyDescent="0.25">
      <c r="A866" s="136"/>
      <c r="B866" s="136"/>
      <c r="C866" s="136"/>
      <c r="D866" s="136"/>
      <c r="E866" s="136"/>
      <c r="F866" s="136"/>
      <c r="G866" s="136"/>
      <c r="H866" s="136"/>
      <c r="I866" s="136"/>
      <c r="J866" s="136"/>
      <c r="K866" s="136"/>
      <c r="L866" s="138"/>
      <c r="M866" s="139"/>
    </row>
    <row r="867" spans="1:13" s="2" customFormat="1" x14ac:dyDescent="0.25">
      <c r="A867" s="136"/>
      <c r="B867" s="136"/>
      <c r="C867" s="136"/>
      <c r="D867" s="136"/>
      <c r="E867" s="136"/>
      <c r="F867" s="136"/>
      <c r="G867" s="136"/>
      <c r="H867" s="136"/>
      <c r="I867" s="136"/>
      <c r="J867" s="136"/>
      <c r="K867" s="136"/>
      <c r="L867" s="138"/>
      <c r="M867" s="139"/>
    </row>
    <row r="868" spans="1:13" s="2" customFormat="1" x14ac:dyDescent="0.25">
      <c r="A868" s="136"/>
      <c r="B868" s="136"/>
      <c r="C868" s="136"/>
      <c r="D868" s="136"/>
      <c r="E868" s="136"/>
      <c r="F868" s="136"/>
      <c r="G868" s="136"/>
      <c r="H868" s="136"/>
      <c r="I868" s="136"/>
      <c r="J868" s="136"/>
      <c r="K868" s="136"/>
      <c r="L868" s="138"/>
      <c r="M868" s="139"/>
    </row>
    <row r="869" spans="1:13" s="2" customFormat="1" x14ac:dyDescent="0.25">
      <c r="A869" s="136"/>
      <c r="B869" s="136"/>
      <c r="C869" s="136"/>
      <c r="D869" s="136"/>
      <c r="E869" s="136"/>
      <c r="F869" s="136"/>
      <c r="G869" s="136"/>
      <c r="H869" s="136"/>
      <c r="I869" s="136"/>
      <c r="J869" s="136"/>
      <c r="K869" s="136"/>
      <c r="L869" s="138"/>
      <c r="M869" s="139"/>
    </row>
    <row r="870" spans="1:13" s="2" customFormat="1" x14ac:dyDescent="0.25">
      <c r="A870" s="136"/>
      <c r="B870" s="136"/>
      <c r="C870" s="136"/>
      <c r="D870" s="136"/>
      <c r="E870" s="136"/>
      <c r="F870" s="136"/>
      <c r="G870" s="136"/>
      <c r="H870" s="136"/>
      <c r="I870" s="136"/>
      <c r="J870" s="136"/>
      <c r="K870" s="136"/>
      <c r="L870" s="138"/>
      <c r="M870" s="139"/>
    </row>
    <row r="871" spans="1:13" s="2" customFormat="1" x14ac:dyDescent="0.25">
      <c r="A871" s="136"/>
      <c r="B871" s="136"/>
      <c r="C871" s="136"/>
      <c r="D871" s="136"/>
      <c r="E871" s="136"/>
      <c r="F871" s="136"/>
      <c r="G871" s="136"/>
      <c r="H871" s="136"/>
      <c r="I871" s="136"/>
      <c r="J871" s="136"/>
      <c r="K871" s="136"/>
      <c r="L871" s="138"/>
      <c r="M871" s="139"/>
    </row>
    <row r="872" spans="1:13" s="2" customFormat="1" x14ac:dyDescent="0.25">
      <c r="A872" s="136"/>
      <c r="B872" s="136"/>
      <c r="C872" s="136"/>
      <c r="D872" s="136"/>
      <c r="E872" s="136"/>
      <c r="F872" s="136"/>
      <c r="G872" s="136"/>
      <c r="H872" s="136"/>
      <c r="I872" s="136"/>
      <c r="J872" s="136"/>
      <c r="K872" s="136"/>
      <c r="L872" s="138"/>
      <c r="M872" s="139"/>
    </row>
    <row r="873" spans="1:13" s="2" customFormat="1" x14ac:dyDescent="0.25">
      <c r="A873" s="136"/>
      <c r="B873" s="136"/>
      <c r="C873" s="136"/>
      <c r="D873" s="136"/>
      <c r="E873" s="136"/>
      <c r="F873" s="136"/>
      <c r="G873" s="136"/>
      <c r="H873" s="136"/>
      <c r="I873" s="136"/>
      <c r="J873" s="136"/>
      <c r="K873" s="136"/>
      <c r="L873" s="138"/>
      <c r="M873" s="139"/>
    </row>
    <row r="874" spans="1:13" s="2" customFormat="1" x14ac:dyDescent="0.25">
      <c r="A874" s="136"/>
      <c r="B874" s="136"/>
      <c r="C874" s="136"/>
      <c r="D874" s="136"/>
      <c r="E874" s="136"/>
      <c r="F874" s="136"/>
      <c r="G874" s="136"/>
      <c r="H874" s="136"/>
      <c r="I874" s="136"/>
      <c r="J874" s="136"/>
      <c r="K874" s="136"/>
      <c r="L874" s="138"/>
      <c r="M874" s="139"/>
    </row>
    <row r="875" spans="1:13" s="2" customFormat="1" x14ac:dyDescent="0.25">
      <c r="A875" s="136"/>
      <c r="B875" s="136"/>
      <c r="C875" s="136"/>
      <c r="D875" s="136"/>
      <c r="E875" s="136"/>
      <c r="F875" s="136"/>
      <c r="G875" s="136"/>
      <c r="H875" s="136"/>
      <c r="I875" s="136"/>
      <c r="J875" s="136"/>
      <c r="K875" s="136"/>
      <c r="L875" s="138"/>
      <c r="M875" s="139"/>
    </row>
    <row r="876" spans="1:13" s="2" customFormat="1" x14ac:dyDescent="0.25">
      <c r="A876" s="136"/>
      <c r="B876" s="136"/>
      <c r="C876" s="136"/>
      <c r="D876" s="136"/>
      <c r="E876" s="136"/>
      <c r="F876" s="136"/>
      <c r="G876" s="136"/>
      <c r="H876" s="136"/>
      <c r="I876" s="136"/>
      <c r="J876" s="136"/>
      <c r="K876" s="136"/>
      <c r="L876" s="138"/>
      <c r="M876" s="139"/>
    </row>
    <row r="877" spans="1:13" s="2" customFormat="1" x14ac:dyDescent="0.25">
      <c r="A877" s="136"/>
      <c r="B877" s="136"/>
      <c r="C877" s="136"/>
      <c r="D877" s="136"/>
      <c r="E877" s="136"/>
      <c r="F877" s="136"/>
      <c r="G877" s="136"/>
      <c r="H877" s="136"/>
      <c r="I877" s="136"/>
      <c r="J877" s="136"/>
      <c r="K877" s="136"/>
      <c r="L877" s="138"/>
      <c r="M877" s="139"/>
    </row>
    <row r="878" spans="1:13" s="2" customFormat="1" x14ac:dyDescent="0.25">
      <c r="A878" s="136"/>
      <c r="B878" s="136"/>
      <c r="C878" s="136"/>
      <c r="D878" s="136"/>
      <c r="E878" s="136"/>
      <c r="F878" s="136"/>
      <c r="G878" s="136"/>
      <c r="H878" s="136"/>
      <c r="I878" s="136"/>
      <c r="J878" s="136"/>
      <c r="K878" s="136"/>
      <c r="L878" s="138"/>
      <c r="M878" s="139"/>
    </row>
    <row r="879" spans="1:13" s="2" customFormat="1" x14ac:dyDescent="0.25">
      <c r="A879" s="136"/>
      <c r="B879" s="136"/>
      <c r="C879" s="136"/>
      <c r="D879" s="136"/>
      <c r="E879" s="136"/>
      <c r="F879" s="136"/>
      <c r="G879" s="136"/>
      <c r="H879" s="136"/>
      <c r="I879" s="136"/>
      <c r="J879" s="136"/>
      <c r="K879" s="136"/>
      <c r="L879" s="138"/>
      <c r="M879" s="139"/>
    </row>
    <row r="880" spans="1:13" s="2" customFormat="1" x14ac:dyDescent="0.25">
      <c r="A880" s="136"/>
      <c r="B880" s="136"/>
      <c r="C880" s="136"/>
      <c r="D880" s="136"/>
      <c r="E880" s="136"/>
      <c r="F880" s="136"/>
      <c r="G880" s="136"/>
      <c r="H880" s="136"/>
      <c r="I880" s="136"/>
      <c r="J880" s="136"/>
      <c r="K880" s="136"/>
      <c r="L880" s="138"/>
      <c r="M880" s="139"/>
    </row>
    <row r="881" spans="1:13" s="2" customFormat="1" x14ac:dyDescent="0.25">
      <c r="A881" s="136"/>
      <c r="B881" s="136"/>
      <c r="C881" s="136"/>
      <c r="D881" s="136"/>
      <c r="E881" s="136"/>
      <c r="F881" s="136"/>
      <c r="G881" s="136"/>
      <c r="H881" s="136"/>
      <c r="I881" s="136"/>
      <c r="J881" s="136"/>
      <c r="K881" s="136"/>
      <c r="L881" s="138"/>
      <c r="M881" s="139"/>
    </row>
    <row r="882" spans="1:13" s="2" customFormat="1" x14ac:dyDescent="0.25">
      <c r="A882" s="136"/>
      <c r="B882" s="136"/>
      <c r="C882" s="136"/>
      <c r="D882" s="136"/>
      <c r="E882" s="136"/>
      <c r="F882" s="136"/>
      <c r="G882" s="136"/>
      <c r="H882" s="136"/>
      <c r="I882" s="136"/>
      <c r="J882" s="136"/>
      <c r="K882" s="136"/>
      <c r="L882" s="138"/>
      <c r="M882" s="139"/>
    </row>
    <row r="883" spans="1:13" s="2" customFormat="1" x14ac:dyDescent="0.25">
      <c r="A883" s="136"/>
      <c r="B883" s="136"/>
      <c r="C883" s="136"/>
      <c r="D883" s="136"/>
      <c r="E883" s="136"/>
      <c r="F883" s="136"/>
      <c r="G883" s="136"/>
      <c r="H883" s="136"/>
      <c r="I883" s="136"/>
      <c r="J883" s="136"/>
      <c r="K883" s="136"/>
      <c r="L883" s="138"/>
      <c r="M883" s="139"/>
    </row>
    <row r="884" spans="1:13" s="2" customFormat="1" x14ac:dyDescent="0.25">
      <c r="A884" s="136"/>
      <c r="B884" s="136"/>
      <c r="C884" s="136"/>
      <c r="D884" s="136"/>
      <c r="E884" s="136"/>
      <c r="F884" s="136"/>
      <c r="G884" s="136"/>
      <c r="H884" s="136"/>
      <c r="I884" s="136"/>
      <c r="J884" s="136"/>
      <c r="K884" s="136"/>
      <c r="L884" s="138"/>
      <c r="M884" s="139"/>
    </row>
    <row r="885" spans="1:13" s="2" customFormat="1" x14ac:dyDescent="0.25">
      <c r="A885" s="136"/>
      <c r="B885" s="136"/>
      <c r="C885" s="136"/>
      <c r="D885" s="136"/>
      <c r="E885" s="136"/>
      <c r="F885" s="136"/>
      <c r="G885" s="136"/>
      <c r="H885" s="136"/>
      <c r="I885" s="136"/>
      <c r="J885" s="136"/>
      <c r="K885" s="136"/>
      <c r="L885" s="138"/>
      <c r="M885" s="139"/>
    </row>
    <row r="886" spans="1:13" s="2" customFormat="1" x14ac:dyDescent="0.25">
      <c r="A886" s="136"/>
      <c r="B886" s="136"/>
      <c r="C886" s="136"/>
      <c r="D886" s="136"/>
      <c r="E886" s="136"/>
      <c r="F886" s="136"/>
      <c r="G886" s="136"/>
      <c r="H886" s="136"/>
      <c r="I886" s="136"/>
      <c r="J886" s="136"/>
      <c r="K886" s="136"/>
      <c r="L886" s="138"/>
      <c r="M886" s="139"/>
    </row>
    <row r="887" spans="1:13" s="2" customFormat="1" x14ac:dyDescent="0.25">
      <c r="A887" s="136"/>
      <c r="B887" s="136"/>
      <c r="C887" s="136"/>
      <c r="D887" s="136"/>
      <c r="E887" s="136"/>
      <c r="F887" s="136"/>
      <c r="G887" s="136"/>
      <c r="H887" s="136"/>
      <c r="I887" s="136"/>
      <c r="J887" s="136"/>
      <c r="K887" s="136"/>
      <c r="L887" s="138"/>
      <c r="M887" s="139"/>
    </row>
    <row r="888" spans="1:13" s="2" customFormat="1" x14ac:dyDescent="0.25">
      <c r="A888" s="136"/>
      <c r="B888" s="136"/>
      <c r="C888" s="136"/>
      <c r="D888" s="136"/>
      <c r="E888" s="136"/>
      <c r="F888" s="136"/>
      <c r="G888" s="136"/>
      <c r="H888" s="136"/>
      <c r="I888" s="136"/>
      <c r="J888" s="136"/>
      <c r="K888" s="136"/>
      <c r="L888" s="138"/>
      <c r="M888" s="139"/>
    </row>
    <row r="889" spans="1:13" s="2" customFormat="1" x14ac:dyDescent="0.25">
      <c r="A889" s="136"/>
      <c r="B889" s="136"/>
      <c r="C889" s="136"/>
      <c r="D889" s="136"/>
      <c r="E889" s="136"/>
      <c r="F889" s="136"/>
      <c r="G889" s="136"/>
      <c r="H889" s="136"/>
      <c r="I889" s="136"/>
      <c r="J889" s="136"/>
      <c r="K889" s="136"/>
      <c r="L889" s="138"/>
      <c r="M889" s="139"/>
    </row>
    <row r="890" spans="1:13" s="2" customFormat="1" x14ac:dyDescent="0.25">
      <c r="A890" s="136"/>
      <c r="B890" s="136"/>
      <c r="C890" s="136"/>
      <c r="D890" s="136"/>
      <c r="E890" s="136"/>
      <c r="F890" s="136"/>
      <c r="G890" s="136"/>
      <c r="H890" s="136"/>
      <c r="I890" s="136"/>
      <c r="J890" s="136"/>
      <c r="K890" s="136"/>
      <c r="L890" s="138"/>
      <c r="M890" s="139"/>
    </row>
    <row r="891" spans="1:13" s="2" customFormat="1" x14ac:dyDescent="0.25">
      <c r="A891" s="136"/>
      <c r="B891" s="136"/>
      <c r="C891" s="136"/>
      <c r="D891" s="136"/>
      <c r="E891" s="136"/>
      <c r="F891" s="136"/>
      <c r="G891" s="136"/>
      <c r="H891" s="136"/>
      <c r="I891" s="136"/>
      <c r="J891" s="136"/>
      <c r="K891" s="136"/>
      <c r="L891" s="138"/>
      <c r="M891" s="139"/>
    </row>
    <row r="892" spans="1:13" s="2" customFormat="1" x14ac:dyDescent="0.25">
      <c r="A892" s="136"/>
      <c r="B892" s="136"/>
      <c r="C892" s="136"/>
      <c r="D892" s="136"/>
      <c r="E892" s="136"/>
      <c r="F892" s="136"/>
      <c r="G892" s="136"/>
      <c r="H892" s="136"/>
      <c r="I892" s="136"/>
      <c r="J892" s="136"/>
      <c r="K892" s="136"/>
      <c r="L892" s="138"/>
      <c r="M892" s="139"/>
    </row>
    <row r="893" spans="1:13" s="2" customFormat="1" x14ac:dyDescent="0.25">
      <c r="A893" s="136"/>
      <c r="B893" s="136"/>
      <c r="C893" s="136"/>
      <c r="D893" s="136"/>
      <c r="E893" s="136"/>
      <c r="F893" s="136"/>
      <c r="G893" s="136"/>
      <c r="H893" s="136"/>
      <c r="I893" s="136"/>
      <c r="J893" s="136"/>
      <c r="K893" s="136"/>
      <c r="L893" s="138"/>
      <c r="M893" s="139"/>
    </row>
    <row r="894" spans="1:13" s="2" customFormat="1" x14ac:dyDescent="0.25">
      <c r="A894" s="136"/>
      <c r="B894" s="136"/>
      <c r="C894" s="136"/>
      <c r="D894" s="136"/>
      <c r="E894" s="136"/>
      <c r="F894" s="136"/>
      <c r="G894" s="136"/>
      <c r="H894" s="136"/>
      <c r="I894" s="136"/>
      <c r="J894" s="136"/>
      <c r="K894" s="136"/>
      <c r="L894" s="138"/>
      <c r="M894" s="139"/>
    </row>
    <row r="895" spans="1:13" s="2" customFormat="1" x14ac:dyDescent="0.25">
      <c r="A895" s="136"/>
      <c r="B895" s="136"/>
      <c r="C895" s="136"/>
      <c r="D895" s="136"/>
      <c r="E895" s="136"/>
      <c r="F895" s="136"/>
      <c r="G895" s="136"/>
      <c r="H895" s="136"/>
      <c r="I895" s="136"/>
      <c r="J895" s="136"/>
      <c r="K895" s="136"/>
      <c r="L895" s="138"/>
      <c r="M895" s="139"/>
    </row>
    <row r="896" spans="1:13" s="2" customFormat="1" x14ac:dyDescent="0.25">
      <c r="A896" s="136"/>
      <c r="B896" s="136"/>
      <c r="C896" s="136"/>
      <c r="D896" s="136"/>
      <c r="E896" s="136"/>
      <c r="F896" s="136"/>
      <c r="G896" s="136"/>
      <c r="H896" s="136"/>
      <c r="I896" s="136"/>
      <c r="J896" s="136"/>
      <c r="K896" s="136"/>
      <c r="L896" s="138"/>
      <c r="M896" s="139"/>
    </row>
    <row r="897" spans="1:13" s="2" customFormat="1" x14ac:dyDescent="0.25">
      <c r="A897" s="136"/>
      <c r="B897" s="136"/>
      <c r="C897" s="136"/>
      <c r="D897" s="136"/>
      <c r="E897" s="136"/>
      <c r="F897" s="136"/>
      <c r="G897" s="136"/>
      <c r="H897" s="136"/>
      <c r="I897" s="136"/>
      <c r="J897" s="136"/>
      <c r="K897" s="136"/>
      <c r="L897" s="138"/>
      <c r="M897" s="139"/>
    </row>
    <row r="898" spans="1:13" s="2" customFormat="1" x14ac:dyDescent="0.25">
      <c r="A898" s="136"/>
      <c r="B898" s="136"/>
      <c r="C898" s="136"/>
      <c r="D898" s="136"/>
      <c r="E898" s="136"/>
      <c r="F898" s="136"/>
      <c r="G898" s="136"/>
      <c r="H898" s="136"/>
      <c r="I898" s="136"/>
      <c r="J898" s="136"/>
      <c r="K898" s="136"/>
      <c r="L898" s="138"/>
      <c r="M898" s="139"/>
    </row>
    <row r="899" spans="1:13" s="2" customFormat="1" x14ac:dyDescent="0.25">
      <c r="A899" s="136"/>
      <c r="B899" s="136"/>
      <c r="C899" s="136"/>
      <c r="D899" s="136"/>
      <c r="E899" s="136"/>
      <c r="F899" s="136"/>
      <c r="G899" s="136"/>
      <c r="H899" s="136"/>
      <c r="I899" s="136"/>
      <c r="J899" s="136"/>
      <c r="K899" s="136"/>
      <c r="L899" s="138"/>
      <c r="M899" s="139"/>
    </row>
    <row r="900" spans="1:13" s="2" customFormat="1" x14ac:dyDescent="0.25">
      <c r="A900" s="136"/>
      <c r="B900" s="136"/>
      <c r="C900" s="136"/>
      <c r="D900" s="136"/>
      <c r="E900" s="136"/>
      <c r="F900" s="136"/>
      <c r="G900" s="136"/>
      <c r="H900" s="136"/>
      <c r="I900" s="136"/>
      <c r="J900" s="136"/>
      <c r="K900" s="136"/>
      <c r="L900" s="138"/>
      <c r="M900" s="139"/>
    </row>
    <row r="901" spans="1:13" s="2" customFormat="1" x14ac:dyDescent="0.25">
      <c r="A901" s="136"/>
      <c r="B901" s="136"/>
      <c r="C901" s="136"/>
      <c r="D901" s="136"/>
      <c r="E901" s="136"/>
      <c r="F901" s="136"/>
      <c r="G901" s="136"/>
      <c r="H901" s="136"/>
      <c r="I901" s="136"/>
      <c r="J901" s="136"/>
      <c r="K901" s="136"/>
      <c r="L901" s="138"/>
      <c r="M901" s="139"/>
    </row>
    <row r="902" spans="1:13" s="2" customFormat="1" x14ac:dyDescent="0.25">
      <c r="A902" s="136"/>
      <c r="B902" s="136"/>
      <c r="C902" s="136"/>
      <c r="D902" s="136"/>
      <c r="E902" s="136"/>
      <c r="F902" s="136"/>
      <c r="G902" s="136"/>
      <c r="H902" s="136"/>
      <c r="I902" s="136"/>
      <c r="J902" s="136"/>
      <c r="K902" s="136"/>
      <c r="L902" s="138"/>
      <c r="M902" s="139"/>
    </row>
    <row r="903" spans="1:13" s="2" customFormat="1" x14ac:dyDescent="0.25">
      <c r="A903" s="136"/>
      <c r="B903" s="136"/>
      <c r="C903" s="136"/>
      <c r="D903" s="136"/>
      <c r="E903" s="136"/>
      <c r="F903" s="136"/>
      <c r="G903" s="136"/>
      <c r="H903" s="136"/>
      <c r="I903" s="136"/>
      <c r="J903" s="136"/>
      <c r="K903" s="136"/>
      <c r="L903" s="138"/>
      <c r="M903" s="139"/>
    </row>
    <row r="904" spans="1:13" s="2" customFormat="1" x14ac:dyDescent="0.25">
      <c r="A904" s="136"/>
      <c r="B904" s="136"/>
      <c r="C904" s="136"/>
      <c r="D904" s="136"/>
      <c r="E904" s="136"/>
      <c r="F904" s="136"/>
      <c r="G904" s="136"/>
      <c r="H904" s="136"/>
      <c r="I904" s="136"/>
      <c r="J904" s="136"/>
      <c r="K904" s="136"/>
      <c r="L904" s="138"/>
      <c r="M904" s="139"/>
    </row>
    <row r="905" spans="1:13" s="2" customFormat="1" x14ac:dyDescent="0.25">
      <c r="A905" s="136"/>
      <c r="B905" s="136"/>
      <c r="C905" s="136"/>
      <c r="D905" s="136"/>
      <c r="E905" s="136"/>
      <c r="F905" s="136"/>
      <c r="G905" s="136"/>
      <c r="H905" s="136"/>
      <c r="I905" s="136"/>
      <c r="J905" s="136"/>
      <c r="K905" s="136"/>
      <c r="L905" s="138"/>
      <c r="M905" s="139"/>
    </row>
    <row r="906" spans="1:13" s="2" customFormat="1" x14ac:dyDescent="0.25">
      <c r="A906" s="136"/>
      <c r="B906" s="136"/>
      <c r="C906" s="136"/>
      <c r="D906" s="136"/>
      <c r="E906" s="136"/>
      <c r="F906" s="136"/>
      <c r="G906" s="136"/>
      <c r="H906" s="136"/>
      <c r="I906" s="136"/>
      <c r="J906" s="136"/>
      <c r="K906" s="136"/>
      <c r="L906" s="138"/>
      <c r="M906" s="139"/>
    </row>
    <row r="907" spans="1:13" s="2" customFormat="1" x14ac:dyDescent="0.25">
      <c r="A907" s="136"/>
      <c r="B907" s="136"/>
      <c r="C907" s="136"/>
      <c r="D907" s="136"/>
      <c r="E907" s="136"/>
      <c r="F907" s="136"/>
      <c r="G907" s="136"/>
      <c r="H907" s="136"/>
      <c r="I907" s="136"/>
      <c r="J907" s="136"/>
      <c r="K907" s="136"/>
      <c r="L907" s="138"/>
      <c r="M907" s="139"/>
    </row>
    <row r="908" spans="1:13" s="2" customFormat="1" x14ac:dyDescent="0.25">
      <c r="A908" s="136"/>
      <c r="B908" s="136"/>
      <c r="C908" s="136"/>
      <c r="D908" s="136"/>
      <c r="E908" s="136"/>
      <c r="F908" s="136"/>
      <c r="G908" s="136"/>
      <c r="H908" s="136"/>
      <c r="I908" s="136"/>
      <c r="J908" s="136"/>
      <c r="K908" s="136"/>
      <c r="L908" s="138"/>
      <c r="M908" s="139"/>
    </row>
    <row r="909" spans="1:13" s="2" customFormat="1" x14ac:dyDescent="0.25">
      <c r="A909" s="136"/>
      <c r="B909" s="136"/>
      <c r="C909" s="136"/>
      <c r="D909" s="136"/>
      <c r="E909" s="136"/>
      <c r="F909" s="136"/>
      <c r="G909" s="136"/>
      <c r="H909" s="136"/>
      <c r="I909" s="136"/>
      <c r="J909" s="136"/>
      <c r="K909" s="136"/>
      <c r="L909" s="138"/>
      <c r="M909" s="139"/>
    </row>
    <row r="910" spans="1:13" s="2" customFormat="1" x14ac:dyDescent="0.25">
      <c r="A910" s="136"/>
      <c r="B910" s="136"/>
      <c r="C910" s="136"/>
      <c r="D910" s="136"/>
      <c r="E910" s="136"/>
      <c r="F910" s="136"/>
      <c r="G910" s="136"/>
      <c r="H910" s="136"/>
      <c r="I910" s="136"/>
      <c r="J910" s="136"/>
      <c r="K910" s="136"/>
      <c r="L910" s="138"/>
      <c r="M910" s="139"/>
    </row>
    <row r="911" spans="1:13" s="2" customFormat="1" x14ac:dyDescent="0.25">
      <c r="A911" s="136"/>
      <c r="B911" s="136"/>
      <c r="C911" s="136"/>
      <c r="D911" s="136"/>
      <c r="E911" s="136"/>
      <c r="F911" s="136"/>
      <c r="G911" s="136"/>
      <c r="H911" s="136"/>
      <c r="I911" s="136"/>
      <c r="J911" s="136"/>
      <c r="K911" s="136"/>
      <c r="L911" s="138"/>
      <c r="M911" s="139"/>
    </row>
    <row r="912" spans="1:13" s="2" customFormat="1" x14ac:dyDescent="0.25">
      <c r="A912" s="136"/>
      <c r="B912" s="136"/>
      <c r="C912" s="136"/>
      <c r="D912" s="136"/>
      <c r="E912" s="136"/>
      <c r="F912" s="136"/>
      <c r="G912" s="136"/>
      <c r="H912" s="136"/>
      <c r="I912" s="136"/>
      <c r="J912" s="136"/>
      <c r="K912" s="136"/>
      <c r="L912" s="138"/>
      <c r="M912" s="139"/>
    </row>
    <row r="913" spans="1:13" s="2" customFormat="1" x14ac:dyDescent="0.25">
      <c r="A913" s="136"/>
      <c r="B913" s="136"/>
      <c r="C913" s="136"/>
      <c r="D913" s="136"/>
      <c r="E913" s="136"/>
      <c r="F913" s="136"/>
      <c r="G913" s="136"/>
      <c r="H913" s="136"/>
      <c r="I913" s="136"/>
      <c r="J913" s="136"/>
      <c r="K913" s="136"/>
      <c r="L913" s="138"/>
      <c r="M913" s="139"/>
    </row>
    <row r="914" spans="1:13" s="2" customFormat="1" x14ac:dyDescent="0.25">
      <c r="A914" s="136"/>
      <c r="B914" s="136"/>
      <c r="C914" s="136"/>
      <c r="D914" s="136"/>
      <c r="E914" s="136"/>
      <c r="F914" s="136"/>
      <c r="G914" s="136"/>
      <c r="H914" s="136"/>
      <c r="I914" s="136"/>
      <c r="J914" s="136"/>
      <c r="K914" s="136"/>
      <c r="L914" s="138"/>
      <c r="M914" s="139"/>
    </row>
    <row r="915" spans="1:13" s="2" customFormat="1" x14ac:dyDescent="0.25">
      <c r="A915" s="136"/>
      <c r="B915" s="136"/>
      <c r="C915" s="136"/>
      <c r="D915" s="136"/>
      <c r="E915" s="136"/>
      <c r="F915" s="136"/>
      <c r="G915" s="136"/>
      <c r="H915" s="136"/>
      <c r="I915" s="136"/>
      <c r="J915" s="136"/>
      <c r="K915" s="136"/>
      <c r="L915" s="138"/>
      <c r="M915" s="139"/>
    </row>
    <row r="916" spans="1:13" s="2" customFormat="1" x14ac:dyDescent="0.25">
      <c r="A916" s="136"/>
      <c r="B916" s="136"/>
      <c r="C916" s="136"/>
      <c r="D916" s="136"/>
      <c r="E916" s="136"/>
      <c r="F916" s="136"/>
      <c r="G916" s="136"/>
      <c r="H916" s="136"/>
      <c r="I916" s="136"/>
      <c r="J916" s="136"/>
      <c r="K916" s="136"/>
      <c r="L916" s="138"/>
      <c r="M916" s="139"/>
    </row>
    <row r="917" spans="1:13" s="2" customFormat="1" x14ac:dyDescent="0.25">
      <c r="A917" s="136"/>
      <c r="B917" s="136"/>
      <c r="C917" s="136"/>
      <c r="D917" s="136"/>
      <c r="E917" s="136"/>
      <c r="F917" s="136"/>
      <c r="G917" s="136"/>
      <c r="H917" s="136"/>
      <c r="I917" s="136"/>
      <c r="J917" s="136"/>
      <c r="K917" s="136"/>
      <c r="L917" s="138"/>
      <c r="M917" s="139"/>
    </row>
    <row r="918" spans="1:13" s="2" customFormat="1" x14ac:dyDescent="0.25">
      <c r="A918" s="136"/>
      <c r="B918" s="136"/>
      <c r="C918" s="136"/>
      <c r="D918" s="136"/>
      <c r="E918" s="136"/>
      <c r="F918" s="136"/>
      <c r="G918" s="136"/>
      <c r="H918" s="136"/>
      <c r="I918" s="136"/>
      <c r="J918" s="136"/>
      <c r="K918" s="136"/>
      <c r="L918" s="138"/>
      <c r="M918" s="139"/>
    </row>
    <row r="919" spans="1:13" s="2" customFormat="1" x14ac:dyDescent="0.25">
      <c r="A919" s="136"/>
      <c r="B919" s="136"/>
      <c r="C919" s="136"/>
      <c r="D919" s="136"/>
      <c r="E919" s="136"/>
      <c r="F919" s="136"/>
      <c r="G919" s="136"/>
      <c r="H919" s="136"/>
      <c r="I919" s="136"/>
      <c r="J919" s="136"/>
      <c r="K919" s="136"/>
      <c r="L919" s="138"/>
      <c r="M919" s="139"/>
    </row>
    <row r="920" spans="1:13" s="2" customFormat="1" x14ac:dyDescent="0.25">
      <c r="A920" s="136"/>
      <c r="B920" s="136"/>
      <c r="C920" s="136"/>
      <c r="D920" s="136"/>
      <c r="E920" s="136"/>
      <c r="F920" s="136"/>
      <c r="G920" s="136"/>
      <c r="H920" s="136"/>
      <c r="I920" s="136"/>
      <c r="J920" s="136"/>
      <c r="K920" s="136"/>
      <c r="L920" s="138"/>
      <c r="M920" s="139"/>
    </row>
    <row r="921" spans="1:13" s="2" customFormat="1" x14ac:dyDescent="0.25">
      <c r="A921" s="136"/>
      <c r="B921" s="136"/>
      <c r="C921" s="136"/>
      <c r="D921" s="136"/>
      <c r="E921" s="136"/>
      <c r="F921" s="136"/>
      <c r="G921" s="136"/>
      <c r="H921" s="136"/>
      <c r="I921" s="136"/>
      <c r="J921" s="136"/>
      <c r="K921" s="136"/>
      <c r="L921" s="138"/>
      <c r="M921" s="139"/>
    </row>
    <row r="922" spans="1:13" s="2" customFormat="1" x14ac:dyDescent="0.25">
      <c r="A922" s="136"/>
      <c r="B922" s="136"/>
      <c r="C922" s="136"/>
      <c r="D922" s="136"/>
      <c r="E922" s="136"/>
      <c r="F922" s="136"/>
      <c r="G922" s="136"/>
      <c r="H922" s="136"/>
      <c r="I922" s="136"/>
      <c r="J922" s="136"/>
      <c r="K922" s="136"/>
      <c r="L922" s="138"/>
      <c r="M922" s="139"/>
    </row>
    <row r="923" spans="1:13" s="2" customFormat="1" x14ac:dyDescent="0.25">
      <c r="A923" s="136"/>
      <c r="B923" s="136"/>
      <c r="C923" s="136"/>
      <c r="D923" s="136"/>
      <c r="E923" s="136"/>
      <c r="F923" s="136"/>
      <c r="G923" s="136"/>
      <c r="H923" s="136"/>
      <c r="I923" s="136"/>
      <c r="J923" s="136"/>
      <c r="K923" s="136"/>
      <c r="L923" s="138"/>
      <c r="M923" s="139"/>
    </row>
    <row r="924" spans="1:13" s="2" customFormat="1" x14ac:dyDescent="0.25">
      <c r="A924" s="136"/>
      <c r="B924" s="136"/>
      <c r="C924" s="136"/>
      <c r="D924" s="136"/>
      <c r="E924" s="136"/>
      <c r="F924" s="136"/>
      <c r="G924" s="136"/>
      <c r="H924" s="136"/>
      <c r="I924" s="136"/>
      <c r="J924" s="136"/>
      <c r="K924" s="136"/>
      <c r="L924" s="138"/>
      <c r="M924" s="139"/>
    </row>
    <row r="925" spans="1:13" s="2" customFormat="1" x14ac:dyDescent="0.25">
      <c r="A925" s="136"/>
      <c r="B925" s="136"/>
      <c r="C925" s="136"/>
      <c r="D925" s="136"/>
      <c r="E925" s="136"/>
      <c r="F925" s="136"/>
      <c r="G925" s="136"/>
      <c r="H925" s="136"/>
      <c r="I925" s="136"/>
      <c r="J925" s="136"/>
      <c r="K925" s="136"/>
      <c r="L925" s="138"/>
      <c r="M925" s="139"/>
    </row>
    <row r="926" spans="1:13" s="2" customFormat="1" x14ac:dyDescent="0.25">
      <c r="A926" s="136"/>
      <c r="B926" s="136"/>
      <c r="C926" s="136"/>
      <c r="D926" s="136"/>
      <c r="E926" s="136"/>
      <c r="F926" s="136"/>
      <c r="G926" s="136"/>
      <c r="H926" s="136"/>
      <c r="I926" s="136"/>
      <c r="J926" s="136"/>
      <c r="K926" s="136"/>
      <c r="L926" s="138"/>
      <c r="M926" s="139"/>
    </row>
    <row r="927" spans="1:13" s="2" customFormat="1" x14ac:dyDescent="0.25">
      <c r="A927" s="136"/>
      <c r="B927" s="136"/>
      <c r="C927" s="136"/>
      <c r="D927" s="136"/>
      <c r="E927" s="136"/>
      <c r="F927" s="136"/>
      <c r="G927" s="136"/>
      <c r="H927" s="136"/>
      <c r="I927" s="136"/>
      <c r="J927" s="136"/>
      <c r="K927" s="136"/>
      <c r="L927" s="138"/>
      <c r="M927" s="139"/>
    </row>
    <row r="928" spans="1:13" s="2" customFormat="1" x14ac:dyDescent="0.25">
      <c r="A928" s="136"/>
      <c r="B928" s="136"/>
      <c r="C928" s="136"/>
      <c r="D928" s="136"/>
      <c r="E928" s="136"/>
      <c r="F928" s="136"/>
      <c r="G928" s="136"/>
      <c r="H928" s="136"/>
      <c r="I928" s="136"/>
      <c r="J928" s="136"/>
      <c r="K928" s="136"/>
      <c r="L928" s="138"/>
      <c r="M928" s="139"/>
    </row>
    <row r="929" spans="1:13" s="2" customFormat="1" x14ac:dyDescent="0.25">
      <c r="A929" s="136"/>
      <c r="B929" s="136"/>
      <c r="C929" s="136"/>
      <c r="D929" s="136"/>
      <c r="E929" s="136"/>
      <c r="F929" s="136"/>
      <c r="G929" s="136"/>
      <c r="H929" s="136"/>
      <c r="I929" s="136"/>
      <c r="J929" s="136"/>
      <c r="K929" s="136"/>
      <c r="L929" s="138"/>
      <c r="M929" s="139"/>
    </row>
    <row r="930" spans="1:13" s="2" customFormat="1" x14ac:dyDescent="0.25">
      <c r="A930" s="136"/>
      <c r="B930" s="136"/>
      <c r="C930" s="136"/>
      <c r="D930" s="136"/>
      <c r="E930" s="136"/>
      <c r="F930" s="136"/>
      <c r="G930" s="136"/>
      <c r="H930" s="136"/>
      <c r="I930" s="136"/>
      <c r="J930" s="136"/>
      <c r="K930" s="136"/>
      <c r="L930" s="138"/>
      <c r="M930" s="139"/>
    </row>
    <row r="931" spans="1:13" s="2" customFormat="1" x14ac:dyDescent="0.25">
      <c r="A931" s="136"/>
      <c r="B931" s="136"/>
      <c r="C931" s="136"/>
      <c r="D931" s="136"/>
      <c r="E931" s="136"/>
      <c r="F931" s="136"/>
      <c r="G931" s="136"/>
      <c r="H931" s="136"/>
      <c r="I931" s="136"/>
      <c r="J931" s="136"/>
      <c r="K931" s="136"/>
      <c r="L931" s="138"/>
      <c r="M931" s="139"/>
    </row>
    <row r="932" spans="1:13" s="2" customFormat="1" x14ac:dyDescent="0.25">
      <c r="A932" s="136"/>
      <c r="B932" s="136"/>
      <c r="C932" s="136"/>
      <c r="D932" s="136"/>
      <c r="E932" s="136"/>
      <c r="F932" s="136"/>
      <c r="G932" s="136"/>
      <c r="H932" s="136"/>
      <c r="I932" s="136"/>
      <c r="J932" s="136"/>
      <c r="K932" s="136"/>
      <c r="L932" s="138"/>
      <c r="M932" s="139"/>
    </row>
    <row r="933" spans="1:13" s="2" customFormat="1" x14ac:dyDescent="0.25">
      <c r="A933" s="136"/>
      <c r="B933" s="136"/>
      <c r="C933" s="136"/>
      <c r="D933" s="136"/>
      <c r="E933" s="136"/>
      <c r="F933" s="136"/>
      <c r="G933" s="136"/>
      <c r="H933" s="136"/>
      <c r="I933" s="136"/>
      <c r="J933" s="136"/>
      <c r="K933" s="136"/>
      <c r="L933" s="138"/>
      <c r="M933" s="139"/>
    </row>
    <row r="934" spans="1:13" s="2" customFormat="1" x14ac:dyDescent="0.25">
      <c r="A934" s="136"/>
      <c r="B934" s="136"/>
      <c r="C934" s="136"/>
      <c r="D934" s="136"/>
      <c r="E934" s="136"/>
      <c r="F934" s="136"/>
      <c r="G934" s="136"/>
      <c r="H934" s="136"/>
      <c r="I934" s="136"/>
      <c r="J934" s="136"/>
      <c r="K934" s="136"/>
      <c r="L934" s="138"/>
      <c r="M934" s="139"/>
    </row>
    <row r="935" spans="1:13" s="2" customFormat="1" x14ac:dyDescent="0.25">
      <c r="A935" s="136"/>
      <c r="B935" s="136"/>
      <c r="C935" s="136"/>
      <c r="D935" s="136"/>
      <c r="E935" s="136"/>
      <c r="F935" s="136"/>
      <c r="G935" s="136"/>
      <c r="H935" s="136"/>
      <c r="I935" s="136"/>
      <c r="J935" s="136"/>
      <c r="K935" s="136"/>
      <c r="L935" s="138"/>
      <c r="M935" s="139"/>
    </row>
    <row r="936" spans="1:13" s="2" customFormat="1" x14ac:dyDescent="0.25">
      <c r="A936" s="136"/>
      <c r="B936" s="136"/>
      <c r="C936" s="136"/>
      <c r="D936" s="136"/>
      <c r="E936" s="136"/>
      <c r="F936" s="136"/>
      <c r="G936" s="136"/>
      <c r="H936" s="136"/>
      <c r="I936" s="136"/>
      <c r="J936" s="136"/>
      <c r="K936" s="136"/>
      <c r="L936" s="138"/>
      <c r="M936" s="139"/>
    </row>
    <row r="937" spans="1:13" s="2" customFormat="1" x14ac:dyDescent="0.25">
      <c r="A937" s="136"/>
      <c r="B937" s="136"/>
      <c r="C937" s="136"/>
      <c r="D937" s="136"/>
      <c r="E937" s="136"/>
      <c r="F937" s="136"/>
      <c r="G937" s="136"/>
      <c r="H937" s="136"/>
      <c r="I937" s="136"/>
      <c r="J937" s="136"/>
      <c r="K937" s="136"/>
      <c r="L937" s="138"/>
      <c r="M937" s="139"/>
    </row>
    <row r="938" spans="1:13" s="2" customFormat="1" x14ac:dyDescent="0.25">
      <c r="A938" s="136"/>
      <c r="B938" s="136"/>
      <c r="C938" s="136"/>
      <c r="D938" s="136"/>
      <c r="E938" s="136"/>
      <c r="F938" s="136"/>
      <c r="G938" s="136"/>
      <c r="H938" s="136"/>
      <c r="I938" s="136"/>
      <c r="J938" s="136"/>
      <c r="K938" s="136"/>
      <c r="L938" s="138"/>
      <c r="M938" s="139"/>
    </row>
    <row r="939" spans="1:13" s="2" customFormat="1" x14ac:dyDescent="0.25">
      <c r="A939" s="136"/>
      <c r="B939" s="136"/>
      <c r="C939" s="136"/>
      <c r="D939" s="136"/>
      <c r="E939" s="136"/>
      <c r="F939" s="136"/>
      <c r="G939" s="136"/>
      <c r="H939" s="136"/>
      <c r="I939" s="136"/>
      <c r="J939" s="136"/>
      <c r="K939" s="136"/>
      <c r="L939" s="138"/>
      <c r="M939" s="139"/>
    </row>
    <row r="940" spans="1:13" s="2" customFormat="1" x14ac:dyDescent="0.25">
      <c r="A940" s="136"/>
      <c r="B940" s="136"/>
      <c r="C940" s="136"/>
      <c r="D940" s="136"/>
      <c r="E940" s="136"/>
      <c r="F940" s="136"/>
      <c r="G940" s="136"/>
      <c r="H940" s="136"/>
      <c r="I940" s="136"/>
      <c r="J940" s="136"/>
      <c r="K940" s="136"/>
      <c r="L940" s="138"/>
      <c r="M940" s="139"/>
    </row>
    <row r="941" spans="1:13" s="2" customFormat="1" x14ac:dyDescent="0.25">
      <c r="A941" s="136"/>
      <c r="B941" s="136"/>
      <c r="C941" s="136"/>
      <c r="D941" s="136"/>
      <c r="E941" s="136"/>
      <c r="F941" s="136"/>
      <c r="G941" s="136"/>
      <c r="H941" s="136"/>
      <c r="I941" s="136"/>
      <c r="J941" s="136"/>
      <c r="K941" s="136"/>
      <c r="L941" s="138"/>
      <c r="M941" s="139"/>
    </row>
    <row r="942" spans="1:13" s="2" customFormat="1" x14ac:dyDescent="0.25">
      <c r="A942" s="136"/>
      <c r="B942" s="136"/>
      <c r="C942" s="136"/>
      <c r="D942" s="136"/>
      <c r="E942" s="136"/>
      <c r="F942" s="136"/>
      <c r="G942" s="136"/>
      <c r="H942" s="136"/>
      <c r="I942" s="136"/>
      <c r="J942" s="136"/>
      <c r="K942" s="136"/>
      <c r="L942" s="138"/>
      <c r="M942" s="139"/>
    </row>
    <row r="943" spans="1:13" s="2" customFormat="1" x14ac:dyDescent="0.25">
      <c r="A943" s="136"/>
      <c r="B943" s="136"/>
      <c r="C943" s="136"/>
      <c r="D943" s="136"/>
      <c r="E943" s="136"/>
      <c r="F943" s="136"/>
      <c r="G943" s="136"/>
      <c r="H943" s="136"/>
      <c r="I943" s="136"/>
      <c r="J943" s="136"/>
      <c r="K943" s="136"/>
      <c r="L943" s="138"/>
      <c r="M943" s="139"/>
    </row>
    <row r="944" spans="1:13" s="2" customFormat="1" x14ac:dyDescent="0.25">
      <c r="A944" s="136"/>
      <c r="B944" s="136"/>
      <c r="C944" s="136"/>
      <c r="D944" s="136"/>
      <c r="E944" s="136"/>
      <c r="F944" s="136"/>
      <c r="G944" s="136"/>
      <c r="H944" s="136"/>
      <c r="I944" s="136"/>
      <c r="J944" s="136"/>
      <c r="K944" s="136"/>
      <c r="L944" s="138"/>
      <c r="M944" s="139"/>
    </row>
    <row r="945" spans="1:13" s="2" customFormat="1" x14ac:dyDescent="0.25">
      <c r="A945" s="136"/>
      <c r="B945" s="136"/>
      <c r="C945" s="136"/>
      <c r="D945" s="136"/>
      <c r="E945" s="136"/>
      <c r="F945" s="136"/>
      <c r="G945" s="136"/>
      <c r="H945" s="136"/>
      <c r="I945" s="136"/>
      <c r="J945" s="136"/>
      <c r="K945" s="136"/>
      <c r="L945" s="138"/>
      <c r="M945" s="139"/>
    </row>
    <row r="946" spans="1:13" s="2" customFormat="1" x14ac:dyDescent="0.25">
      <c r="A946" s="136"/>
      <c r="B946" s="136"/>
      <c r="C946" s="136"/>
      <c r="D946" s="136"/>
      <c r="E946" s="136"/>
      <c r="F946" s="136"/>
      <c r="G946" s="136"/>
      <c r="H946" s="136"/>
      <c r="I946" s="136"/>
      <c r="J946" s="136"/>
      <c r="K946" s="136"/>
      <c r="L946" s="138"/>
      <c r="M946" s="139"/>
    </row>
    <row r="947" spans="1:13" s="2" customFormat="1" x14ac:dyDescent="0.25">
      <c r="A947" s="136"/>
      <c r="B947" s="136"/>
      <c r="C947" s="136"/>
      <c r="D947" s="136"/>
      <c r="E947" s="136"/>
      <c r="F947" s="136"/>
      <c r="G947" s="136"/>
      <c r="H947" s="136"/>
      <c r="I947" s="136"/>
      <c r="J947" s="136"/>
      <c r="K947" s="136"/>
      <c r="L947" s="138"/>
      <c r="M947" s="139"/>
    </row>
    <row r="948" spans="1:13" s="2" customFormat="1" x14ac:dyDescent="0.25">
      <c r="A948" s="136"/>
      <c r="B948" s="136"/>
      <c r="C948" s="136"/>
      <c r="D948" s="136"/>
      <c r="E948" s="136"/>
      <c r="F948" s="136"/>
      <c r="G948" s="136"/>
      <c r="H948" s="136"/>
      <c r="I948" s="136"/>
      <c r="J948" s="136"/>
      <c r="K948" s="136"/>
      <c r="L948" s="138"/>
      <c r="M948" s="139"/>
    </row>
    <row r="949" spans="1:13" s="2" customFormat="1" x14ac:dyDescent="0.25">
      <c r="A949" s="136"/>
      <c r="B949" s="136"/>
      <c r="C949" s="136"/>
      <c r="D949" s="136"/>
      <c r="E949" s="136"/>
      <c r="F949" s="136"/>
      <c r="G949" s="136"/>
      <c r="H949" s="136"/>
      <c r="I949" s="136"/>
      <c r="J949" s="136"/>
      <c r="K949" s="136"/>
      <c r="L949" s="138"/>
      <c r="M949" s="139"/>
    </row>
    <row r="950" spans="1:13" s="2" customFormat="1" x14ac:dyDescent="0.25">
      <c r="A950" s="136"/>
      <c r="B950" s="136"/>
      <c r="C950" s="136"/>
      <c r="D950" s="136"/>
      <c r="E950" s="136"/>
      <c r="F950" s="136"/>
      <c r="G950" s="136"/>
      <c r="H950" s="136"/>
      <c r="I950" s="136"/>
      <c r="J950" s="136"/>
      <c r="K950" s="136"/>
      <c r="L950" s="138"/>
      <c r="M950" s="139"/>
    </row>
    <row r="951" spans="1:13" s="2" customFormat="1" x14ac:dyDescent="0.25">
      <c r="A951" s="136"/>
      <c r="B951" s="136"/>
      <c r="C951" s="136"/>
      <c r="D951" s="136"/>
      <c r="E951" s="136"/>
      <c r="F951" s="136"/>
      <c r="G951" s="136"/>
      <c r="H951" s="136"/>
      <c r="I951" s="136"/>
      <c r="J951" s="136"/>
      <c r="K951" s="136"/>
      <c r="L951" s="138"/>
      <c r="M951" s="139"/>
    </row>
    <row r="952" spans="1:13" s="2" customFormat="1" x14ac:dyDescent="0.25">
      <c r="A952" s="136"/>
      <c r="B952" s="136"/>
      <c r="C952" s="136"/>
      <c r="D952" s="136"/>
      <c r="E952" s="136"/>
      <c r="F952" s="136"/>
      <c r="G952" s="136"/>
      <c r="H952" s="136"/>
      <c r="I952" s="136"/>
      <c r="J952" s="136"/>
      <c r="K952" s="136"/>
      <c r="L952" s="138"/>
      <c r="M952" s="139"/>
    </row>
    <row r="953" spans="1:13" s="2" customFormat="1" x14ac:dyDescent="0.25">
      <c r="A953" s="136"/>
      <c r="B953" s="136"/>
      <c r="C953" s="136"/>
      <c r="D953" s="136"/>
      <c r="E953" s="136"/>
      <c r="F953" s="136"/>
      <c r="G953" s="136"/>
      <c r="H953" s="136"/>
      <c r="I953" s="136"/>
      <c r="J953" s="136"/>
      <c r="K953" s="136"/>
      <c r="L953" s="138"/>
      <c r="M953" s="139"/>
    </row>
    <row r="954" spans="1:13" s="2" customFormat="1" x14ac:dyDescent="0.25">
      <c r="A954" s="136"/>
      <c r="B954" s="136"/>
      <c r="C954" s="136"/>
      <c r="D954" s="136"/>
      <c r="E954" s="136"/>
      <c r="F954" s="136"/>
      <c r="G954" s="136"/>
      <c r="H954" s="136"/>
      <c r="I954" s="136"/>
      <c r="J954" s="136"/>
      <c r="K954" s="136"/>
      <c r="L954" s="138"/>
      <c r="M954" s="139"/>
    </row>
    <row r="955" spans="1:13" s="2" customFormat="1" x14ac:dyDescent="0.25">
      <c r="A955" s="136"/>
      <c r="B955" s="136"/>
      <c r="C955" s="136"/>
      <c r="D955" s="136"/>
      <c r="E955" s="136"/>
      <c r="F955" s="136"/>
      <c r="G955" s="136"/>
      <c r="H955" s="136"/>
      <c r="I955" s="136"/>
      <c r="J955" s="136"/>
      <c r="K955" s="136"/>
      <c r="L955" s="138"/>
      <c r="M955" s="139"/>
    </row>
    <row r="956" spans="1:13" s="2" customFormat="1" x14ac:dyDescent="0.25">
      <c r="A956" s="136"/>
      <c r="B956" s="136"/>
      <c r="C956" s="136"/>
      <c r="D956" s="136"/>
      <c r="E956" s="136"/>
      <c r="F956" s="136"/>
      <c r="G956" s="136"/>
      <c r="H956" s="136"/>
      <c r="I956" s="136"/>
      <c r="J956" s="136"/>
      <c r="K956" s="136"/>
      <c r="L956" s="138"/>
      <c r="M956" s="139"/>
    </row>
    <row r="957" spans="1:13" s="2" customFormat="1" x14ac:dyDescent="0.25">
      <c r="A957" s="136"/>
      <c r="B957" s="136"/>
      <c r="C957" s="136"/>
      <c r="D957" s="136"/>
      <c r="E957" s="136"/>
      <c r="F957" s="136"/>
      <c r="G957" s="136"/>
      <c r="H957" s="136"/>
      <c r="I957" s="136"/>
      <c r="J957" s="136"/>
      <c r="K957" s="136"/>
      <c r="L957" s="138"/>
      <c r="M957" s="139"/>
    </row>
    <row r="958" spans="1:13" s="2" customFormat="1" x14ac:dyDescent="0.25">
      <c r="A958" s="136"/>
      <c r="B958" s="136"/>
      <c r="C958" s="136"/>
      <c r="D958" s="136"/>
      <c r="E958" s="136"/>
      <c r="F958" s="136"/>
      <c r="G958" s="136"/>
      <c r="H958" s="136"/>
      <c r="I958" s="136"/>
      <c r="J958" s="136"/>
      <c r="K958" s="136"/>
      <c r="L958" s="138"/>
      <c r="M958" s="139"/>
    </row>
    <row r="959" spans="1:13" s="2" customFormat="1" x14ac:dyDescent="0.25">
      <c r="A959" s="136"/>
      <c r="B959" s="136"/>
      <c r="C959" s="136"/>
      <c r="D959" s="136"/>
      <c r="E959" s="136"/>
      <c r="F959" s="136"/>
      <c r="G959" s="136"/>
      <c r="H959" s="136"/>
      <c r="I959" s="136"/>
      <c r="J959" s="136"/>
      <c r="K959" s="136"/>
      <c r="L959" s="138"/>
      <c r="M959" s="139"/>
    </row>
    <row r="960" spans="1:13" s="2" customFormat="1" x14ac:dyDescent="0.25">
      <c r="A960" s="136"/>
      <c r="B960" s="136"/>
      <c r="C960" s="136"/>
      <c r="D960" s="136"/>
      <c r="E960" s="136"/>
      <c r="F960" s="136"/>
      <c r="G960" s="136"/>
      <c r="H960" s="136"/>
      <c r="I960" s="136"/>
      <c r="J960" s="136"/>
      <c r="K960" s="136"/>
      <c r="L960" s="138"/>
      <c r="M960" s="139"/>
    </row>
    <row r="961" spans="1:13" s="2" customFormat="1" x14ac:dyDescent="0.25">
      <c r="A961" s="136"/>
      <c r="B961" s="136"/>
      <c r="C961" s="136"/>
      <c r="D961" s="136"/>
      <c r="E961" s="136"/>
      <c r="F961" s="136"/>
      <c r="G961" s="136"/>
      <c r="H961" s="136"/>
      <c r="I961" s="136"/>
      <c r="J961" s="136"/>
      <c r="K961" s="136"/>
      <c r="L961" s="138"/>
      <c r="M961" s="139"/>
    </row>
    <row r="962" spans="1:13" s="2" customFormat="1" x14ac:dyDescent="0.25">
      <c r="A962" s="136"/>
      <c r="B962" s="136"/>
      <c r="C962" s="136"/>
      <c r="D962" s="136"/>
      <c r="E962" s="136"/>
      <c r="F962" s="136"/>
      <c r="G962" s="136"/>
      <c r="H962" s="136"/>
      <c r="I962" s="136"/>
      <c r="J962" s="136"/>
      <c r="K962" s="136"/>
      <c r="L962" s="138"/>
      <c r="M962" s="139"/>
    </row>
    <row r="963" spans="1:13" s="2" customFormat="1" x14ac:dyDescent="0.25">
      <c r="A963" s="136"/>
      <c r="B963" s="136"/>
      <c r="C963" s="136"/>
      <c r="D963" s="136"/>
      <c r="E963" s="136"/>
      <c r="F963" s="136"/>
      <c r="G963" s="136"/>
      <c r="H963" s="136"/>
      <c r="I963" s="136"/>
      <c r="J963" s="136"/>
      <c r="K963" s="136"/>
      <c r="L963" s="138"/>
      <c r="M963" s="139"/>
    </row>
    <row r="964" spans="1:13" s="2" customFormat="1" x14ac:dyDescent="0.25">
      <c r="A964" s="136"/>
      <c r="B964" s="136"/>
      <c r="C964" s="136"/>
      <c r="D964" s="136"/>
      <c r="E964" s="136"/>
      <c r="F964" s="136"/>
      <c r="G964" s="136"/>
      <c r="H964" s="136"/>
      <c r="I964" s="136"/>
      <c r="J964" s="136"/>
      <c r="K964" s="136"/>
      <c r="L964" s="138"/>
      <c r="M964" s="139"/>
    </row>
    <row r="965" spans="1:13" s="2" customFormat="1" x14ac:dyDescent="0.25">
      <c r="A965" s="136"/>
      <c r="B965" s="136"/>
      <c r="C965" s="136"/>
      <c r="D965" s="136"/>
      <c r="E965" s="136"/>
      <c r="F965" s="136"/>
      <c r="G965" s="136"/>
      <c r="H965" s="136"/>
      <c r="I965" s="136"/>
      <c r="J965" s="136"/>
      <c r="K965" s="136"/>
      <c r="L965" s="138"/>
      <c r="M965" s="139"/>
    </row>
    <row r="966" spans="1:13" s="2" customFormat="1" x14ac:dyDescent="0.25">
      <c r="A966" s="136"/>
      <c r="B966" s="136"/>
      <c r="C966" s="136"/>
      <c r="D966" s="136"/>
      <c r="E966" s="136"/>
      <c r="F966" s="136"/>
      <c r="G966" s="136"/>
      <c r="H966" s="136"/>
      <c r="I966" s="136"/>
      <c r="J966" s="136"/>
      <c r="K966" s="136"/>
      <c r="L966" s="138"/>
      <c r="M966" s="139"/>
    </row>
    <row r="967" spans="1:13" s="2" customFormat="1" x14ac:dyDescent="0.25">
      <c r="A967" s="136"/>
      <c r="B967" s="136"/>
      <c r="C967" s="136"/>
      <c r="D967" s="136"/>
      <c r="E967" s="136"/>
      <c r="F967" s="136"/>
      <c r="G967" s="136"/>
      <c r="H967" s="136"/>
      <c r="I967" s="136"/>
      <c r="J967" s="136"/>
      <c r="K967" s="136"/>
      <c r="L967" s="138"/>
      <c r="M967" s="139"/>
    </row>
    <row r="968" spans="1:13" s="2" customFormat="1" x14ac:dyDescent="0.25">
      <c r="A968" s="136"/>
      <c r="B968" s="136"/>
      <c r="C968" s="136"/>
      <c r="D968" s="136"/>
      <c r="E968" s="136"/>
      <c r="F968" s="136"/>
      <c r="G968" s="136"/>
      <c r="H968" s="136"/>
      <c r="I968" s="136"/>
      <c r="J968" s="136"/>
      <c r="K968" s="136"/>
      <c r="L968" s="138"/>
      <c r="M968" s="139"/>
    </row>
    <row r="969" spans="1:13" s="2" customFormat="1" x14ac:dyDescent="0.25">
      <c r="A969" s="136"/>
      <c r="B969" s="136"/>
      <c r="C969" s="136"/>
      <c r="D969" s="136"/>
      <c r="E969" s="136"/>
      <c r="F969" s="136"/>
      <c r="G969" s="136"/>
      <c r="H969" s="136"/>
      <c r="I969" s="136"/>
      <c r="J969" s="136"/>
      <c r="K969" s="136"/>
      <c r="L969" s="138"/>
      <c r="M969" s="139"/>
    </row>
    <row r="970" spans="1:13" s="2" customFormat="1" x14ac:dyDescent="0.25">
      <c r="A970" s="136"/>
      <c r="B970" s="136"/>
      <c r="C970" s="136"/>
      <c r="D970" s="136"/>
      <c r="E970" s="136"/>
      <c r="F970" s="136"/>
      <c r="G970" s="136"/>
      <c r="H970" s="136"/>
      <c r="I970" s="136"/>
      <c r="J970" s="136"/>
      <c r="K970" s="136"/>
      <c r="L970" s="138"/>
      <c r="M970" s="139"/>
    </row>
    <row r="971" spans="1:13" s="2" customFormat="1" x14ac:dyDescent="0.25">
      <c r="A971" s="136"/>
      <c r="B971" s="136"/>
      <c r="C971" s="136"/>
      <c r="D971" s="136"/>
      <c r="E971" s="136"/>
      <c r="F971" s="136"/>
      <c r="G971" s="136"/>
      <c r="H971" s="136"/>
      <c r="I971" s="136"/>
      <c r="J971" s="136"/>
      <c r="K971" s="136"/>
      <c r="L971" s="138"/>
      <c r="M971" s="139"/>
    </row>
    <row r="972" spans="1:13" s="2" customFormat="1" x14ac:dyDescent="0.25">
      <c r="A972" s="136"/>
      <c r="B972" s="136"/>
      <c r="C972" s="136"/>
      <c r="D972" s="136"/>
      <c r="E972" s="136"/>
      <c r="F972" s="136"/>
      <c r="G972" s="136"/>
      <c r="H972" s="136"/>
      <c r="I972" s="136"/>
      <c r="J972" s="136"/>
      <c r="K972" s="136"/>
      <c r="L972" s="138"/>
      <c r="M972" s="139"/>
    </row>
    <row r="973" spans="1:13" s="2" customFormat="1" x14ac:dyDescent="0.25">
      <c r="A973" s="136"/>
      <c r="B973" s="136"/>
      <c r="C973" s="136"/>
      <c r="D973" s="136"/>
      <c r="E973" s="136"/>
      <c r="F973" s="136"/>
      <c r="G973" s="136"/>
      <c r="H973" s="136"/>
      <c r="I973" s="136"/>
      <c r="J973" s="136"/>
      <c r="K973" s="136"/>
      <c r="L973" s="138"/>
      <c r="M973" s="139"/>
    </row>
    <row r="974" spans="1:13" s="2" customFormat="1" x14ac:dyDescent="0.25">
      <c r="A974" s="136"/>
      <c r="B974" s="136"/>
      <c r="C974" s="136"/>
      <c r="D974" s="136"/>
      <c r="E974" s="136"/>
      <c r="F974" s="136"/>
      <c r="G974" s="136"/>
      <c r="H974" s="136"/>
      <c r="I974" s="136"/>
      <c r="J974" s="136"/>
      <c r="K974" s="136"/>
      <c r="L974" s="138"/>
      <c r="M974" s="139"/>
    </row>
    <row r="975" spans="1:13" s="2" customFormat="1" x14ac:dyDescent="0.25">
      <c r="A975" s="136"/>
      <c r="B975" s="136"/>
      <c r="C975" s="136"/>
      <c r="D975" s="136"/>
      <c r="E975" s="136"/>
      <c r="F975" s="136"/>
      <c r="G975" s="136"/>
      <c r="H975" s="136"/>
      <c r="I975" s="136"/>
      <c r="J975" s="136"/>
      <c r="K975" s="136"/>
      <c r="L975" s="138"/>
      <c r="M975" s="139"/>
    </row>
    <row r="976" spans="1:13" s="2" customFormat="1" x14ac:dyDescent="0.25">
      <c r="A976" s="136"/>
      <c r="B976" s="136"/>
      <c r="C976" s="136"/>
      <c r="D976" s="136"/>
      <c r="E976" s="136"/>
      <c r="F976" s="136"/>
      <c r="G976" s="136"/>
      <c r="H976" s="136"/>
      <c r="I976" s="136"/>
      <c r="J976" s="136"/>
      <c r="K976" s="136"/>
      <c r="L976" s="138"/>
      <c r="M976" s="139"/>
    </row>
    <row r="977" spans="1:13" s="2" customFormat="1" x14ac:dyDescent="0.25">
      <c r="A977" s="136"/>
      <c r="B977" s="136"/>
      <c r="C977" s="136"/>
      <c r="D977" s="136"/>
      <c r="E977" s="136"/>
      <c r="F977" s="136"/>
      <c r="G977" s="136"/>
      <c r="H977" s="136"/>
      <c r="I977" s="136"/>
      <c r="J977" s="136"/>
      <c r="K977" s="136"/>
      <c r="L977" s="138"/>
      <c r="M977" s="139"/>
    </row>
    <row r="978" spans="1:13" s="2" customFormat="1" x14ac:dyDescent="0.25">
      <c r="A978" s="136"/>
      <c r="B978" s="136"/>
      <c r="C978" s="136"/>
      <c r="D978" s="136"/>
      <c r="E978" s="136"/>
      <c r="F978" s="136"/>
      <c r="G978" s="136"/>
      <c r="H978" s="136"/>
      <c r="I978" s="136"/>
      <c r="J978" s="136"/>
      <c r="K978" s="136"/>
      <c r="L978" s="138"/>
      <c r="M978" s="139"/>
    </row>
    <row r="979" spans="1:13" s="2" customFormat="1" x14ac:dyDescent="0.25">
      <c r="A979" s="136"/>
      <c r="B979" s="136"/>
      <c r="C979" s="136"/>
      <c r="D979" s="136"/>
      <c r="E979" s="136"/>
      <c r="F979" s="136"/>
      <c r="G979" s="136"/>
      <c r="H979" s="136"/>
      <c r="I979" s="136"/>
      <c r="J979" s="136"/>
      <c r="K979" s="136"/>
      <c r="L979" s="138"/>
      <c r="M979" s="139"/>
    </row>
    <row r="980" spans="1:13" s="2" customFormat="1" x14ac:dyDescent="0.25">
      <c r="A980" s="136"/>
      <c r="B980" s="136"/>
      <c r="C980" s="136"/>
      <c r="D980" s="136"/>
      <c r="E980" s="136"/>
      <c r="F980" s="136"/>
      <c r="G980" s="136"/>
      <c r="H980" s="136"/>
      <c r="I980" s="136"/>
      <c r="J980" s="136"/>
      <c r="K980" s="136"/>
      <c r="L980" s="138"/>
      <c r="M980" s="139"/>
    </row>
    <row r="981" spans="1:13" s="2" customFormat="1" x14ac:dyDescent="0.25">
      <c r="A981" s="136"/>
      <c r="B981" s="136"/>
      <c r="C981" s="136"/>
      <c r="D981" s="136"/>
      <c r="E981" s="136"/>
      <c r="F981" s="136"/>
      <c r="G981" s="136"/>
      <c r="H981" s="136"/>
      <c r="I981" s="136"/>
      <c r="J981" s="136"/>
      <c r="K981" s="136"/>
      <c r="L981" s="138"/>
      <c r="M981" s="139"/>
    </row>
    <row r="982" spans="1:13" s="2" customFormat="1" x14ac:dyDescent="0.25">
      <c r="A982" s="136"/>
      <c r="B982" s="136"/>
      <c r="C982" s="136"/>
      <c r="D982" s="136"/>
      <c r="E982" s="136"/>
      <c r="F982" s="136"/>
      <c r="G982" s="136"/>
      <c r="H982" s="136"/>
      <c r="I982" s="136"/>
      <c r="J982" s="136"/>
      <c r="K982" s="136"/>
      <c r="L982" s="138"/>
      <c r="M982" s="139"/>
    </row>
    <row r="983" spans="1:13" s="2" customFormat="1" x14ac:dyDescent="0.25">
      <c r="A983" s="136"/>
      <c r="B983" s="136"/>
      <c r="C983" s="136"/>
      <c r="D983" s="136"/>
      <c r="E983" s="136"/>
      <c r="F983" s="136"/>
      <c r="G983" s="136"/>
      <c r="H983" s="136"/>
      <c r="I983" s="136"/>
      <c r="J983" s="136"/>
      <c r="K983" s="136"/>
      <c r="L983" s="138"/>
      <c r="M983" s="139"/>
    </row>
    <row r="984" spans="1:13" s="2" customFormat="1" x14ac:dyDescent="0.25">
      <c r="A984" s="136"/>
      <c r="B984" s="136"/>
      <c r="C984" s="136"/>
      <c r="D984" s="136"/>
      <c r="E984" s="136"/>
      <c r="F984" s="136"/>
      <c r="G984" s="136"/>
      <c r="H984" s="136"/>
      <c r="I984" s="136"/>
      <c r="J984" s="136"/>
      <c r="K984" s="136"/>
      <c r="L984" s="138"/>
      <c r="M984" s="139"/>
    </row>
    <row r="985" spans="1:13" s="2" customFormat="1" x14ac:dyDescent="0.25">
      <c r="A985" s="136"/>
      <c r="B985" s="136"/>
      <c r="C985" s="136"/>
      <c r="D985" s="136"/>
      <c r="E985" s="136"/>
      <c r="F985" s="136"/>
      <c r="G985" s="136"/>
      <c r="H985" s="136"/>
      <c r="I985" s="136"/>
      <c r="J985" s="136"/>
      <c r="K985" s="136"/>
      <c r="L985" s="138"/>
      <c r="M985" s="139"/>
    </row>
    <row r="986" spans="1:13" s="2" customFormat="1" x14ac:dyDescent="0.25">
      <c r="A986" s="136"/>
      <c r="B986" s="136"/>
      <c r="C986" s="136"/>
      <c r="D986" s="136"/>
      <c r="E986" s="136"/>
      <c r="F986" s="136"/>
      <c r="G986" s="136"/>
      <c r="H986" s="136"/>
      <c r="I986" s="136"/>
      <c r="J986" s="136"/>
      <c r="K986" s="136"/>
      <c r="L986" s="138"/>
      <c r="M986" s="139"/>
    </row>
    <row r="987" spans="1:13" s="2" customFormat="1" x14ac:dyDescent="0.25">
      <c r="A987" s="136"/>
      <c r="B987" s="136"/>
      <c r="C987" s="136"/>
      <c r="D987" s="136"/>
      <c r="E987" s="136"/>
      <c r="F987" s="136"/>
      <c r="G987" s="136"/>
      <c r="H987" s="136"/>
      <c r="I987" s="136"/>
      <c r="J987" s="136"/>
      <c r="K987" s="136"/>
      <c r="L987" s="138"/>
      <c r="M987" s="139"/>
    </row>
    <row r="988" spans="1:13" s="2" customFormat="1" x14ac:dyDescent="0.25">
      <c r="A988" s="136"/>
      <c r="B988" s="136"/>
      <c r="C988" s="136"/>
      <c r="D988" s="136"/>
      <c r="E988" s="136"/>
      <c r="F988" s="136"/>
      <c r="G988" s="136"/>
      <c r="H988" s="136"/>
      <c r="I988" s="136"/>
      <c r="J988" s="136"/>
      <c r="K988" s="136"/>
      <c r="L988" s="138"/>
      <c r="M988" s="139"/>
    </row>
    <row r="989" spans="1:13" s="2" customFormat="1" x14ac:dyDescent="0.25">
      <c r="A989" s="136"/>
      <c r="B989" s="136"/>
      <c r="C989" s="136"/>
      <c r="D989" s="136"/>
      <c r="E989" s="136"/>
      <c r="F989" s="136"/>
      <c r="G989" s="136"/>
      <c r="H989" s="136"/>
      <c r="I989" s="136"/>
      <c r="J989" s="136"/>
      <c r="K989" s="136"/>
      <c r="L989" s="138"/>
      <c r="M989" s="139"/>
    </row>
    <row r="990" spans="1:13" s="2" customFormat="1" x14ac:dyDescent="0.25">
      <c r="A990" s="136"/>
      <c r="B990" s="136"/>
      <c r="C990" s="136"/>
      <c r="D990" s="136"/>
      <c r="E990" s="136"/>
      <c r="F990" s="136"/>
      <c r="G990" s="136"/>
      <c r="H990" s="136"/>
      <c r="I990" s="136"/>
      <c r="J990" s="136"/>
      <c r="K990" s="136"/>
      <c r="L990" s="138"/>
      <c r="M990" s="139"/>
    </row>
    <row r="991" spans="1:13" s="2" customFormat="1" x14ac:dyDescent="0.25">
      <c r="A991" s="136"/>
      <c r="B991" s="136"/>
      <c r="C991" s="136"/>
      <c r="D991" s="136"/>
      <c r="E991" s="136"/>
      <c r="F991" s="136"/>
      <c r="G991" s="136"/>
      <c r="H991" s="136"/>
      <c r="I991" s="136"/>
      <c r="J991" s="136"/>
      <c r="K991" s="136"/>
      <c r="L991" s="138"/>
      <c r="M991" s="139"/>
    </row>
    <row r="992" spans="1:13" s="2" customFormat="1" x14ac:dyDescent="0.25">
      <c r="A992" s="136"/>
      <c r="B992" s="136"/>
      <c r="C992" s="136"/>
      <c r="D992" s="136"/>
      <c r="E992" s="136"/>
      <c r="F992" s="136"/>
      <c r="G992" s="136"/>
      <c r="H992" s="136"/>
      <c r="I992" s="136"/>
      <c r="J992" s="136"/>
      <c r="K992" s="136"/>
      <c r="L992" s="138"/>
      <c r="M992" s="139"/>
    </row>
    <row r="993" spans="1:13" s="2" customFormat="1" x14ac:dyDescent="0.25">
      <c r="A993" s="136"/>
      <c r="B993" s="136"/>
      <c r="C993" s="136"/>
      <c r="D993" s="136"/>
      <c r="E993" s="136"/>
      <c r="F993" s="136"/>
      <c r="G993" s="136"/>
      <c r="H993" s="136"/>
      <c r="I993" s="136"/>
      <c r="J993" s="136"/>
      <c r="K993" s="136"/>
      <c r="L993" s="138"/>
      <c r="M993" s="139"/>
    </row>
    <row r="994" spans="1:13" s="2" customFormat="1" x14ac:dyDescent="0.25">
      <c r="A994" s="136"/>
      <c r="B994" s="136"/>
      <c r="C994" s="136"/>
      <c r="D994" s="136"/>
      <c r="E994" s="136"/>
      <c r="F994" s="136"/>
      <c r="G994" s="136"/>
      <c r="H994" s="136"/>
      <c r="I994" s="136"/>
      <c r="J994" s="136"/>
      <c r="K994" s="136"/>
      <c r="L994" s="138"/>
      <c r="M994" s="139"/>
    </row>
    <row r="995" spans="1:13" s="2" customFormat="1" x14ac:dyDescent="0.25">
      <c r="A995" s="136"/>
      <c r="B995" s="136"/>
      <c r="C995" s="136"/>
      <c r="D995" s="136"/>
      <c r="E995" s="136"/>
      <c r="F995" s="136"/>
      <c r="G995" s="136"/>
      <c r="H995" s="136"/>
      <c r="I995" s="136"/>
      <c r="J995" s="136"/>
      <c r="K995" s="136"/>
      <c r="L995" s="138"/>
      <c r="M995" s="139"/>
    </row>
    <row r="996" spans="1:13" s="2" customFormat="1" x14ac:dyDescent="0.25">
      <c r="A996" s="136"/>
      <c r="B996" s="136"/>
      <c r="C996" s="136"/>
      <c r="D996" s="136"/>
      <c r="E996" s="136"/>
      <c r="F996" s="136"/>
      <c r="G996" s="136"/>
      <c r="H996" s="136"/>
      <c r="I996" s="136"/>
      <c r="J996" s="136"/>
      <c r="K996" s="136"/>
      <c r="L996" s="138"/>
      <c r="M996" s="139"/>
    </row>
    <row r="997" spans="1:13" s="2" customFormat="1" x14ac:dyDescent="0.25">
      <c r="A997" s="136"/>
      <c r="B997" s="136"/>
      <c r="C997" s="136"/>
      <c r="D997" s="136"/>
      <c r="E997" s="136"/>
      <c r="F997" s="136"/>
      <c r="G997" s="136"/>
      <c r="H997" s="136"/>
      <c r="I997" s="136"/>
      <c r="J997" s="136"/>
      <c r="K997" s="136"/>
      <c r="L997" s="138"/>
      <c r="M997" s="139"/>
    </row>
    <row r="998" spans="1:13" s="2" customFormat="1" x14ac:dyDescent="0.25">
      <c r="A998" s="136"/>
      <c r="B998" s="136"/>
      <c r="C998" s="136"/>
      <c r="D998" s="136"/>
      <c r="E998" s="136"/>
      <c r="F998" s="136"/>
      <c r="G998" s="136"/>
      <c r="H998" s="136"/>
      <c r="I998" s="136"/>
      <c r="J998" s="136"/>
      <c r="K998" s="136"/>
      <c r="L998" s="138"/>
      <c r="M998" s="139"/>
    </row>
    <row r="999" spans="1:13" s="2" customFormat="1" x14ac:dyDescent="0.25">
      <c r="A999" s="136"/>
      <c r="B999" s="136"/>
      <c r="C999" s="136"/>
      <c r="D999" s="136"/>
      <c r="E999" s="136"/>
      <c r="F999" s="136"/>
      <c r="G999" s="136"/>
      <c r="H999" s="136"/>
      <c r="I999" s="136"/>
      <c r="J999" s="136"/>
      <c r="K999" s="136"/>
      <c r="L999" s="138"/>
      <c r="M999" s="139"/>
    </row>
    <row r="1000" spans="1:13" s="2" customFormat="1" x14ac:dyDescent="0.25">
      <c r="A1000" s="136"/>
      <c r="B1000" s="136"/>
      <c r="C1000" s="136"/>
      <c r="D1000" s="136"/>
      <c r="E1000" s="136"/>
      <c r="F1000" s="136"/>
      <c r="G1000" s="136"/>
      <c r="H1000" s="136"/>
      <c r="I1000" s="136"/>
      <c r="J1000" s="136"/>
      <c r="K1000" s="136"/>
      <c r="L1000" s="138"/>
      <c r="M1000" s="139"/>
    </row>
    <row r="1001" spans="1:13" s="2" customFormat="1" x14ac:dyDescent="0.25">
      <c r="A1001" s="136"/>
      <c r="B1001" s="136"/>
      <c r="C1001" s="136"/>
      <c r="D1001" s="136"/>
      <c r="E1001" s="136"/>
      <c r="F1001" s="136"/>
      <c r="G1001" s="136"/>
      <c r="H1001" s="136"/>
      <c r="I1001" s="136"/>
      <c r="J1001" s="136"/>
      <c r="K1001" s="136"/>
      <c r="L1001" s="138"/>
      <c r="M1001" s="139"/>
    </row>
    <row r="1002" spans="1:13" s="2" customFormat="1" x14ac:dyDescent="0.25">
      <c r="A1002" s="136"/>
      <c r="B1002" s="136"/>
      <c r="C1002" s="136"/>
      <c r="D1002" s="136"/>
      <c r="E1002" s="136"/>
      <c r="F1002" s="136"/>
      <c r="G1002" s="136"/>
      <c r="H1002" s="136"/>
      <c r="I1002" s="136"/>
      <c r="J1002" s="136"/>
      <c r="K1002" s="136"/>
      <c r="L1002" s="138"/>
      <c r="M1002" s="139"/>
    </row>
    <row r="1003" spans="1:13" s="2" customFormat="1" x14ac:dyDescent="0.25">
      <c r="A1003" s="136"/>
      <c r="B1003" s="136"/>
      <c r="C1003" s="136"/>
      <c r="D1003" s="136"/>
      <c r="E1003" s="136"/>
      <c r="F1003" s="136"/>
      <c r="G1003" s="136"/>
      <c r="H1003" s="136"/>
      <c r="I1003" s="136"/>
      <c r="J1003" s="136"/>
      <c r="K1003" s="136"/>
      <c r="L1003" s="138"/>
      <c r="M1003" s="139"/>
    </row>
    <row r="1004" spans="1:13" s="2" customFormat="1" x14ac:dyDescent="0.25">
      <c r="A1004" s="136"/>
      <c r="B1004" s="136"/>
      <c r="C1004" s="136"/>
      <c r="D1004" s="136"/>
      <c r="E1004" s="136"/>
      <c r="F1004" s="136"/>
      <c r="G1004" s="136"/>
      <c r="H1004" s="136"/>
      <c r="I1004" s="136"/>
      <c r="J1004" s="136"/>
      <c r="K1004" s="136"/>
      <c r="L1004" s="138"/>
      <c r="M1004" s="139"/>
    </row>
    <row r="1005" spans="1:13" s="2" customFormat="1" x14ac:dyDescent="0.25">
      <c r="A1005" s="136"/>
      <c r="B1005" s="136"/>
      <c r="C1005" s="136"/>
      <c r="D1005" s="136"/>
      <c r="E1005" s="136"/>
      <c r="F1005" s="136"/>
      <c r="G1005" s="136"/>
      <c r="H1005" s="136"/>
      <c r="I1005" s="136"/>
      <c r="J1005" s="136"/>
      <c r="K1005" s="136"/>
      <c r="L1005" s="138"/>
      <c r="M1005" s="139"/>
    </row>
    <row r="1006" spans="1:13" s="2" customFormat="1" x14ac:dyDescent="0.25">
      <c r="A1006" s="136"/>
      <c r="B1006" s="136"/>
      <c r="C1006" s="136"/>
      <c r="D1006" s="136"/>
      <c r="E1006" s="136"/>
      <c r="F1006" s="136"/>
      <c r="G1006" s="136"/>
      <c r="H1006" s="136"/>
      <c r="I1006" s="136"/>
      <c r="J1006" s="136"/>
      <c r="K1006" s="136"/>
      <c r="L1006" s="138"/>
      <c r="M1006" s="139"/>
    </row>
    <row r="1007" spans="1:13" s="2" customFormat="1" x14ac:dyDescent="0.25">
      <c r="A1007" s="136"/>
      <c r="B1007" s="136"/>
      <c r="C1007" s="136"/>
      <c r="D1007" s="136"/>
      <c r="E1007" s="136"/>
      <c r="F1007" s="136"/>
      <c r="G1007" s="136"/>
      <c r="H1007" s="136"/>
      <c r="I1007" s="136"/>
      <c r="J1007" s="136"/>
      <c r="K1007" s="136"/>
      <c r="L1007" s="138"/>
      <c r="M1007" s="139"/>
    </row>
    <row r="1008" spans="1:13" s="2" customFormat="1" x14ac:dyDescent="0.25">
      <c r="A1008" s="136"/>
      <c r="B1008" s="136"/>
      <c r="C1008" s="136"/>
      <c r="D1008" s="136"/>
      <c r="E1008" s="136"/>
      <c r="F1008" s="136"/>
      <c r="G1008" s="136"/>
      <c r="H1008" s="136"/>
      <c r="I1008" s="136"/>
      <c r="J1008" s="136"/>
      <c r="K1008" s="136"/>
      <c r="L1008" s="138"/>
      <c r="M1008" s="139"/>
    </row>
    <row r="1009" spans="1:13" s="2" customFormat="1" x14ac:dyDescent="0.25">
      <c r="A1009" s="136"/>
      <c r="B1009" s="136"/>
      <c r="C1009" s="136"/>
      <c r="D1009" s="136"/>
      <c r="E1009" s="136"/>
      <c r="F1009" s="136"/>
      <c r="G1009" s="136"/>
      <c r="H1009" s="136"/>
      <c r="I1009" s="136"/>
      <c r="J1009" s="136"/>
      <c r="K1009" s="136"/>
      <c r="L1009" s="138"/>
      <c r="M1009" s="139"/>
    </row>
    <row r="1010" spans="1:13" s="2" customFormat="1" x14ac:dyDescent="0.25">
      <c r="A1010" s="136"/>
      <c r="B1010" s="136"/>
      <c r="C1010" s="136"/>
      <c r="D1010" s="136"/>
      <c r="E1010" s="136"/>
      <c r="F1010" s="136"/>
      <c r="G1010" s="136"/>
      <c r="H1010" s="136"/>
      <c r="I1010" s="136"/>
      <c r="J1010" s="136"/>
      <c r="K1010" s="136"/>
      <c r="L1010" s="138"/>
      <c r="M1010" s="139"/>
    </row>
    <row r="1011" spans="1:13" s="2" customFormat="1" x14ac:dyDescent="0.25">
      <c r="A1011" s="136"/>
      <c r="B1011" s="136"/>
      <c r="C1011" s="136"/>
      <c r="D1011" s="136"/>
      <c r="E1011" s="136"/>
      <c r="F1011" s="136"/>
      <c r="G1011" s="136"/>
      <c r="H1011" s="136"/>
      <c r="I1011" s="136"/>
      <c r="J1011" s="136"/>
      <c r="K1011" s="136"/>
      <c r="L1011" s="138"/>
      <c r="M1011" s="139"/>
    </row>
    <row r="1012" spans="1:13" s="2" customFormat="1" x14ac:dyDescent="0.25">
      <c r="A1012" s="136"/>
      <c r="B1012" s="136"/>
      <c r="C1012" s="136"/>
      <c r="D1012" s="136"/>
      <c r="E1012" s="136"/>
      <c r="F1012" s="136"/>
      <c r="G1012" s="136"/>
      <c r="H1012" s="136"/>
      <c r="I1012" s="136"/>
      <c r="J1012" s="136"/>
      <c r="K1012" s="136"/>
      <c r="L1012" s="138"/>
      <c r="M1012" s="139"/>
    </row>
    <row r="1013" spans="1:13" s="2" customFormat="1" x14ac:dyDescent="0.25">
      <c r="A1013" s="136"/>
      <c r="B1013" s="136"/>
      <c r="C1013" s="136"/>
      <c r="D1013" s="136"/>
      <c r="E1013" s="136"/>
      <c r="F1013" s="136"/>
      <c r="G1013" s="136"/>
      <c r="H1013" s="136"/>
      <c r="I1013" s="136"/>
      <c r="J1013" s="136"/>
      <c r="K1013" s="136"/>
      <c r="L1013" s="138"/>
      <c r="M1013" s="139"/>
    </row>
    <row r="1014" spans="1:13" s="2" customFormat="1" x14ac:dyDescent="0.25">
      <c r="A1014" s="136"/>
      <c r="B1014" s="136"/>
      <c r="C1014" s="136"/>
      <c r="D1014" s="136"/>
      <c r="E1014" s="136"/>
      <c r="F1014" s="136"/>
      <c r="G1014" s="136"/>
      <c r="H1014" s="136"/>
      <c r="I1014" s="136"/>
      <c r="J1014" s="136"/>
      <c r="K1014" s="136"/>
      <c r="L1014" s="138"/>
      <c r="M1014" s="139"/>
    </row>
    <row r="1015" spans="1:13" s="2" customFormat="1" x14ac:dyDescent="0.25">
      <c r="A1015" s="136"/>
      <c r="B1015" s="136"/>
      <c r="C1015" s="136"/>
      <c r="D1015" s="136"/>
      <c r="E1015" s="136"/>
      <c r="F1015" s="136"/>
      <c r="G1015" s="136"/>
      <c r="H1015" s="136"/>
      <c r="I1015" s="136"/>
      <c r="J1015" s="136"/>
      <c r="K1015" s="136"/>
      <c r="L1015" s="138"/>
      <c r="M1015" s="139"/>
    </row>
    <row r="1016" spans="1:13" s="2" customFormat="1" x14ac:dyDescent="0.25">
      <c r="A1016" s="136"/>
      <c r="B1016" s="136"/>
      <c r="C1016" s="136"/>
      <c r="D1016" s="136"/>
      <c r="E1016" s="136"/>
      <c r="F1016" s="136"/>
      <c r="G1016" s="136"/>
      <c r="H1016" s="136"/>
      <c r="I1016" s="136"/>
      <c r="J1016" s="136"/>
      <c r="K1016" s="136"/>
      <c r="L1016" s="138"/>
      <c r="M1016" s="139"/>
    </row>
    <row r="1017" spans="1:13" s="2" customFormat="1" x14ac:dyDescent="0.25">
      <c r="A1017" s="136"/>
      <c r="B1017" s="136"/>
      <c r="C1017" s="136"/>
      <c r="D1017" s="136"/>
      <c r="E1017" s="136"/>
      <c r="F1017" s="136"/>
      <c r="G1017" s="136"/>
      <c r="H1017" s="136"/>
      <c r="I1017" s="136"/>
      <c r="J1017" s="136"/>
      <c r="K1017" s="136"/>
      <c r="L1017" s="138"/>
      <c r="M1017" s="139"/>
    </row>
    <row r="1018" spans="1:13" s="2" customFormat="1" x14ac:dyDescent="0.25">
      <c r="A1018" s="136"/>
      <c r="B1018" s="136"/>
      <c r="C1018" s="136"/>
      <c r="D1018" s="136"/>
      <c r="E1018" s="136"/>
      <c r="F1018" s="136"/>
      <c r="G1018" s="136"/>
      <c r="H1018" s="136"/>
      <c r="I1018" s="136"/>
      <c r="J1018" s="136"/>
      <c r="K1018" s="136"/>
      <c r="L1018" s="138"/>
      <c r="M1018" s="139"/>
    </row>
    <row r="1019" spans="1:13" s="2" customFormat="1" x14ac:dyDescent="0.25">
      <c r="A1019" s="136"/>
      <c r="B1019" s="136"/>
      <c r="C1019" s="136"/>
      <c r="D1019" s="136"/>
      <c r="E1019" s="136"/>
      <c r="F1019" s="136"/>
      <c r="G1019" s="136"/>
      <c r="H1019" s="136"/>
      <c r="I1019" s="136"/>
      <c r="J1019" s="136"/>
      <c r="K1019" s="136"/>
      <c r="L1019" s="138"/>
      <c r="M1019" s="139"/>
    </row>
    <row r="1020" spans="1:13" s="2" customFormat="1" x14ac:dyDescent="0.25">
      <c r="A1020" s="136"/>
      <c r="B1020" s="136"/>
      <c r="C1020" s="136"/>
      <c r="D1020" s="136"/>
      <c r="E1020" s="136"/>
      <c r="F1020" s="136"/>
      <c r="G1020" s="136"/>
      <c r="H1020" s="136"/>
      <c r="I1020" s="136"/>
      <c r="J1020" s="136"/>
      <c r="K1020" s="136"/>
      <c r="L1020" s="138"/>
      <c r="M1020" s="139"/>
    </row>
    <row r="1021" spans="1:13" s="2" customFormat="1" x14ac:dyDescent="0.25">
      <c r="A1021" s="136"/>
      <c r="B1021" s="136"/>
      <c r="C1021" s="136"/>
      <c r="D1021" s="136"/>
      <c r="E1021" s="136"/>
      <c r="F1021" s="136"/>
      <c r="G1021" s="136"/>
      <c r="H1021" s="136"/>
      <c r="I1021" s="136"/>
      <c r="J1021" s="136"/>
      <c r="K1021" s="136"/>
      <c r="L1021" s="138"/>
      <c r="M1021" s="139"/>
    </row>
    <row r="1022" spans="1:13" s="2" customFormat="1" x14ac:dyDescent="0.25">
      <c r="A1022" s="136"/>
      <c r="B1022" s="136"/>
      <c r="C1022" s="136"/>
      <c r="D1022" s="136"/>
      <c r="E1022" s="136"/>
      <c r="F1022" s="136"/>
      <c r="G1022" s="136"/>
      <c r="H1022" s="136"/>
      <c r="I1022" s="136"/>
      <c r="J1022" s="136"/>
      <c r="K1022" s="136"/>
      <c r="L1022" s="138"/>
      <c r="M1022" s="139"/>
    </row>
    <row r="1023" spans="1:13" s="2" customFormat="1" x14ac:dyDescent="0.25">
      <c r="A1023" s="136"/>
      <c r="B1023" s="136"/>
      <c r="C1023" s="136"/>
      <c r="D1023" s="136"/>
      <c r="E1023" s="136"/>
      <c r="F1023" s="136"/>
      <c r="G1023" s="136"/>
      <c r="H1023" s="136"/>
      <c r="I1023" s="136"/>
      <c r="J1023" s="136"/>
      <c r="K1023" s="136"/>
      <c r="L1023" s="138"/>
      <c r="M1023" s="139"/>
    </row>
    <row r="1024" spans="1:13" s="2" customFormat="1" x14ac:dyDescent="0.25">
      <c r="A1024" s="136"/>
      <c r="B1024" s="136"/>
      <c r="C1024" s="136"/>
      <c r="D1024" s="136"/>
      <c r="E1024" s="136"/>
      <c r="F1024" s="136"/>
      <c r="G1024" s="136"/>
      <c r="H1024" s="136"/>
      <c r="I1024" s="136"/>
      <c r="J1024" s="136"/>
      <c r="K1024" s="136"/>
      <c r="L1024" s="138"/>
      <c r="M1024" s="139"/>
    </row>
    <row r="1025" spans="1:13" s="2" customFormat="1" x14ac:dyDescent="0.25">
      <c r="A1025" s="136"/>
      <c r="B1025" s="136"/>
      <c r="C1025" s="136"/>
      <c r="D1025" s="136"/>
      <c r="E1025" s="136"/>
      <c r="F1025" s="136"/>
      <c r="G1025" s="136"/>
      <c r="H1025" s="136"/>
      <c r="I1025" s="136"/>
      <c r="J1025" s="136"/>
      <c r="K1025" s="136"/>
      <c r="L1025" s="138"/>
      <c r="M1025" s="139"/>
    </row>
    <row r="1026" spans="1:13" s="2" customFormat="1" x14ac:dyDescent="0.25">
      <c r="A1026" s="136"/>
      <c r="B1026" s="136"/>
      <c r="C1026" s="136"/>
      <c r="D1026" s="136"/>
      <c r="E1026" s="136"/>
      <c r="F1026" s="136"/>
      <c r="G1026" s="136"/>
      <c r="H1026" s="136"/>
      <c r="I1026" s="136"/>
      <c r="J1026" s="136"/>
      <c r="K1026" s="136"/>
      <c r="L1026" s="138"/>
      <c r="M1026" s="139"/>
    </row>
    <row r="1027" spans="1:13" s="2" customFormat="1" x14ac:dyDescent="0.25">
      <c r="A1027" s="136"/>
      <c r="B1027" s="136"/>
      <c r="C1027" s="136"/>
      <c r="D1027" s="136"/>
      <c r="E1027" s="136"/>
      <c r="F1027" s="136"/>
      <c r="G1027" s="136"/>
      <c r="H1027" s="136"/>
      <c r="I1027" s="136"/>
      <c r="J1027" s="136"/>
      <c r="K1027" s="136"/>
      <c r="L1027" s="138"/>
      <c r="M1027" s="139"/>
    </row>
    <row r="1028" spans="1:13" s="2" customFormat="1" x14ac:dyDescent="0.25">
      <c r="A1028" s="136"/>
      <c r="B1028" s="136"/>
      <c r="C1028" s="136"/>
      <c r="D1028" s="136"/>
      <c r="E1028" s="136"/>
      <c r="F1028" s="136"/>
      <c r="G1028" s="136"/>
      <c r="H1028" s="136"/>
      <c r="I1028" s="136"/>
      <c r="J1028" s="136"/>
      <c r="K1028" s="136"/>
      <c r="L1028" s="138"/>
      <c r="M1028" s="139"/>
    </row>
    <row r="1029" spans="1:13" s="2" customFormat="1" x14ac:dyDescent="0.25">
      <c r="A1029" s="136"/>
      <c r="B1029" s="136"/>
      <c r="C1029" s="136"/>
      <c r="D1029" s="136"/>
      <c r="E1029" s="136"/>
      <c r="F1029" s="136"/>
      <c r="G1029" s="136"/>
      <c r="H1029" s="136"/>
      <c r="I1029" s="136"/>
      <c r="J1029" s="136"/>
      <c r="K1029" s="136"/>
      <c r="L1029" s="138"/>
      <c r="M1029" s="139"/>
    </row>
    <row r="1030" spans="1:13" s="2" customFormat="1" x14ac:dyDescent="0.25">
      <c r="A1030" s="136"/>
      <c r="B1030" s="136"/>
      <c r="C1030" s="136"/>
      <c r="D1030" s="136"/>
      <c r="E1030" s="136"/>
      <c r="F1030" s="136"/>
      <c r="G1030" s="136"/>
      <c r="H1030" s="136"/>
      <c r="I1030" s="136"/>
      <c r="J1030" s="136"/>
      <c r="K1030" s="136"/>
      <c r="L1030" s="138"/>
      <c r="M1030" s="139"/>
    </row>
    <row r="1031" spans="1:13" s="2" customFormat="1" x14ac:dyDescent="0.25">
      <c r="A1031" s="136"/>
      <c r="B1031" s="136"/>
      <c r="C1031" s="136"/>
      <c r="D1031" s="136"/>
      <c r="E1031" s="136"/>
      <c r="F1031" s="136"/>
      <c r="G1031" s="136"/>
      <c r="H1031" s="136"/>
      <c r="I1031" s="136"/>
      <c r="J1031" s="136"/>
      <c r="K1031" s="136"/>
      <c r="L1031" s="138"/>
      <c r="M1031" s="139"/>
    </row>
    <row r="1032" spans="1:13" s="2" customFormat="1" x14ac:dyDescent="0.25">
      <c r="A1032" s="136"/>
      <c r="B1032" s="136"/>
      <c r="C1032" s="136"/>
      <c r="D1032" s="136"/>
      <c r="E1032" s="136"/>
      <c r="F1032" s="136"/>
      <c r="G1032" s="136"/>
      <c r="H1032" s="136"/>
      <c r="I1032" s="136"/>
      <c r="J1032" s="136"/>
      <c r="K1032" s="136"/>
      <c r="L1032" s="138"/>
      <c r="M1032" s="139"/>
    </row>
    <row r="1033" spans="1:13" s="2" customFormat="1" x14ac:dyDescent="0.25">
      <c r="A1033" s="136"/>
      <c r="B1033" s="136"/>
      <c r="C1033" s="136"/>
      <c r="D1033" s="136"/>
      <c r="E1033" s="136"/>
      <c r="F1033" s="136"/>
      <c r="G1033" s="136"/>
      <c r="H1033" s="136"/>
      <c r="I1033" s="136"/>
      <c r="J1033" s="136"/>
      <c r="K1033" s="136"/>
      <c r="L1033" s="138"/>
      <c r="M1033" s="139"/>
    </row>
    <row r="1034" spans="1:13" s="2" customFormat="1" x14ac:dyDescent="0.25">
      <c r="A1034" s="136"/>
      <c r="B1034" s="136"/>
      <c r="C1034" s="136"/>
      <c r="D1034" s="136"/>
      <c r="E1034" s="136"/>
      <c r="F1034" s="136"/>
      <c r="G1034" s="136"/>
      <c r="H1034" s="136"/>
      <c r="I1034" s="136"/>
      <c r="J1034" s="136"/>
      <c r="K1034" s="136"/>
      <c r="L1034" s="138"/>
      <c r="M1034" s="139"/>
    </row>
    <row r="1035" spans="1:13" s="2" customFormat="1" x14ac:dyDescent="0.25">
      <c r="A1035" s="136"/>
      <c r="B1035" s="136"/>
      <c r="C1035" s="136"/>
      <c r="D1035" s="136"/>
      <c r="E1035" s="136"/>
      <c r="F1035" s="136"/>
      <c r="G1035" s="136"/>
      <c r="H1035" s="136"/>
      <c r="I1035" s="136"/>
      <c r="J1035" s="136"/>
      <c r="K1035" s="136"/>
      <c r="L1035" s="138"/>
      <c r="M1035" s="139"/>
    </row>
    <row r="1036" spans="1:13" s="2" customFormat="1" x14ac:dyDescent="0.25">
      <c r="A1036" s="136"/>
      <c r="B1036" s="136"/>
      <c r="C1036" s="136"/>
      <c r="D1036" s="136"/>
      <c r="E1036" s="136"/>
      <c r="F1036" s="136"/>
      <c r="G1036" s="136"/>
      <c r="H1036" s="136"/>
      <c r="I1036" s="136"/>
      <c r="J1036" s="136"/>
      <c r="K1036" s="136"/>
      <c r="L1036" s="138"/>
      <c r="M1036" s="139"/>
    </row>
    <row r="1037" spans="1:13" s="2" customFormat="1" x14ac:dyDescent="0.25">
      <c r="A1037" s="136"/>
      <c r="B1037" s="136"/>
      <c r="C1037" s="136"/>
      <c r="D1037" s="136"/>
      <c r="E1037" s="136"/>
      <c r="F1037" s="136"/>
      <c r="G1037" s="136"/>
      <c r="H1037" s="136"/>
      <c r="I1037" s="136"/>
      <c r="J1037" s="136"/>
      <c r="K1037" s="136"/>
      <c r="L1037" s="138"/>
      <c r="M1037" s="139"/>
    </row>
    <row r="1038" spans="1:13" s="2" customFormat="1" x14ac:dyDescent="0.25">
      <c r="A1038" s="136"/>
      <c r="B1038" s="136"/>
      <c r="C1038" s="136"/>
      <c r="D1038" s="136"/>
      <c r="E1038" s="136"/>
      <c r="F1038" s="136"/>
      <c r="G1038" s="136"/>
      <c r="H1038" s="136"/>
      <c r="I1038" s="136"/>
      <c r="J1038" s="136"/>
      <c r="K1038" s="136"/>
      <c r="L1038" s="138"/>
      <c r="M1038" s="139"/>
    </row>
    <row r="1039" spans="1:13" s="2" customFormat="1" x14ac:dyDescent="0.25">
      <c r="A1039" s="136"/>
      <c r="B1039" s="136"/>
      <c r="C1039" s="136"/>
      <c r="D1039" s="136"/>
      <c r="E1039" s="136"/>
      <c r="F1039" s="136"/>
      <c r="G1039" s="136"/>
      <c r="H1039" s="136"/>
      <c r="I1039" s="136"/>
      <c r="J1039" s="136"/>
      <c r="K1039" s="136"/>
      <c r="L1039" s="138"/>
      <c r="M1039" s="139"/>
    </row>
    <row r="1040" spans="1:13" s="2" customFormat="1" x14ac:dyDescent="0.25">
      <c r="A1040" s="136"/>
      <c r="B1040" s="136"/>
      <c r="C1040" s="136"/>
      <c r="D1040" s="136"/>
      <c r="E1040" s="136"/>
      <c r="F1040" s="136"/>
      <c r="G1040" s="136"/>
      <c r="H1040" s="136"/>
      <c r="I1040" s="136"/>
      <c r="J1040" s="136"/>
      <c r="K1040" s="136"/>
      <c r="L1040" s="138"/>
      <c r="M1040" s="139"/>
    </row>
    <row r="1041" spans="1:13" s="2" customFormat="1" x14ac:dyDescent="0.25">
      <c r="A1041" s="136"/>
      <c r="B1041" s="136"/>
      <c r="C1041" s="136"/>
      <c r="D1041" s="136"/>
      <c r="E1041" s="136"/>
      <c r="F1041" s="136"/>
      <c r="G1041" s="136"/>
      <c r="H1041" s="136"/>
      <c r="I1041" s="136"/>
      <c r="J1041" s="136"/>
      <c r="K1041" s="136"/>
      <c r="L1041" s="138"/>
      <c r="M1041" s="139"/>
    </row>
    <row r="1042" spans="1:13" s="2" customFormat="1" x14ac:dyDescent="0.25">
      <c r="A1042" s="136"/>
      <c r="B1042" s="136"/>
      <c r="C1042" s="136"/>
      <c r="D1042" s="136"/>
      <c r="E1042" s="136"/>
      <c r="F1042" s="136"/>
      <c r="G1042" s="136"/>
      <c r="H1042" s="136"/>
      <c r="I1042" s="136"/>
      <c r="J1042" s="136"/>
      <c r="K1042" s="136"/>
      <c r="L1042" s="138"/>
      <c r="M1042" s="139"/>
    </row>
    <row r="1043" spans="1:13" s="2" customFormat="1" x14ac:dyDescent="0.25">
      <c r="A1043" s="136"/>
      <c r="B1043" s="136"/>
      <c r="C1043" s="136"/>
      <c r="D1043" s="136"/>
      <c r="E1043" s="136"/>
      <c r="F1043" s="136"/>
      <c r="G1043" s="136"/>
      <c r="H1043" s="136"/>
      <c r="I1043" s="136"/>
      <c r="J1043" s="136"/>
      <c r="K1043" s="136"/>
      <c r="L1043" s="138"/>
      <c r="M1043" s="139"/>
    </row>
    <row r="1044" spans="1:13" s="2" customFormat="1" x14ac:dyDescent="0.25">
      <c r="A1044" s="136"/>
      <c r="B1044" s="136"/>
      <c r="C1044" s="136"/>
      <c r="D1044" s="136"/>
      <c r="E1044" s="136"/>
      <c r="F1044" s="136"/>
      <c r="G1044" s="136"/>
      <c r="H1044" s="136"/>
      <c r="I1044" s="136"/>
      <c r="J1044" s="136"/>
      <c r="K1044" s="136"/>
      <c r="L1044" s="138"/>
      <c r="M1044" s="139"/>
    </row>
    <row r="1045" spans="1:13" s="2" customFormat="1" x14ac:dyDescent="0.25">
      <c r="A1045" s="136"/>
      <c r="B1045" s="136"/>
      <c r="C1045" s="136"/>
      <c r="D1045" s="136"/>
      <c r="E1045" s="136"/>
      <c r="F1045" s="136"/>
      <c r="G1045" s="136"/>
      <c r="H1045" s="136"/>
      <c r="I1045" s="136"/>
      <c r="J1045" s="136"/>
      <c r="K1045" s="136"/>
      <c r="L1045" s="138"/>
      <c r="M1045" s="139"/>
    </row>
    <row r="1046" spans="1:13" s="2" customFormat="1" x14ac:dyDescent="0.25">
      <c r="A1046" s="136"/>
      <c r="B1046" s="136"/>
      <c r="C1046" s="136"/>
      <c r="D1046" s="136"/>
      <c r="E1046" s="136"/>
      <c r="F1046" s="136"/>
      <c r="G1046" s="136"/>
      <c r="H1046" s="136"/>
      <c r="I1046" s="136"/>
      <c r="J1046" s="136"/>
      <c r="K1046" s="136"/>
      <c r="L1046" s="138"/>
      <c r="M1046" s="139"/>
    </row>
    <row r="1047" spans="1:13" s="2" customFormat="1" x14ac:dyDescent="0.25">
      <c r="A1047" s="136"/>
      <c r="B1047" s="136"/>
      <c r="C1047" s="136"/>
      <c r="D1047" s="136"/>
      <c r="E1047" s="136"/>
      <c r="F1047" s="136"/>
      <c r="G1047" s="136"/>
      <c r="H1047" s="136"/>
      <c r="I1047" s="136"/>
      <c r="J1047" s="136"/>
      <c r="K1047" s="136"/>
      <c r="L1047" s="138"/>
      <c r="M1047" s="139"/>
    </row>
    <row r="1048" spans="1:13" s="2" customFormat="1" x14ac:dyDescent="0.25">
      <c r="A1048" s="136"/>
      <c r="B1048" s="136"/>
      <c r="C1048" s="136"/>
      <c r="D1048" s="136"/>
      <c r="E1048" s="136"/>
      <c r="F1048" s="136"/>
      <c r="G1048" s="136"/>
      <c r="H1048" s="136"/>
      <c r="I1048" s="136"/>
      <c r="J1048" s="136"/>
      <c r="K1048" s="136"/>
      <c r="L1048" s="138"/>
      <c r="M1048" s="139"/>
    </row>
    <row r="1049" spans="1:13" s="2" customFormat="1" x14ac:dyDescent="0.25">
      <c r="A1049" s="136"/>
      <c r="B1049" s="136"/>
      <c r="C1049" s="136"/>
      <c r="D1049" s="136"/>
      <c r="E1049" s="136"/>
      <c r="F1049" s="136"/>
      <c r="G1049" s="136"/>
      <c r="H1049" s="136"/>
      <c r="I1049" s="136"/>
      <c r="J1049" s="136"/>
      <c r="K1049" s="136"/>
      <c r="L1049" s="138"/>
      <c r="M1049" s="139"/>
    </row>
    <row r="1050" spans="1:13" s="2" customFormat="1" x14ac:dyDescent="0.25">
      <c r="A1050" s="136"/>
      <c r="B1050" s="136"/>
      <c r="C1050" s="136"/>
      <c r="D1050" s="136"/>
      <c r="E1050" s="136"/>
      <c r="F1050" s="136"/>
      <c r="G1050" s="136"/>
      <c r="H1050" s="136"/>
      <c r="I1050" s="136"/>
      <c r="J1050" s="136"/>
      <c r="K1050" s="136"/>
      <c r="L1050" s="138"/>
      <c r="M1050" s="139"/>
    </row>
    <row r="1051" spans="1:13" s="2" customFormat="1" x14ac:dyDescent="0.25">
      <c r="A1051" s="136"/>
      <c r="B1051" s="136"/>
      <c r="C1051" s="136"/>
      <c r="D1051" s="136"/>
      <c r="E1051" s="136"/>
      <c r="F1051" s="136"/>
      <c r="G1051" s="136"/>
      <c r="H1051" s="136"/>
      <c r="I1051" s="136"/>
      <c r="J1051" s="136"/>
      <c r="K1051" s="136"/>
      <c r="L1051" s="138"/>
      <c r="M1051" s="139"/>
    </row>
    <row r="1052" spans="1:13" s="2" customFormat="1" x14ac:dyDescent="0.25">
      <c r="A1052" s="136"/>
      <c r="B1052" s="136"/>
      <c r="C1052" s="136"/>
      <c r="D1052" s="136"/>
      <c r="E1052" s="136"/>
      <c r="F1052" s="136"/>
      <c r="G1052" s="136"/>
      <c r="H1052" s="136"/>
      <c r="I1052" s="136"/>
      <c r="J1052" s="136"/>
      <c r="K1052" s="136"/>
      <c r="L1052" s="138"/>
      <c r="M1052" s="139"/>
    </row>
    <row r="1053" spans="1:13" s="2" customFormat="1" x14ac:dyDescent="0.25">
      <c r="A1053" s="136"/>
      <c r="B1053" s="136"/>
      <c r="C1053" s="136"/>
      <c r="D1053" s="136"/>
      <c r="E1053" s="136"/>
      <c r="F1053" s="136"/>
      <c r="G1053" s="136"/>
      <c r="H1053" s="136"/>
      <c r="I1053" s="136"/>
      <c r="J1053" s="136"/>
      <c r="K1053" s="136"/>
      <c r="L1053" s="138"/>
      <c r="M1053" s="139"/>
    </row>
    <row r="1054" spans="1:13" s="2" customFormat="1" x14ac:dyDescent="0.25">
      <c r="A1054" s="136"/>
      <c r="B1054" s="136"/>
      <c r="C1054" s="136"/>
      <c r="D1054" s="136"/>
      <c r="E1054" s="136"/>
      <c r="F1054" s="136"/>
      <c r="G1054" s="136"/>
      <c r="H1054" s="136"/>
      <c r="I1054" s="136"/>
      <c r="J1054" s="136"/>
      <c r="K1054" s="136"/>
      <c r="L1054" s="138"/>
      <c r="M1054" s="139"/>
    </row>
    <row r="1055" spans="1:13" s="2" customFormat="1" x14ac:dyDescent="0.25">
      <c r="A1055" s="136"/>
      <c r="B1055" s="136"/>
      <c r="C1055" s="136"/>
      <c r="D1055" s="136"/>
      <c r="E1055" s="136"/>
      <c r="F1055" s="136"/>
      <c r="G1055" s="136"/>
      <c r="H1055" s="136"/>
      <c r="I1055" s="136"/>
      <c r="J1055" s="136"/>
      <c r="K1055" s="136"/>
      <c r="L1055" s="138"/>
      <c r="M1055" s="139"/>
    </row>
    <row r="1056" spans="1:13" s="2" customFormat="1" x14ac:dyDescent="0.25">
      <c r="A1056" s="136"/>
      <c r="B1056" s="136"/>
      <c r="C1056" s="136"/>
      <c r="D1056" s="136"/>
      <c r="E1056" s="136"/>
      <c r="F1056" s="136"/>
      <c r="G1056" s="136"/>
      <c r="H1056" s="136"/>
      <c r="I1056" s="136"/>
      <c r="J1056" s="136"/>
      <c r="K1056" s="136"/>
      <c r="L1056" s="138"/>
      <c r="M1056" s="139"/>
    </row>
    <row r="1057" spans="1:13" s="2" customFormat="1" x14ac:dyDescent="0.25">
      <c r="A1057" s="136"/>
      <c r="B1057" s="136"/>
      <c r="C1057" s="136"/>
      <c r="D1057" s="136"/>
      <c r="E1057" s="136"/>
      <c r="F1057" s="136"/>
      <c r="G1057" s="136"/>
      <c r="H1057" s="136"/>
      <c r="I1057" s="136"/>
      <c r="J1057" s="136"/>
      <c r="K1057" s="136"/>
      <c r="L1057" s="138"/>
      <c r="M1057" s="139"/>
    </row>
    <row r="1058" spans="1:13" s="2" customFormat="1" x14ac:dyDescent="0.25">
      <c r="A1058" s="136"/>
      <c r="B1058" s="136"/>
      <c r="C1058" s="136"/>
      <c r="D1058" s="136"/>
      <c r="E1058" s="136"/>
      <c r="F1058" s="136"/>
      <c r="G1058" s="136"/>
      <c r="H1058" s="136"/>
      <c r="I1058" s="136"/>
      <c r="J1058" s="136"/>
      <c r="K1058" s="136"/>
      <c r="L1058" s="138"/>
      <c r="M1058" s="139"/>
    </row>
    <row r="1059" spans="1:13" s="2" customFormat="1" x14ac:dyDescent="0.25">
      <c r="A1059" s="136"/>
      <c r="B1059" s="136"/>
      <c r="C1059" s="136"/>
      <c r="D1059" s="136"/>
      <c r="E1059" s="136"/>
      <c r="F1059" s="136"/>
      <c r="G1059" s="136"/>
      <c r="H1059" s="136"/>
      <c r="I1059" s="136"/>
      <c r="J1059" s="136"/>
      <c r="K1059" s="136"/>
      <c r="L1059" s="138"/>
      <c r="M1059" s="139"/>
    </row>
    <row r="1060" spans="1:13" s="2" customFormat="1" x14ac:dyDescent="0.25">
      <c r="A1060" s="136"/>
      <c r="B1060" s="136"/>
      <c r="C1060" s="136"/>
      <c r="D1060" s="136"/>
      <c r="E1060" s="136"/>
      <c r="F1060" s="136"/>
      <c r="G1060" s="136"/>
      <c r="H1060" s="136"/>
      <c r="I1060" s="136"/>
      <c r="J1060" s="136"/>
      <c r="K1060" s="136"/>
      <c r="L1060" s="138"/>
      <c r="M1060" s="139"/>
    </row>
    <row r="1061" spans="1:13" s="2" customFormat="1" x14ac:dyDescent="0.25">
      <c r="A1061" s="136"/>
      <c r="B1061" s="136"/>
      <c r="C1061" s="136"/>
      <c r="D1061" s="136"/>
      <c r="E1061" s="136"/>
      <c r="F1061" s="136"/>
      <c r="G1061" s="136"/>
      <c r="H1061" s="136"/>
      <c r="I1061" s="136"/>
      <c r="J1061" s="136"/>
      <c r="K1061" s="136"/>
      <c r="L1061" s="138"/>
      <c r="M1061" s="139"/>
    </row>
    <row r="1062" spans="1:13" s="2" customFormat="1" x14ac:dyDescent="0.25">
      <c r="A1062" s="136"/>
      <c r="B1062" s="136"/>
      <c r="C1062" s="136"/>
      <c r="D1062" s="136"/>
      <c r="E1062" s="136"/>
      <c r="F1062" s="136"/>
      <c r="G1062" s="136"/>
      <c r="H1062" s="136"/>
      <c r="I1062" s="136"/>
      <c r="J1062" s="136"/>
      <c r="K1062" s="136"/>
      <c r="L1062" s="138"/>
      <c r="M1062" s="139"/>
    </row>
    <row r="1063" spans="1:13" s="2" customFormat="1" x14ac:dyDescent="0.25">
      <c r="A1063" s="136"/>
      <c r="B1063" s="136"/>
      <c r="C1063" s="136"/>
      <c r="D1063" s="136"/>
      <c r="E1063" s="136"/>
      <c r="F1063" s="136"/>
      <c r="G1063" s="136"/>
      <c r="H1063" s="136"/>
      <c r="I1063" s="136"/>
      <c r="J1063" s="136"/>
      <c r="K1063" s="136"/>
      <c r="L1063" s="138"/>
      <c r="M1063" s="139"/>
    </row>
    <row r="1064" spans="1:13" s="2" customFormat="1" x14ac:dyDescent="0.25">
      <c r="A1064" s="136"/>
      <c r="B1064" s="136"/>
      <c r="C1064" s="136"/>
      <c r="D1064" s="136"/>
      <c r="E1064" s="136"/>
      <c r="F1064" s="136"/>
      <c r="G1064" s="136"/>
      <c r="H1064" s="136"/>
      <c r="I1064" s="136"/>
      <c r="J1064" s="136"/>
      <c r="K1064" s="136"/>
      <c r="L1064" s="138"/>
      <c r="M1064" s="139"/>
    </row>
    <row r="1065" spans="1:13" s="2" customFormat="1" x14ac:dyDescent="0.25">
      <c r="A1065" s="136"/>
      <c r="B1065" s="136"/>
      <c r="C1065" s="136"/>
      <c r="D1065" s="136"/>
      <c r="E1065" s="136"/>
      <c r="F1065" s="136"/>
      <c r="G1065" s="136"/>
      <c r="H1065" s="136"/>
      <c r="I1065" s="136"/>
      <c r="J1065" s="136"/>
      <c r="K1065" s="136"/>
      <c r="L1065" s="138"/>
      <c r="M1065" s="139"/>
    </row>
    <row r="1066" spans="1:13" s="2" customFormat="1" x14ac:dyDescent="0.25">
      <c r="A1066" s="136"/>
      <c r="B1066" s="136"/>
      <c r="C1066" s="136"/>
      <c r="D1066" s="136"/>
      <c r="E1066" s="136"/>
      <c r="F1066" s="136"/>
      <c r="G1066" s="136"/>
      <c r="H1066" s="136"/>
      <c r="I1066" s="136"/>
      <c r="J1066" s="136"/>
      <c r="K1066" s="136"/>
      <c r="L1066" s="138"/>
      <c r="M1066" s="139"/>
    </row>
    <row r="1067" spans="1:13" s="2" customFormat="1" x14ac:dyDescent="0.25">
      <c r="A1067" s="136"/>
      <c r="B1067" s="136"/>
      <c r="C1067" s="136"/>
      <c r="D1067" s="136"/>
      <c r="E1067" s="136"/>
      <c r="F1067" s="136"/>
      <c r="G1067" s="136"/>
      <c r="H1067" s="136"/>
      <c r="I1067" s="136"/>
      <c r="J1067" s="136"/>
      <c r="K1067" s="136"/>
      <c r="L1067" s="138"/>
      <c r="M1067" s="139"/>
    </row>
    <row r="1068" spans="1:13" s="2" customFormat="1" x14ac:dyDescent="0.25">
      <c r="A1068" s="136"/>
      <c r="B1068" s="136"/>
      <c r="C1068" s="136"/>
      <c r="D1068" s="136"/>
      <c r="E1068" s="136"/>
      <c r="F1068" s="136"/>
      <c r="G1068" s="136"/>
      <c r="H1068" s="136"/>
      <c r="I1068" s="136"/>
      <c r="J1068" s="136"/>
      <c r="K1068" s="136"/>
      <c r="L1068" s="138"/>
      <c r="M1068" s="139"/>
    </row>
    <row r="1069" spans="1:13" s="2" customFormat="1" x14ac:dyDescent="0.25">
      <c r="A1069" s="136"/>
      <c r="B1069" s="136"/>
      <c r="C1069" s="136"/>
      <c r="D1069" s="136"/>
      <c r="E1069" s="136"/>
      <c r="F1069" s="136"/>
      <c r="G1069" s="136"/>
      <c r="H1069" s="136"/>
      <c r="I1069" s="136"/>
      <c r="J1069" s="136"/>
      <c r="K1069" s="136"/>
      <c r="L1069" s="138"/>
      <c r="M1069" s="139"/>
    </row>
    <row r="1070" spans="1:13" s="2" customFormat="1" x14ac:dyDescent="0.25">
      <c r="A1070" s="136"/>
      <c r="B1070" s="136"/>
      <c r="C1070" s="136"/>
      <c r="D1070" s="136"/>
      <c r="E1070" s="136"/>
      <c r="F1070" s="136"/>
      <c r="G1070" s="136"/>
      <c r="H1070" s="136"/>
      <c r="I1070" s="136"/>
      <c r="J1070" s="136"/>
      <c r="K1070" s="136"/>
      <c r="L1070" s="138"/>
      <c r="M1070" s="139"/>
    </row>
    <row r="1071" spans="1:13" s="2" customFormat="1" x14ac:dyDescent="0.25">
      <c r="A1071" s="136"/>
      <c r="B1071" s="136"/>
      <c r="C1071" s="136"/>
      <c r="D1071" s="136"/>
      <c r="E1071" s="136"/>
      <c r="F1071" s="136"/>
      <c r="G1071" s="136"/>
      <c r="H1071" s="136"/>
      <c r="I1071" s="136"/>
      <c r="J1071" s="136"/>
      <c r="K1071" s="136"/>
      <c r="L1071" s="138"/>
      <c r="M1071" s="139"/>
    </row>
    <row r="1072" spans="1:13" s="2" customFormat="1" x14ac:dyDescent="0.25">
      <c r="A1072" s="136"/>
      <c r="B1072" s="136"/>
      <c r="C1072" s="136"/>
      <c r="D1072" s="136"/>
      <c r="E1072" s="136"/>
      <c r="F1072" s="136"/>
      <c r="G1072" s="136"/>
      <c r="H1072" s="136"/>
      <c r="I1072" s="136"/>
      <c r="J1072" s="136"/>
      <c r="K1072" s="136"/>
      <c r="L1072" s="138"/>
      <c r="M1072" s="139"/>
    </row>
    <row r="1073" spans="1:13" s="2" customFormat="1" x14ac:dyDescent="0.25">
      <c r="A1073" s="136"/>
      <c r="B1073" s="136"/>
      <c r="C1073" s="136"/>
      <c r="D1073" s="136"/>
      <c r="E1073" s="136"/>
      <c r="F1073" s="136"/>
      <c r="G1073" s="136"/>
      <c r="H1073" s="136"/>
      <c r="I1073" s="136"/>
      <c r="J1073" s="136"/>
      <c r="K1073" s="136"/>
      <c r="L1073" s="138"/>
      <c r="M1073" s="139"/>
    </row>
    <row r="1074" spans="1:13" s="2" customFormat="1" x14ac:dyDescent="0.25">
      <c r="A1074" s="136"/>
      <c r="B1074" s="136"/>
      <c r="C1074" s="136"/>
      <c r="D1074" s="136"/>
      <c r="E1074" s="136"/>
      <c r="F1074" s="136"/>
      <c r="G1074" s="136"/>
      <c r="H1074" s="136"/>
      <c r="I1074" s="136"/>
      <c r="J1074" s="136"/>
      <c r="K1074" s="136"/>
      <c r="L1074" s="138"/>
      <c r="M1074" s="139"/>
    </row>
    <row r="1075" spans="1:13" s="2" customFormat="1" x14ac:dyDescent="0.25">
      <c r="A1075" s="136"/>
      <c r="B1075" s="136"/>
      <c r="C1075" s="136"/>
      <c r="D1075" s="136"/>
      <c r="E1075" s="136"/>
      <c r="F1075" s="136"/>
      <c r="G1075" s="136"/>
      <c r="H1075" s="136"/>
      <c r="I1075" s="136"/>
      <c r="J1075" s="136"/>
      <c r="K1075" s="136"/>
      <c r="L1075" s="138"/>
      <c r="M1075" s="139"/>
    </row>
    <row r="1076" spans="1:13" s="2" customFormat="1" x14ac:dyDescent="0.25">
      <c r="A1076" s="136"/>
      <c r="B1076" s="136"/>
      <c r="C1076" s="136"/>
      <c r="D1076" s="136"/>
      <c r="E1076" s="136"/>
      <c r="F1076" s="136"/>
      <c r="G1076" s="136"/>
      <c r="H1076" s="136"/>
      <c r="I1076" s="136"/>
      <c r="J1076" s="136"/>
      <c r="K1076" s="136"/>
      <c r="L1076" s="138"/>
      <c r="M1076" s="139"/>
    </row>
    <row r="1077" spans="1:13" s="2" customFormat="1" x14ac:dyDescent="0.25">
      <c r="A1077" s="136"/>
      <c r="B1077" s="136"/>
      <c r="C1077" s="136"/>
      <c r="D1077" s="136"/>
      <c r="E1077" s="136"/>
      <c r="F1077" s="136"/>
      <c r="G1077" s="136"/>
      <c r="H1077" s="136"/>
      <c r="I1077" s="136"/>
      <c r="J1077" s="136"/>
      <c r="K1077" s="136"/>
      <c r="L1077" s="138"/>
      <c r="M1077" s="139"/>
    </row>
    <row r="1078" spans="1:13" s="2" customFormat="1" x14ac:dyDescent="0.25">
      <c r="A1078" s="136"/>
      <c r="B1078" s="136"/>
      <c r="C1078" s="136"/>
      <c r="D1078" s="136"/>
      <c r="E1078" s="136"/>
      <c r="F1078" s="136"/>
      <c r="G1078" s="136"/>
      <c r="H1078" s="136"/>
      <c r="I1078" s="136"/>
      <c r="J1078" s="136"/>
      <c r="K1078" s="136"/>
      <c r="L1078" s="138"/>
      <c r="M1078" s="139"/>
    </row>
    <row r="1079" spans="1:13" s="2" customFormat="1" x14ac:dyDescent="0.25">
      <c r="A1079" s="136"/>
      <c r="B1079" s="136"/>
      <c r="C1079" s="136"/>
      <c r="D1079" s="136"/>
      <c r="E1079" s="136"/>
      <c r="F1079" s="136"/>
      <c r="G1079" s="136"/>
      <c r="H1079" s="136"/>
      <c r="I1079" s="136"/>
      <c r="J1079" s="136"/>
      <c r="K1079" s="136"/>
      <c r="L1079" s="138"/>
      <c r="M1079" s="139"/>
    </row>
    <row r="1080" spans="1:13" s="2" customFormat="1" x14ac:dyDescent="0.25">
      <c r="A1080" s="136"/>
      <c r="B1080" s="136"/>
      <c r="C1080" s="136"/>
      <c r="D1080" s="136"/>
      <c r="E1080" s="136"/>
      <c r="F1080" s="136"/>
      <c r="G1080" s="136"/>
      <c r="H1080" s="136"/>
      <c r="I1080" s="136"/>
      <c r="J1080" s="136"/>
      <c r="K1080" s="136"/>
      <c r="L1080" s="138"/>
      <c r="M1080" s="139"/>
    </row>
    <row r="1081" spans="1:13" s="2" customFormat="1" x14ac:dyDescent="0.25">
      <c r="A1081" s="136"/>
      <c r="B1081" s="136"/>
      <c r="C1081" s="136"/>
      <c r="D1081" s="136"/>
      <c r="E1081" s="136"/>
      <c r="F1081" s="136"/>
      <c r="G1081" s="136"/>
      <c r="H1081" s="136"/>
      <c r="I1081" s="136"/>
      <c r="J1081" s="136"/>
      <c r="K1081" s="136"/>
      <c r="L1081" s="138"/>
      <c r="M1081" s="139"/>
    </row>
    <row r="1082" spans="1:13" s="2" customFormat="1" x14ac:dyDescent="0.25">
      <c r="A1082" s="136"/>
      <c r="B1082" s="136"/>
      <c r="C1082" s="136"/>
      <c r="D1082" s="136"/>
      <c r="E1082" s="136"/>
      <c r="F1082" s="136"/>
      <c r="G1082" s="136"/>
      <c r="H1082" s="136"/>
      <c r="I1082" s="136"/>
      <c r="J1082" s="136"/>
      <c r="K1082" s="136"/>
      <c r="L1082" s="138"/>
      <c r="M1082" s="139"/>
    </row>
    <row r="1083" spans="1:13" s="2" customFormat="1" x14ac:dyDescent="0.25">
      <c r="A1083" s="136"/>
      <c r="B1083" s="136"/>
      <c r="C1083" s="136"/>
      <c r="D1083" s="136"/>
      <c r="E1083" s="136"/>
      <c r="F1083" s="136"/>
      <c r="G1083" s="136"/>
      <c r="H1083" s="136"/>
      <c r="I1083" s="136"/>
      <c r="J1083" s="136"/>
      <c r="K1083" s="136"/>
      <c r="L1083" s="138"/>
      <c r="M1083" s="139"/>
    </row>
    <row r="1084" spans="1:13" s="2" customFormat="1" x14ac:dyDescent="0.25">
      <c r="A1084" s="136"/>
      <c r="B1084" s="136"/>
      <c r="C1084" s="136"/>
      <c r="D1084" s="136"/>
      <c r="E1084" s="136"/>
      <c r="F1084" s="136"/>
      <c r="G1084" s="136"/>
      <c r="H1084" s="136"/>
      <c r="I1084" s="136"/>
      <c r="J1084" s="136"/>
      <c r="K1084" s="136"/>
      <c r="L1084" s="138"/>
      <c r="M1084" s="139"/>
    </row>
    <row r="1085" spans="1:13" s="2" customFormat="1" x14ac:dyDescent="0.25">
      <c r="A1085" s="136"/>
      <c r="B1085" s="136"/>
      <c r="C1085" s="136"/>
      <c r="D1085" s="136"/>
      <c r="E1085" s="136"/>
      <c r="F1085" s="136"/>
      <c r="G1085" s="136"/>
      <c r="H1085" s="136"/>
      <c r="I1085" s="136"/>
      <c r="J1085" s="136"/>
      <c r="K1085" s="136"/>
      <c r="L1085" s="138"/>
      <c r="M1085" s="139"/>
    </row>
    <row r="1086" spans="1:13" s="2" customFormat="1" x14ac:dyDescent="0.25">
      <c r="A1086" s="136"/>
      <c r="B1086" s="136"/>
      <c r="C1086" s="136"/>
      <c r="D1086" s="136"/>
      <c r="E1086" s="136"/>
      <c r="F1086" s="136"/>
      <c r="G1086" s="136"/>
      <c r="H1086" s="136"/>
      <c r="I1086" s="136"/>
      <c r="J1086" s="136"/>
      <c r="K1086" s="136"/>
      <c r="L1086" s="138"/>
      <c r="M1086" s="139"/>
    </row>
    <row r="1087" spans="1:13" s="2" customFormat="1" x14ac:dyDescent="0.25">
      <c r="A1087" s="136"/>
      <c r="B1087" s="136"/>
      <c r="C1087" s="136"/>
      <c r="D1087" s="136"/>
      <c r="E1087" s="136"/>
      <c r="F1087" s="136"/>
      <c r="G1087" s="136"/>
      <c r="H1087" s="136"/>
      <c r="I1087" s="136"/>
      <c r="J1087" s="136"/>
      <c r="K1087" s="136"/>
      <c r="L1087" s="138"/>
      <c r="M1087" s="139"/>
    </row>
    <row r="1088" spans="1:13" s="2" customFormat="1" x14ac:dyDescent="0.25">
      <c r="A1088" s="136"/>
      <c r="B1088" s="136"/>
      <c r="C1088" s="136"/>
      <c r="D1088" s="136"/>
      <c r="E1088" s="136"/>
      <c r="F1088" s="136"/>
      <c r="G1088" s="136"/>
      <c r="H1088" s="136"/>
      <c r="I1088" s="136"/>
      <c r="J1088" s="136"/>
      <c r="K1088" s="136"/>
      <c r="L1088" s="138"/>
      <c r="M1088" s="139"/>
    </row>
    <row r="1089" spans="1:13" s="2" customFormat="1" x14ac:dyDescent="0.25">
      <c r="A1089" s="136"/>
      <c r="B1089" s="136"/>
      <c r="C1089" s="136"/>
      <c r="D1089" s="136"/>
      <c r="E1089" s="136"/>
      <c r="F1089" s="136"/>
      <c r="G1089" s="136"/>
      <c r="H1089" s="136"/>
      <c r="I1089" s="136"/>
      <c r="J1089" s="136"/>
      <c r="K1089" s="136"/>
      <c r="L1089" s="138"/>
      <c r="M1089" s="139"/>
    </row>
    <row r="1090" spans="1:13" s="2" customFormat="1" x14ac:dyDescent="0.25">
      <c r="A1090" s="136"/>
      <c r="B1090" s="136"/>
      <c r="C1090" s="136"/>
      <c r="D1090" s="136"/>
      <c r="E1090" s="136"/>
      <c r="F1090" s="136"/>
      <c r="G1090" s="136"/>
      <c r="H1090" s="136"/>
      <c r="I1090" s="136"/>
      <c r="J1090" s="136"/>
      <c r="K1090" s="136"/>
      <c r="L1090" s="138"/>
      <c r="M1090" s="139"/>
    </row>
    <row r="1091" spans="1:13" s="2" customFormat="1" x14ac:dyDescent="0.25">
      <c r="A1091" s="136"/>
      <c r="B1091" s="136"/>
      <c r="C1091" s="136"/>
      <c r="D1091" s="136"/>
      <c r="E1091" s="136"/>
      <c r="F1091" s="136"/>
      <c r="G1091" s="136"/>
      <c r="H1091" s="136"/>
      <c r="I1091" s="136"/>
      <c r="J1091" s="136"/>
      <c r="K1091" s="136"/>
      <c r="L1091" s="138"/>
      <c r="M1091" s="139"/>
    </row>
    <row r="1092" spans="1:13" s="2" customFormat="1" x14ac:dyDescent="0.25">
      <c r="A1092" s="136"/>
      <c r="B1092" s="136"/>
      <c r="C1092" s="136"/>
      <c r="D1092" s="136"/>
      <c r="E1092" s="136"/>
      <c r="F1092" s="136"/>
      <c r="G1092" s="136"/>
      <c r="H1092" s="136"/>
      <c r="I1092" s="136"/>
      <c r="J1092" s="136"/>
      <c r="K1092" s="136"/>
      <c r="L1092" s="138"/>
      <c r="M1092" s="139"/>
    </row>
    <row r="1093" spans="1:13" s="2" customFormat="1" x14ac:dyDescent="0.25">
      <c r="A1093" s="136"/>
      <c r="B1093" s="136"/>
      <c r="C1093" s="136"/>
      <c r="D1093" s="136"/>
      <c r="E1093" s="136"/>
      <c r="F1093" s="136"/>
      <c r="G1093" s="136"/>
      <c r="H1093" s="136"/>
      <c r="I1093" s="136"/>
      <c r="J1093" s="136"/>
      <c r="K1093" s="136"/>
      <c r="L1093" s="138"/>
      <c r="M1093" s="139"/>
    </row>
    <row r="1094" spans="1:13" s="2" customFormat="1" x14ac:dyDescent="0.25">
      <c r="A1094" s="136"/>
      <c r="B1094" s="136"/>
      <c r="C1094" s="136"/>
      <c r="D1094" s="136"/>
      <c r="E1094" s="136"/>
      <c r="F1094" s="136"/>
      <c r="G1094" s="136"/>
      <c r="H1094" s="136"/>
      <c r="I1094" s="136"/>
      <c r="J1094" s="136"/>
      <c r="K1094" s="136"/>
      <c r="L1094" s="138"/>
      <c r="M1094" s="139"/>
    </row>
    <row r="1095" spans="1:13" s="2" customFormat="1" x14ac:dyDescent="0.25">
      <c r="A1095" s="136"/>
      <c r="B1095" s="136"/>
      <c r="C1095" s="136"/>
      <c r="D1095" s="136"/>
      <c r="E1095" s="136"/>
      <c r="F1095" s="136"/>
      <c r="G1095" s="136"/>
      <c r="H1095" s="136"/>
      <c r="I1095" s="136"/>
      <c r="J1095" s="136"/>
      <c r="K1095" s="136"/>
      <c r="L1095" s="138"/>
      <c r="M1095" s="139"/>
    </row>
    <row r="1096" spans="1:13" s="2" customFormat="1" x14ac:dyDescent="0.25">
      <c r="A1096" s="136"/>
      <c r="B1096" s="136"/>
      <c r="C1096" s="136"/>
      <c r="D1096" s="136"/>
      <c r="E1096" s="136"/>
      <c r="F1096" s="136"/>
      <c r="G1096" s="136"/>
      <c r="H1096" s="136"/>
      <c r="I1096" s="136"/>
      <c r="J1096" s="136"/>
      <c r="K1096" s="136"/>
      <c r="L1096" s="138"/>
      <c r="M1096" s="139"/>
    </row>
    <row r="1097" spans="1:13" s="2" customFormat="1" x14ac:dyDescent="0.25">
      <c r="A1097" s="136"/>
      <c r="B1097" s="136"/>
      <c r="C1097" s="136"/>
      <c r="D1097" s="136"/>
      <c r="E1097" s="136"/>
      <c r="F1097" s="136"/>
      <c r="G1097" s="136"/>
      <c r="H1097" s="136"/>
      <c r="I1097" s="136"/>
      <c r="J1097" s="136"/>
      <c r="K1097" s="136"/>
      <c r="L1097" s="138"/>
      <c r="M1097" s="139"/>
    </row>
    <row r="1098" spans="1:13" s="2" customFormat="1" x14ac:dyDescent="0.25">
      <c r="A1098" s="136"/>
      <c r="B1098" s="136"/>
      <c r="C1098" s="136"/>
      <c r="D1098" s="136"/>
      <c r="E1098" s="136"/>
      <c r="F1098" s="136"/>
      <c r="G1098" s="136"/>
      <c r="H1098" s="136"/>
      <c r="I1098" s="136"/>
      <c r="J1098" s="136"/>
      <c r="K1098" s="136"/>
      <c r="L1098" s="138"/>
      <c r="M1098" s="139"/>
    </row>
    <row r="1099" spans="1:13" s="2" customFormat="1" x14ac:dyDescent="0.25">
      <c r="A1099" s="136"/>
      <c r="B1099" s="136"/>
      <c r="C1099" s="136"/>
      <c r="D1099" s="136"/>
      <c r="E1099" s="136"/>
      <c r="F1099" s="136"/>
      <c r="G1099" s="136"/>
      <c r="H1099" s="136"/>
      <c r="I1099" s="136"/>
      <c r="J1099" s="136"/>
      <c r="K1099" s="136"/>
      <c r="L1099" s="138"/>
      <c r="M1099" s="139"/>
    </row>
    <row r="1100" spans="1:13" s="2" customFormat="1" x14ac:dyDescent="0.25">
      <c r="A1100" s="136"/>
      <c r="B1100" s="136"/>
      <c r="C1100" s="136"/>
      <c r="D1100" s="136"/>
      <c r="E1100" s="136"/>
      <c r="F1100" s="136"/>
      <c r="G1100" s="136"/>
      <c r="H1100" s="136"/>
      <c r="I1100" s="136"/>
      <c r="J1100" s="136"/>
      <c r="K1100" s="136"/>
      <c r="L1100" s="138"/>
      <c r="M1100" s="139"/>
    </row>
    <row r="1101" spans="1:13" s="2" customFormat="1" x14ac:dyDescent="0.25">
      <c r="A1101" s="136"/>
      <c r="B1101" s="136"/>
      <c r="C1101" s="136"/>
      <c r="D1101" s="136"/>
      <c r="E1101" s="136"/>
      <c r="F1101" s="136"/>
      <c r="G1101" s="136"/>
      <c r="H1101" s="136"/>
      <c r="I1101" s="136"/>
      <c r="J1101" s="136"/>
      <c r="K1101" s="136"/>
      <c r="L1101" s="138"/>
      <c r="M1101" s="139"/>
    </row>
    <row r="1102" spans="1:13" s="2" customFormat="1" x14ac:dyDescent="0.25">
      <c r="A1102" s="136"/>
      <c r="B1102" s="136"/>
      <c r="C1102" s="136"/>
      <c r="D1102" s="136"/>
      <c r="E1102" s="136"/>
      <c r="F1102" s="136"/>
      <c r="G1102" s="136"/>
      <c r="H1102" s="136"/>
      <c r="I1102" s="136"/>
      <c r="J1102" s="136"/>
      <c r="K1102" s="136"/>
      <c r="L1102" s="138"/>
      <c r="M1102" s="139"/>
    </row>
    <row r="1103" spans="1:13" s="2" customFormat="1" x14ac:dyDescent="0.25">
      <c r="A1103" s="136"/>
      <c r="B1103" s="136"/>
      <c r="C1103" s="136"/>
      <c r="D1103" s="136"/>
      <c r="E1103" s="136"/>
      <c r="F1103" s="136"/>
      <c r="G1103" s="136"/>
      <c r="H1103" s="136"/>
      <c r="I1103" s="136"/>
      <c r="J1103" s="136"/>
      <c r="K1103" s="136"/>
      <c r="L1103" s="138"/>
      <c r="M1103" s="139"/>
    </row>
    <row r="1104" spans="1:13" s="2" customFormat="1" x14ac:dyDescent="0.25">
      <c r="A1104" s="136"/>
      <c r="B1104" s="136"/>
      <c r="C1104" s="136"/>
      <c r="D1104" s="136"/>
      <c r="E1104" s="136"/>
      <c r="F1104" s="136"/>
      <c r="G1104" s="136"/>
      <c r="H1104" s="136"/>
      <c r="I1104" s="136"/>
      <c r="J1104" s="136"/>
      <c r="K1104" s="136"/>
      <c r="L1104" s="138"/>
      <c r="M1104" s="139"/>
    </row>
    <row r="1105" spans="1:13" s="2" customFormat="1" x14ac:dyDescent="0.25">
      <c r="A1105" s="136"/>
      <c r="B1105" s="136"/>
      <c r="C1105" s="136"/>
      <c r="D1105" s="136"/>
      <c r="E1105" s="136"/>
      <c r="F1105" s="136"/>
      <c r="G1105" s="136"/>
      <c r="H1105" s="136"/>
      <c r="I1105" s="136"/>
      <c r="J1105" s="136"/>
      <c r="K1105" s="136"/>
      <c r="L1105" s="138"/>
      <c r="M1105" s="139"/>
    </row>
    <row r="1106" spans="1:13" s="2" customFormat="1" x14ac:dyDescent="0.25">
      <c r="A1106" s="136"/>
      <c r="B1106" s="136"/>
      <c r="C1106" s="136"/>
      <c r="D1106" s="136"/>
      <c r="E1106" s="136"/>
      <c r="F1106" s="136"/>
      <c r="G1106" s="136"/>
      <c r="H1106" s="136"/>
      <c r="I1106" s="136"/>
      <c r="J1106" s="136"/>
      <c r="K1106" s="136"/>
      <c r="L1106" s="138"/>
      <c r="M1106" s="139"/>
    </row>
    <row r="1107" spans="1:13" s="2" customFormat="1" x14ac:dyDescent="0.25">
      <c r="A1107" s="136"/>
      <c r="B1107" s="136"/>
      <c r="C1107" s="136"/>
      <c r="D1107" s="136"/>
      <c r="E1107" s="136"/>
      <c r="F1107" s="136"/>
      <c r="G1107" s="136"/>
      <c r="H1107" s="136"/>
      <c r="I1107" s="136"/>
      <c r="J1107" s="136"/>
      <c r="K1107" s="136"/>
      <c r="L1107" s="138"/>
      <c r="M1107" s="139"/>
    </row>
    <row r="1108" spans="1:13" s="2" customFormat="1" x14ac:dyDescent="0.25">
      <c r="A1108" s="136"/>
      <c r="B1108" s="136"/>
      <c r="C1108" s="136"/>
      <c r="D1108" s="136"/>
      <c r="E1108" s="136"/>
      <c r="F1108" s="136"/>
      <c r="G1108" s="136"/>
      <c r="H1108" s="136"/>
      <c r="I1108" s="136"/>
      <c r="J1108" s="136"/>
      <c r="K1108" s="136"/>
      <c r="L1108" s="138"/>
      <c r="M1108" s="139"/>
    </row>
    <row r="1109" spans="1:13" s="2" customFormat="1" x14ac:dyDescent="0.25">
      <c r="A1109" s="136"/>
      <c r="B1109" s="136"/>
      <c r="C1109" s="136"/>
      <c r="D1109" s="136"/>
      <c r="E1109" s="136"/>
      <c r="F1109" s="136"/>
      <c r="G1109" s="136"/>
      <c r="H1109" s="136"/>
      <c r="I1109" s="136"/>
      <c r="J1109" s="136"/>
      <c r="K1109" s="136"/>
      <c r="L1109" s="138"/>
      <c r="M1109" s="139"/>
    </row>
    <row r="1110" spans="1:13" s="2" customFormat="1" x14ac:dyDescent="0.25">
      <c r="A1110" s="136"/>
      <c r="B1110" s="136"/>
      <c r="C1110" s="136"/>
      <c r="D1110" s="136"/>
      <c r="E1110" s="136"/>
      <c r="F1110" s="136"/>
      <c r="G1110" s="136"/>
      <c r="H1110" s="136"/>
      <c r="I1110" s="136"/>
      <c r="J1110" s="136"/>
      <c r="K1110" s="136"/>
      <c r="L1110" s="138"/>
      <c r="M1110" s="139"/>
    </row>
    <row r="1111" spans="1:13" s="2" customFormat="1" x14ac:dyDescent="0.25">
      <c r="A1111" s="136"/>
      <c r="B1111" s="136"/>
      <c r="C1111" s="136"/>
      <c r="D1111" s="136"/>
      <c r="E1111" s="136"/>
      <c r="F1111" s="136"/>
      <c r="G1111" s="136"/>
      <c r="H1111" s="136"/>
      <c r="I1111" s="136"/>
      <c r="J1111" s="136"/>
      <c r="K1111" s="136"/>
      <c r="L1111" s="138"/>
      <c r="M1111" s="139"/>
    </row>
    <row r="1112" spans="1:13" s="2" customFormat="1" x14ac:dyDescent="0.25">
      <c r="A1112" s="136"/>
      <c r="B1112" s="136"/>
      <c r="C1112" s="136"/>
      <c r="D1112" s="136"/>
      <c r="E1112" s="136"/>
      <c r="F1112" s="136"/>
      <c r="G1112" s="136"/>
      <c r="H1112" s="136"/>
      <c r="I1112" s="136"/>
      <c r="J1112" s="136"/>
      <c r="K1112" s="136"/>
      <c r="L1112" s="138"/>
      <c r="M1112" s="139"/>
    </row>
    <row r="1113" spans="1:13" s="2" customFormat="1" x14ac:dyDescent="0.25">
      <c r="A1113" s="136"/>
      <c r="B1113" s="136"/>
      <c r="C1113" s="136"/>
      <c r="D1113" s="136"/>
      <c r="E1113" s="136"/>
      <c r="F1113" s="136"/>
      <c r="G1113" s="136"/>
      <c r="H1113" s="136"/>
      <c r="I1113" s="136"/>
      <c r="J1113" s="136"/>
      <c r="K1113" s="136"/>
      <c r="L1113" s="138"/>
      <c r="M1113" s="139"/>
    </row>
    <row r="1114" spans="1:13" s="2" customFormat="1" x14ac:dyDescent="0.25">
      <c r="A1114" s="136"/>
      <c r="B1114" s="136"/>
      <c r="C1114" s="136"/>
      <c r="D1114" s="136"/>
      <c r="E1114" s="136"/>
      <c r="F1114" s="136"/>
      <c r="G1114" s="136"/>
      <c r="H1114" s="136"/>
      <c r="I1114" s="136"/>
      <c r="J1114" s="136"/>
      <c r="K1114" s="136"/>
      <c r="L1114" s="138"/>
      <c r="M1114" s="139"/>
    </row>
    <row r="1115" spans="1:13" s="2" customFormat="1" x14ac:dyDescent="0.25">
      <c r="A1115" s="136"/>
      <c r="B1115" s="136"/>
      <c r="C1115" s="136"/>
      <c r="D1115" s="136"/>
      <c r="E1115" s="136"/>
      <c r="F1115" s="136"/>
      <c r="G1115" s="136"/>
      <c r="H1115" s="136"/>
      <c r="I1115" s="136"/>
      <c r="J1115" s="136"/>
      <c r="K1115" s="136"/>
      <c r="L1115" s="138"/>
      <c r="M1115" s="139"/>
    </row>
    <row r="1116" spans="1:13" s="2" customFormat="1" x14ac:dyDescent="0.25">
      <c r="A1116" s="136"/>
      <c r="B1116" s="136"/>
      <c r="C1116" s="136"/>
      <c r="D1116" s="136"/>
      <c r="E1116" s="136"/>
      <c r="F1116" s="136"/>
      <c r="G1116" s="136"/>
      <c r="H1116" s="136"/>
      <c r="I1116" s="136"/>
      <c r="J1116" s="136"/>
      <c r="K1116" s="136"/>
      <c r="L1116" s="138"/>
      <c r="M1116" s="139"/>
    </row>
    <row r="1117" spans="1:13" s="2" customFormat="1" x14ac:dyDescent="0.25">
      <c r="A1117" s="136"/>
      <c r="B1117" s="136"/>
      <c r="C1117" s="136"/>
      <c r="D1117" s="136"/>
      <c r="E1117" s="136"/>
      <c r="F1117" s="136"/>
      <c r="G1117" s="136"/>
      <c r="H1117" s="136"/>
      <c r="I1117" s="136"/>
      <c r="J1117" s="136"/>
      <c r="K1117" s="136"/>
      <c r="L1117" s="138"/>
      <c r="M1117" s="139"/>
    </row>
    <row r="1118" spans="1:13" s="2" customFormat="1" x14ac:dyDescent="0.25">
      <c r="A1118" s="136"/>
      <c r="B1118" s="136"/>
      <c r="C1118" s="136"/>
      <c r="D1118" s="136"/>
      <c r="E1118" s="136"/>
      <c r="F1118" s="136"/>
      <c r="G1118" s="136"/>
      <c r="H1118" s="136"/>
      <c r="I1118" s="136"/>
      <c r="J1118" s="136"/>
      <c r="K1118" s="136"/>
      <c r="L1118" s="138"/>
      <c r="M1118" s="139"/>
    </row>
    <row r="1119" spans="1:13" s="2" customFormat="1" x14ac:dyDescent="0.25">
      <c r="A1119" s="136"/>
      <c r="B1119" s="136"/>
      <c r="C1119" s="136"/>
      <c r="D1119" s="136"/>
      <c r="E1119" s="136"/>
      <c r="F1119" s="136"/>
      <c r="G1119" s="136"/>
      <c r="H1119" s="136"/>
      <c r="I1119" s="136"/>
      <c r="J1119" s="136"/>
      <c r="K1119" s="136"/>
      <c r="L1119" s="138"/>
      <c r="M1119" s="139"/>
    </row>
    <row r="1120" spans="1:13" s="2" customFormat="1" x14ac:dyDescent="0.25">
      <c r="A1120" s="136"/>
      <c r="B1120" s="136"/>
      <c r="C1120" s="136"/>
      <c r="D1120" s="136"/>
      <c r="E1120" s="136"/>
      <c r="F1120" s="136"/>
      <c r="G1120" s="136"/>
      <c r="H1120" s="136"/>
      <c r="I1120" s="136"/>
      <c r="J1120" s="136"/>
      <c r="K1120" s="136"/>
      <c r="L1120" s="138"/>
      <c r="M1120" s="139"/>
    </row>
    <row r="1121" spans="1:13" s="2" customFormat="1" x14ac:dyDescent="0.25">
      <c r="A1121" s="136"/>
      <c r="B1121" s="136"/>
      <c r="C1121" s="136"/>
      <c r="D1121" s="136"/>
      <c r="E1121" s="136"/>
      <c r="F1121" s="136"/>
      <c r="G1121" s="136"/>
      <c r="H1121" s="136"/>
      <c r="I1121" s="136"/>
      <c r="J1121" s="136"/>
      <c r="K1121" s="136"/>
      <c r="L1121" s="138"/>
      <c r="M1121" s="139"/>
    </row>
    <row r="1122" spans="1:13" s="2" customFormat="1" x14ac:dyDescent="0.25">
      <c r="A1122" s="136"/>
      <c r="B1122" s="136"/>
      <c r="C1122" s="136"/>
      <c r="D1122" s="136"/>
      <c r="E1122" s="136"/>
      <c r="F1122" s="136"/>
      <c r="G1122" s="136"/>
      <c r="H1122" s="136"/>
      <c r="I1122" s="136"/>
      <c r="J1122" s="136"/>
      <c r="K1122" s="136"/>
      <c r="L1122" s="138"/>
      <c r="M1122" s="139"/>
    </row>
    <row r="1123" spans="1:13" s="2" customFormat="1" x14ac:dyDescent="0.25">
      <c r="A1123" s="136"/>
      <c r="B1123" s="136"/>
      <c r="C1123" s="136"/>
      <c r="D1123" s="136"/>
      <c r="E1123" s="136"/>
      <c r="F1123" s="136"/>
      <c r="G1123" s="136"/>
      <c r="H1123" s="136"/>
      <c r="I1123" s="136"/>
      <c r="J1123" s="136"/>
      <c r="K1123" s="136"/>
      <c r="L1123" s="138"/>
      <c r="M1123" s="139"/>
    </row>
    <row r="1124" spans="1:13" s="2" customFormat="1" x14ac:dyDescent="0.25">
      <c r="A1124" s="136"/>
      <c r="B1124" s="136"/>
      <c r="C1124" s="136"/>
      <c r="D1124" s="136"/>
      <c r="E1124" s="136"/>
      <c r="F1124" s="136"/>
      <c r="G1124" s="136"/>
      <c r="H1124" s="136"/>
      <c r="I1124" s="136"/>
      <c r="J1124" s="136"/>
      <c r="K1124" s="136"/>
      <c r="L1124" s="138"/>
      <c r="M1124" s="139"/>
    </row>
    <row r="1125" spans="1:13" s="2" customFormat="1" x14ac:dyDescent="0.25">
      <c r="A1125" s="136"/>
      <c r="B1125" s="136"/>
      <c r="C1125" s="136"/>
      <c r="D1125" s="136"/>
      <c r="E1125" s="136"/>
      <c r="F1125" s="136"/>
      <c r="G1125" s="136"/>
      <c r="H1125" s="136"/>
      <c r="I1125" s="136"/>
      <c r="J1125" s="136"/>
      <c r="K1125" s="136"/>
      <c r="L1125" s="138"/>
      <c r="M1125" s="139"/>
    </row>
    <row r="1126" spans="1:13" s="2" customFormat="1" x14ac:dyDescent="0.25">
      <c r="A1126" s="136"/>
      <c r="B1126" s="136"/>
      <c r="C1126" s="136"/>
      <c r="D1126" s="136"/>
      <c r="E1126" s="136"/>
      <c r="F1126" s="136"/>
      <c r="G1126" s="136"/>
      <c r="H1126" s="136"/>
      <c r="I1126" s="136"/>
      <c r="J1126" s="136"/>
      <c r="K1126" s="136"/>
      <c r="L1126" s="138"/>
      <c r="M1126" s="139"/>
    </row>
    <row r="1127" spans="1:13" s="2" customFormat="1" x14ac:dyDescent="0.25">
      <c r="A1127" s="136"/>
      <c r="B1127" s="136"/>
      <c r="C1127" s="136"/>
      <c r="D1127" s="136"/>
      <c r="E1127" s="136"/>
      <c r="F1127" s="136"/>
      <c r="G1127" s="136"/>
      <c r="H1127" s="136"/>
      <c r="I1127" s="136"/>
      <c r="J1127" s="136"/>
      <c r="K1127" s="136"/>
      <c r="L1127" s="138"/>
      <c r="M1127" s="139"/>
    </row>
    <row r="1128" spans="1:13" s="2" customFormat="1" x14ac:dyDescent="0.25">
      <c r="A1128" s="136"/>
      <c r="B1128" s="136"/>
      <c r="C1128" s="136"/>
      <c r="D1128" s="136"/>
      <c r="E1128" s="136"/>
      <c r="F1128" s="136"/>
      <c r="G1128" s="136"/>
      <c r="H1128" s="136"/>
      <c r="I1128" s="136"/>
      <c r="J1128" s="136"/>
      <c r="K1128" s="136"/>
      <c r="L1128" s="138"/>
      <c r="M1128" s="139"/>
    </row>
    <row r="1129" spans="1:13" s="2" customFormat="1" x14ac:dyDescent="0.25">
      <c r="A1129" s="136"/>
      <c r="B1129" s="136"/>
      <c r="C1129" s="136"/>
      <c r="D1129" s="136"/>
      <c r="E1129" s="136"/>
      <c r="F1129" s="136"/>
      <c r="G1129" s="136"/>
      <c r="H1129" s="136"/>
      <c r="I1129" s="136"/>
      <c r="J1129" s="136"/>
      <c r="K1129" s="136"/>
      <c r="L1129" s="138"/>
      <c r="M1129" s="139"/>
    </row>
    <row r="1130" spans="1:13" s="2" customFormat="1" x14ac:dyDescent="0.25">
      <c r="A1130" s="136"/>
      <c r="B1130" s="136"/>
      <c r="C1130" s="136"/>
      <c r="D1130" s="136"/>
      <c r="E1130" s="136"/>
      <c r="F1130" s="136"/>
      <c r="G1130" s="136"/>
      <c r="H1130" s="136"/>
      <c r="I1130" s="136"/>
      <c r="J1130" s="136"/>
      <c r="K1130" s="136"/>
      <c r="L1130" s="138"/>
      <c r="M1130" s="139"/>
    </row>
    <row r="1131" spans="1:13" s="2" customFormat="1" x14ac:dyDescent="0.25">
      <c r="A1131" s="136"/>
      <c r="B1131" s="136"/>
      <c r="C1131" s="136"/>
      <c r="D1131" s="136"/>
      <c r="E1131" s="136"/>
      <c r="F1131" s="136"/>
      <c r="G1131" s="136"/>
      <c r="H1131" s="136"/>
      <c r="I1131" s="136"/>
      <c r="J1131" s="136"/>
      <c r="K1131" s="136"/>
      <c r="L1131" s="138"/>
      <c r="M1131" s="139"/>
    </row>
    <row r="1132" spans="1:13" s="2" customFormat="1" x14ac:dyDescent="0.25">
      <c r="A1132" s="136"/>
      <c r="B1132" s="136"/>
      <c r="C1132" s="136"/>
      <c r="D1132" s="136"/>
      <c r="E1132" s="136"/>
      <c r="F1132" s="136"/>
      <c r="G1132" s="136"/>
      <c r="H1132" s="136"/>
      <c r="I1132" s="136"/>
      <c r="J1132" s="136"/>
      <c r="K1132" s="136"/>
      <c r="L1132" s="138"/>
      <c r="M1132" s="139"/>
    </row>
    <row r="1133" spans="1:13" s="2" customFormat="1" x14ac:dyDescent="0.25">
      <c r="A1133" s="136"/>
      <c r="B1133" s="136"/>
      <c r="C1133" s="136"/>
      <c r="D1133" s="136"/>
      <c r="E1133" s="136"/>
      <c r="F1133" s="136"/>
      <c r="G1133" s="136"/>
      <c r="H1133" s="136"/>
      <c r="I1133" s="136"/>
      <c r="J1133" s="136"/>
      <c r="K1133" s="136"/>
      <c r="L1133" s="138"/>
      <c r="M1133" s="139"/>
    </row>
    <row r="1134" spans="1:13" s="2" customFormat="1" x14ac:dyDescent="0.25">
      <c r="A1134" s="136"/>
      <c r="B1134" s="136"/>
      <c r="C1134" s="136"/>
      <c r="D1134" s="136"/>
      <c r="E1134" s="136"/>
      <c r="F1134" s="136"/>
      <c r="G1134" s="136"/>
      <c r="H1134" s="136"/>
      <c r="I1134" s="136"/>
      <c r="J1134" s="136"/>
      <c r="K1134" s="136"/>
      <c r="L1134" s="138"/>
      <c r="M1134" s="139"/>
    </row>
    <row r="1135" spans="1:13" s="2" customFormat="1" x14ac:dyDescent="0.25">
      <c r="A1135" s="136"/>
      <c r="B1135" s="136"/>
      <c r="C1135" s="136"/>
      <c r="D1135" s="136"/>
      <c r="E1135" s="136"/>
      <c r="F1135" s="136"/>
      <c r="G1135" s="136"/>
      <c r="H1135" s="136"/>
      <c r="I1135" s="136"/>
      <c r="J1135" s="136"/>
      <c r="K1135" s="136"/>
      <c r="L1135" s="138"/>
      <c r="M1135" s="139"/>
    </row>
    <row r="1136" spans="1:13" s="2" customFormat="1" x14ac:dyDescent="0.25">
      <c r="A1136" s="136"/>
      <c r="B1136" s="136"/>
      <c r="C1136" s="136"/>
      <c r="D1136" s="136"/>
      <c r="E1136" s="136"/>
      <c r="F1136" s="136"/>
      <c r="G1136" s="136"/>
      <c r="H1136" s="136"/>
      <c r="I1136" s="136"/>
      <c r="J1136" s="136"/>
      <c r="K1136" s="136"/>
      <c r="L1136" s="138"/>
      <c r="M1136" s="139"/>
    </row>
    <row r="1137" spans="1:13" s="2" customFormat="1" x14ac:dyDescent="0.25">
      <c r="A1137" s="136"/>
      <c r="B1137" s="136"/>
      <c r="C1137" s="136"/>
      <c r="D1137" s="136"/>
      <c r="E1137" s="136"/>
      <c r="F1137" s="136"/>
      <c r="G1137" s="136"/>
      <c r="H1137" s="136"/>
      <c r="I1137" s="136"/>
      <c r="J1137" s="136"/>
      <c r="K1137" s="136"/>
      <c r="L1137" s="138"/>
      <c r="M1137" s="139"/>
    </row>
    <row r="1138" spans="1:13" s="2" customFormat="1" x14ac:dyDescent="0.25">
      <c r="A1138" s="136"/>
      <c r="B1138" s="136"/>
      <c r="C1138" s="136"/>
      <c r="D1138" s="136"/>
      <c r="E1138" s="136"/>
      <c r="F1138" s="136"/>
      <c r="G1138" s="136"/>
      <c r="H1138" s="136"/>
      <c r="I1138" s="136"/>
      <c r="J1138" s="136"/>
      <c r="K1138" s="136"/>
      <c r="L1138" s="138"/>
      <c r="M1138" s="139"/>
    </row>
    <row r="1139" spans="1:13" s="2" customFormat="1" x14ac:dyDescent="0.25">
      <c r="A1139" s="136"/>
      <c r="B1139" s="136"/>
      <c r="C1139" s="136"/>
      <c r="D1139" s="136"/>
      <c r="E1139" s="136"/>
      <c r="F1139" s="136"/>
      <c r="G1139" s="136"/>
      <c r="H1139" s="136"/>
      <c r="I1139" s="136"/>
      <c r="J1139" s="136"/>
      <c r="K1139" s="136"/>
      <c r="L1139" s="138"/>
      <c r="M1139" s="139"/>
    </row>
    <row r="1140" spans="1:13" s="2" customFormat="1" x14ac:dyDescent="0.25">
      <c r="A1140" s="136"/>
      <c r="B1140" s="136"/>
      <c r="C1140" s="136"/>
      <c r="D1140" s="136"/>
      <c r="E1140" s="136"/>
      <c r="F1140" s="136"/>
      <c r="G1140" s="136"/>
      <c r="H1140" s="136"/>
      <c r="I1140" s="136"/>
      <c r="J1140" s="136"/>
      <c r="K1140" s="136"/>
      <c r="L1140" s="138"/>
      <c r="M1140" s="139"/>
    </row>
    <row r="1141" spans="1:13" s="2" customFormat="1" x14ac:dyDescent="0.25">
      <c r="A1141" s="136"/>
      <c r="B1141" s="136"/>
      <c r="C1141" s="136"/>
      <c r="D1141" s="136"/>
      <c r="E1141" s="136"/>
      <c r="F1141" s="136"/>
      <c r="G1141" s="136"/>
      <c r="H1141" s="136"/>
      <c r="I1141" s="136"/>
      <c r="J1141" s="136"/>
      <c r="K1141" s="136"/>
      <c r="L1141" s="138"/>
      <c r="M1141" s="139"/>
    </row>
    <row r="1142" spans="1:13" s="2" customFormat="1" x14ac:dyDescent="0.25">
      <c r="A1142" s="136"/>
      <c r="B1142" s="136"/>
      <c r="C1142" s="136"/>
      <c r="D1142" s="136"/>
      <c r="E1142" s="136"/>
      <c r="F1142" s="136"/>
      <c r="G1142" s="136"/>
      <c r="H1142" s="136"/>
      <c r="I1142" s="136"/>
      <c r="J1142" s="136"/>
      <c r="K1142" s="136"/>
      <c r="L1142" s="138"/>
      <c r="M1142" s="139"/>
    </row>
    <row r="1143" spans="1:13" s="2" customFormat="1" x14ac:dyDescent="0.25">
      <c r="A1143" s="136"/>
      <c r="B1143" s="136"/>
      <c r="C1143" s="136"/>
      <c r="D1143" s="136"/>
      <c r="E1143" s="136"/>
      <c r="F1143" s="136"/>
      <c r="G1143" s="136"/>
      <c r="H1143" s="136"/>
      <c r="I1143" s="136"/>
      <c r="J1143" s="136"/>
      <c r="K1143" s="136"/>
      <c r="L1143" s="138"/>
      <c r="M1143" s="139"/>
    </row>
    <row r="1144" spans="1:13" s="2" customFormat="1" x14ac:dyDescent="0.25">
      <c r="A1144" s="136"/>
      <c r="B1144" s="136"/>
      <c r="C1144" s="136"/>
      <c r="D1144" s="136"/>
      <c r="E1144" s="136"/>
      <c r="F1144" s="136"/>
      <c r="G1144" s="136"/>
      <c r="H1144" s="136"/>
      <c r="I1144" s="136"/>
      <c r="J1144" s="136"/>
      <c r="K1144" s="136"/>
      <c r="L1144" s="138"/>
      <c r="M1144" s="139"/>
    </row>
    <row r="1145" spans="1:13" s="2" customFormat="1" x14ac:dyDescent="0.25">
      <c r="A1145" s="136"/>
      <c r="B1145" s="136"/>
      <c r="C1145" s="136"/>
      <c r="D1145" s="136"/>
      <c r="E1145" s="136"/>
      <c r="F1145" s="136"/>
      <c r="G1145" s="136"/>
      <c r="H1145" s="136"/>
      <c r="I1145" s="136"/>
      <c r="J1145" s="136"/>
      <c r="K1145" s="136"/>
      <c r="L1145" s="138"/>
      <c r="M1145" s="139"/>
    </row>
    <row r="1146" spans="1:13" s="2" customFormat="1" x14ac:dyDescent="0.25">
      <c r="A1146" s="136"/>
      <c r="B1146" s="136"/>
      <c r="C1146" s="136"/>
      <c r="D1146" s="136"/>
      <c r="E1146" s="136"/>
      <c r="F1146" s="136"/>
      <c r="G1146" s="136"/>
      <c r="H1146" s="136"/>
      <c r="I1146" s="136"/>
      <c r="J1146" s="136"/>
      <c r="K1146" s="136"/>
      <c r="L1146" s="138"/>
      <c r="M1146" s="139"/>
    </row>
    <row r="1147" spans="1:13" s="2" customFormat="1" x14ac:dyDescent="0.25">
      <c r="A1147" s="136"/>
      <c r="B1147" s="136"/>
      <c r="C1147" s="136"/>
      <c r="D1147" s="136"/>
      <c r="E1147" s="136"/>
      <c r="F1147" s="136"/>
      <c r="G1147" s="136"/>
      <c r="H1147" s="136"/>
      <c r="I1147" s="136"/>
      <c r="J1147" s="136"/>
      <c r="K1147" s="136"/>
      <c r="L1147" s="138"/>
      <c r="M1147" s="139"/>
    </row>
    <row r="1148" spans="1:13" s="2" customFormat="1" x14ac:dyDescent="0.25">
      <c r="A1148" s="136"/>
      <c r="B1148" s="136"/>
      <c r="C1148" s="136"/>
      <c r="D1148" s="136"/>
      <c r="E1148" s="136"/>
      <c r="F1148" s="136"/>
      <c r="G1148" s="136"/>
      <c r="H1148" s="136"/>
      <c r="I1148" s="136"/>
      <c r="J1148" s="136"/>
      <c r="K1148" s="136"/>
      <c r="L1148" s="138"/>
      <c r="M1148" s="139"/>
    </row>
    <row r="1149" spans="1:13" s="2" customFormat="1" x14ac:dyDescent="0.25">
      <c r="A1149" s="136"/>
      <c r="B1149" s="136"/>
      <c r="C1149" s="136"/>
      <c r="D1149" s="136"/>
      <c r="E1149" s="136"/>
      <c r="F1149" s="136"/>
      <c r="G1149" s="136"/>
      <c r="H1149" s="136"/>
      <c r="I1149" s="136"/>
      <c r="J1149" s="136"/>
      <c r="K1149" s="136"/>
      <c r="L1149" s="138"/>
      <c r="M1149" s="139"/>
    </row>
    <row r="1150" spans="1:13" s="2" customFormat="1" x14ac:dyDescent="0.25">
      <c r="A1150" s="136"/>
      <c r="B1150" s="136"/>
      <c r="C1150" s="136"/>
      <c r="D1150" s="136"/>
      <c r="E1150" s="136"/>
      <c r="F1150" s="136"/>
      <c r="G1150" s="136"/>
      <c r="H1150" s="136"/>
      <c r="I1150" s="136"/>
      <c r="J1150" s="136"/>
      <c r="K1150" s="136"/>
      <c r="L1150" s="138"/>
      <c r="M1150" s="139"/>
    </row>
    <row r="1151" spans="1:13" s="2" customFormat="1" x14ac:dyDescent="0.25">
      <c r="A1151" s="136"/>
      <c r="B1151" s="136"/>
      <c r="C1151" s="136"/>
      <c r="D1151" s="136"/>
      <c r="E1151" s="136"/>
      <c r="F1151" s="136"/>
      <c r="G1151" s="136"/>
      <c r="H1151" s="136"/>
      <c r="I1151" s="136"/>
      <c r="J1151" s="136"/>
      <c r="K1151" s="136"/>
      <c r="L1151" s="138"/>
      <c r="M1151" s="139"/>
    </row>
    <row r="1152" spans="1:13" s="2" customFormat="1" x14ac:dyDescent="0.25">
      <c r="A1152" s="136"/>
      <c r="B1152" s="136"/>
      <c r="C1152" s="136"/>
      <c r="D1152" s="136"/>
      <c r="E1152" s="136"/>
      <c r="F1152" s="136"/>
      <c r="G1152" s="136"/>
      <c r="H1152" s="136"/>
      <c r="I1152" s="136"/>
      <c r="J1152" s="136"/>
      <c r="K1152" s="136"/>
      <c r="L1152" s="138"/>
      <c r="M1152" s="139"/>
    </row>
    <row r="1153" spans="1:13" s="2" customFormat="1" x14ac:dyDescent="0.25">
      <c r="A1153" s="136"/>
      <c r="B1153" s="136"/>
      <c r="C1153" s="136"/>
      <c r="D1153" s="136"/>
      <c r="E1153" s="136"/>
      <c r="F1153" s="136"/>
      <c r="G1153" s="136"/>
      <c r="H1153" s="136"/>
      <c r="I1153" s="136"/>
      <c r="J1153" s="136"/>
      <c r="K1153" s="136"/>
      <c r="L1153" s="138"/>
      <c r="M1153" s="139"/>
    </row>
    <row r="1154" spans="1:13" s="2" customFormat="1" x14ac:dyDescent="0.25">
      <c r="A1154" s="136"/>
      <c r="B1154" s="136"/>
      <c r="C1154" s="136"/>
      <c r="D1154" s="136"/>
      <c r="E1154" s="136"/>
      <c r="F1154" s="136"/>
      <c r="G1154" s="136"/>
      <c r="H1154" s="136"/>
      <c r="I1154" s="136"/>
      <c r="J1154" s="136"/>
      <c r="K1154" s="136"/>
      <c r="L1154" s="138"/>
      <c r="M1154" s="139"/>
    </row>
    <row r="1155" spans="1:13" s="2" customFormat="1" x14ac:dyDescent="0.25">
      <c r="A1155" s="136"/>
      <c r="B1155" s="136"/>
      <c r="C1155" s="136"/>
      <c r="D1155" s="136"/>
      <c r="E1155" s="136"/>
      <c r="F1155" s="136"/>
      <c r="G1155" s="136"/>
      <c r="H1155" s="136"/>
      <c r="I1155" s="136"/>
      <c r="J1155" s="136"/>
      <c r="K1155" s="136"/>
      <c r="L1155" s="138"/>
      <c r="M1155" s="139"/>
    </row>
    <row r="1156" spans="1:13" s="2" customFormat="1" x14ac:dyDescent="0.25">
      <c r="A1156" s="136"/>
      <c r="B1156" s="136"/>
      <c r="C1156" s="136"/>
      <c r="D1156" s="136"/>
      <c r="E1156" s="136"/>
      <c r="F1156" s="136"/>
      <c r="G1156" s="136"/>
      <c r="H1156" s="136"/>
      <c r="I1156" s="136"/>
      <c r="J1156" s="136"/>
      <c r="K1156" s="136"/>
      <c r="L1156" s="138"/>
      <c r="M1156" s="139"/>
    </row>
    <row r="1157" spans="1:13" s="2" customFormat="1" x14ac:dyDescent="0.25">
      <c r="A1157" s="136"/>
      <c r="B1157" s="136"/>
      <c r="C1157" s="136"/>
      <c r="D1157" s="136"/>
      <c r="E1157" s="136"/>
      <c r="F1157" s="136"/>
      <c r="G1157" s="136"/>
      <c r="H1157" s="136"/>
      <c r="I1157" s="136"/>
      <c r="J1157" s="136"/>
      <c r="K1157" s="136"/>
      <c r="L1157" s="138"/>
      <c r="M1157" s="139"/>
    </row>
    <row r="1158" spans="1:13" s="2" customFormat="1" x14ac:dyDescent="0.25">
      <c r="A1158" s="136"/>
      <c r="B1158" s="136"/>
      <c r="C1158" s="136"/>
      <c r="D1158" s="136"/>
      <c r="E1158" s="136"/>
      <c r="F1158" s="136"/>
      <c r="G1158" s="136"/>
      <c r="H1158" s="136"/>
      <c r="I1158" s="136"/>
      <c r="J1158" s="136"/>
      <c r="K1158" s="136"/>
      <c r="L1158" s="138"/>
      <c r="M1158" s="139"/>
    </row>
    <row r="1159" spans="1:13" s="2" customFormat="1" x14ac:dyDescent="0.25">
      <c r="A1159" s="136"/>
      <c r="B1159" s="136"/>
      <c r="C1159" s="136"/>
      <c r="D1159" s="136"/>
      <c r="E1159" s="136"/>
      <c r="F1159" s="136"/>
      <c r="G1159" s="136"/>
      <c r="H1159" s="136"/>
      <c r="I1159" s="136"/>
      <c r="J1159" s="136"/>
      <c r="K1159" s="136"/>
      <c r="L1159" s="138"/>
      <c r="M1159" s="139"/>
    </row>
    <row r="1160" spans="1:13" s="2" customFormat="1" x14ac:dyDescent="0.25">
      <c r="A1160" s="136"/>
      <c r="B1160" s="136"/>
      <c r="C1160" s="136"/>
      <c r="D1160" s="136"/>
      <c r="E1160" s="136"/>
      <c r="F1160" s="136"/>
      <c r="G1160" s="136"/>
      <c r="H1160" s="136"/>
      <c r="I1160" s="136"/>
      <c r="J1160" s="136"/>
      <c r="K1160" s="136"/>
      <c r="L1160" s="138"/>
      <c r="M1160" s="139"/>
    </row>
    <row r="1161" spans="1:13" s="2" customFormat="1" x14ac:dyDescent="0.25">
      <c r="A1161" s="136"/>
      <c r="B1161" s="136"/>
      <c r="C1161" s="136"/>
      <c r="D1161" s="136"/>
      <c r="E1161" s="136"/>
      <c r="F1161" s="136"/>
      <c r="G1161" s="136"/>
      <c r="H1161" s="136"/>
      <c r="I1161" s="136"/>
      <c r="J1161" s="136"/>
      <c r="K1161" s="136"/>
      <c r="L1161" s="138"/>
      <c r="M1161" s="139"/>
    </row>
    <row r="1162" spans="1:13" s="2" customFormat="1" x14ac:dyDescent="0.25">
      <c r="A1162" s="136"/>
      <c r="B1162" s="136"/>
      <c r="C1162" s="136"/>
      <c r="D1162" s="136"/>
      <c r="E1162" s="136"/>
      <c r="F1162" s="136"/>
      <c r="G1162" s="136"/>
      <c r="H1162" s="136"/>
      <c r="I1162" s="136"/>
      <c r="J1162" s="136"/>
      <c r="K1162" s="136"/>
      <c r="L1162" s="138"/>
      <c r="M1162" s="139"/>
    </row>
    <row r="1163" spans="1:13" s="2" customFormat="1" x14ac:dyDescent="0.25">
      <c r="A1163" s="136"/>
      <c r="B1163" s="136"/>
      <c r="C1163" s="136"/>
      <c r="D1163" s="136"/>
      <c r="E1163" s="136"/>
      <c r="F1163" s="136"/>
      <c r="G1163" s="136"/>
      <c r="H1163" s="136"/>
      <c r="I1163" s="136"/>
      <c r="J1163" s="136"/>
      <c r="K1163" s="136"/>
      <c r="L1163" s="138"/>
      <c r="M1163" s="139"/>
    </row>
    <row r="1164" spans="1:13" s="2" customFormat="1" x14ac:dyDescent="0.25">
      <c r="A1164" s="136"/>
      <c r="B1164" s="136"/>
      <c r="C1164" s="136"/>
      <c r="D1164" s="136"/>
      <c r="E1164" s="136"/>
      <c r="F1164" s="136"/>
      <c r="G1164" s="136"/>
      <c r="H1164" s="136"/>
      <c r="I1164" s="136"/>
      <c r="J1164" s="136"/>
      <c r="K1164" s="136"/>
      <c r="L1164" s="138"/>
      <c r="M1164" s="139"/>
    </row>
    <row r="1165" spans="1:13" s="2" customFormat="1" x14ac:dyDescent="0.25">
      <c r="A1165" s="136"/>
      <c r="B1165" s="136"/>
      <c r="C1165" s="136"/>
      <c r="D1165" s="136"/>
      <c r="E1165" s="136"/>
      <c r="F1165" s="136"/>
      <c r="G1165" s="136"/>
      <c r="H1165" s="136"/>
      <c r="I1165" s="136"/>
      <c r="J1165" s="136"/>
      <c r="K1165" s="136"/>
      <c r="L1165" s="138"/>
      <c r="M1165" s="139"/>
    </row>
    <row r="1166" spans="1:13" s="2" customFormat="1" x14ac:dyDescent="0.25">
      <c r="A1166" s="136"/>
      <c r="B1166" s="136"/>
      <c r="C1166" s="136"/>
      <c r="D1166" s="136"/>
      <c r="E1166" s="136"/>
      <c r="F1166" s="136"/>
      <c r="G1166" s="136"/>
      <c r="H1166" s="136"/>
      <c r="I1166" s="136"/>
      <c r="J1166" s="136"/>
      <c r="K1166" s="136"/>
      <c r="L1166" s="138"/>
      <c r="M1166" s="139"/>
    </row>
    <row r="1167" spans="1:13" s="2" customFormat="1" x14ac:dyDescent="0.25">
      <c r="A1167" s="136"/>
      <c r="B1167" s="136"/>
      <c r="C1167" s="136"/>
      <c r="D1167" s="136"/>
      <c r="E1167" s="136"/>
      <c r="F1167" s="136"/>
      <c r="G1167" s="136"/>
      <c r="H1167" s="136"/>
      <c r="I1167" s="136"/>
      <c r="J1167" s="136"/>
      <c r="K1167" s="136"/>
      <c r="L1167" s="138"/>
      <c r="M1167" s="139"/>
    </row>
    <row r="1168" spans="1:13" s="2" customFormat="1" x14ac:dyDescent="0.25">
      <c r="A1168" s="136"/>
      <c r="B1168" s="136"/>
      <c r="C1168" s="136"/>
      <c r="D1168" s="136"/>
      <c r="E1168" s="136"/>
      <c r="F1168" s="136"/>
      <c r="G1168" s="136"/>
      <c r="H1168" s="136"/>
      <c r="I1168" s="136"/>
      <c r="J1168" s="136"/>
      <c r="K1168" s="136"/>
      <c r="L1168" s="138"/>
      <c r="M1168" s="139"/>
    </row>
    <row r="1169" spans="1:13" s="2" customFormat="1" x14ac:dyDescent="0.25">
      <c r="A1169" s="136"/>
      <c r="B1169" s="136"/>
      <c r="C1169" s="136"/>
      <c r="D1169" s="136"/>
      <c r="E1169" s="136"/>
      <c r="F1169" s="136"/>
      <c r="G1169" s="136"/>
      <c r="H1169" s="136"/>
      <c r="I1169" s="136"/>
      <c r="J1169" s="136"/>
      <c r="K1169" s="136"/>
      <c r="L1169" s="138"/>
      <c r="M1169" s="139"/>
    </row>
    <row r="1170" spans="1:13" s="2" customFormat="1" x14ac:dyDescent="0.25">
      <c r="A1170" s="136"/>
      <c r="B1170" s="136"/>
      <c r="C1170" s="136"/>
      <c r="D1170" s="136"/>
      <c r="E1170" s="136"/>
      <c r="F1170" s="136"/>
      <c r="G1170" s="136"/>
      <c r="H1170" s="136"/>
      <c r="I1170" s="136"/>
      <c r="J1170" s="136"/>
      <c r="K1170" s="136"/>
      <c r="L1170" s="138"/>
      <c r="M1170" s="139"/>
    </row>
    <row r="1171" spans="1:13" s="2" customFormat="1" x14ac:dyDescent="0.25">
      <c r="A1171" s="136"/>
      <c r="B1171" s="136"/>
      <c r="C1171" s="136"/>
      <c r="D1171" s="136"/>
      <c r="E1171" s="136"/>
      <c r="F1171" s="136"/>
      <c r="G1171" s="136"/>
      <c r="H1171" s="136"/>
      <c r="I1171" s="136"/>
      <c r="J1171" s="136"/>
      <c r="K1171" s="136"/>
      <c r="L1171" s="138"/>
      <c r="M1171" s="139"/>
    </row>
    <row r="1172" spans="1:13" s="2" customFormat="1" x14ac:dyDescent="0.25">
      <c r="A1172" s="136"/>
      <c r="B1172" s="136"/>
      <c r="C1172" s="136"/>
      <c r="D1172" s="136"/>
      <c r="E1172" s="136"/>
      <c r="F1172" s="136"/>
      <c r="G1172" s="136"/>
      <c r="H1172" s="136"/>
      <c r="I1172" s="136"/>
      <c r="J1172" s="136"/>
      <c r="K1172" s="136"/>
      <c r="L1172" s="138"/>
      <c r="M1172" s="139"/>
    </row>
    <row r="1173" spans="1:13" s="2" customFormat="1" x14ac:dyDescent="0.25">
      <c r="A1173" s="136"/>
      <c r="B1173" s="136"/>
      <c r="C1173" s="136"/>
      <c r="D1173" s="136"/>
      <c r="E1173" s="136"/>
      <c r="F1173" s="136"/>
      <c r="G1173" s="136"/>
      <c r="H1173" s="136"/>
      <c r="I1173" s="136"/>
      <c r="J1173" s="136"/>
      <c r="K1173" s="136"/>
      <c r="L1173" s="138"/>
      <c r="M1173" s="139"/>
    </row>
    <row r="1174" spans="1:13" s="2" customFormat="1" x14ac:dyDescent="0.25">
      <c r="A1174" s="136"/>
      <c r="B1174" s="136"/>
      <c r="C1174" s="136"/>
      <c r="D1174" s="136"/>
      <c r="E1174" s="136"/>
      <c r="F1174" s="136"/>
      <c r="G1174" s="136"/>
      <c r="H1174" s="136"/>
      <c r="I1174" s="136"/>
      <c r="J1174" s="136"/>
      <c r="K1174" s="136"/>
      <c r="L1174" s="138"/>
      <c r="M1174" s="139"/>
    </row>
    <row r="1175" spans="1:13" s="2" customFormat="1" x14ac:dyDescent="0.25">
      <c r="A1175" s="136"/>
      <c r="B1175" s="136"/>
      <c r="C1175" s="136"/>
      <c r="D1175" s="136"/>
      <c r="E1175" s="136"/>
      <c r="F1175" s="136"/>
      <c r="G1175" s="136"/>
      <c r="H1175" s="136"/>
      <c r="I1175" s="136"/>
      <c r="J1175" s="136"/>
      <c r="K1175" s="136"/>
      <c r="L1175" s="138"/>
      <c r="M1175" s="139"/>
    </row>
    <row r="1176" spans="1:13" s="2" customFormat="1" x14ac:dyDescent="0.25">
      <c r="A1176" s="136"/>
      <c r="B1176" s="136"/>
      <c r="C1176" s="136"/>
      <c r="D1176" s="136"/>
      <c r="E1176" s="136"/>
      <c r="F1176" s="136"/>
      <c r="G1176" s="136"/>
      <c r="H1176" s="136"/>
      <c r="I1176" s="136"/>
      <c r="J1176" s="136"/>
      <c r="K1176" s="136"/>
      <c r="L1176" s="138"/>
      <c r="M1176" s="139"/>
    </row>
    <row r="1177" spans="1:13" s="2" customFormat="1" x14ac:dyDescent="0.25">
      <c r="A1177" s="136"/>
      <c r="B1177" s="136"/>
      <c r="C1177" s="136"/>
      <c r="D1177" s="136"/>
      <c r="E1177" s="136"/>
      <c r="F1177" s="136"/>
      <c r="G1177" s="136"/>
      <c r="H1177" s="136"/>
      <c r="I1177" s="136"/>
      <c r="J1177" s="136"/>
      <c r="K1177" s="136"/>
      <c r="L1177" s="138"/>
      <c r="M1177" s="139"/>
    </row>
    <row r="1178" spans="1:13" s="2" customFormat="1" x14ac:dyDescent="0.25">
      <c r="A1178" s="136"/>
      <c r="B1178" s="136"/>
      <c r="C1178" s="136"/>
      <c r="D1178" s="136"/>
      <c r="E1178" s="136"/>
      <c r="F1178" s="136"/>
      <c r="G1178" s="136"/>
      <c r="H1178" s="136"/>
      <c r="I1178" s="136"/>
      <c r="J1178" s="136"/>
      <c r="K1178" s="136"/>
      <c r="L1178" s="138"/>
      <c r="M1178" s="139"/>
    </row>
    <row r="1179" spans="1:13" s="2" customFormat="1" x14ac:dyDescent="0.25">
      <c r="A1179" s="136"/>
      <c r="B1179" s="136"/>
      <c r="C1179" s="136"/>
      <c r="D1179" s="136"/>
      <c r="E1179" s="136"/>
      <c r="F1179" s="136"/>
      <c r="G1179" s="136"/>
      <c r="H1179" s="136"/>
      <c r="I1179" s="136"/>
      <c r="J1179" s="136"/>
      <c r="K1179" s="136"/>
      <c r="L1179" s="138"/>
      <c r="M1179" s="139"/>
    </row>
    <row r="1180" spans="1:13" s="2" customFormat="1" x14ac:dyDescent="0.25">
      <c r="A1180" s="136"/>
      <c r="B1180" s="136"/>
      <c r="C1180" s="136"/>
      <c r="D1180" s="136"/>
      <c r="E1180" s="136"/>
      <c r="F1180" s="136"/>
      <c r="G1180" s="136"/>
      <c r="H1180" s="136"/>
      <c r="I1180" s="136"/>
      <c r="J1180" s="136"/>
      <c r="K1180" s="136"/>
      <c r="L1180" s="138"/>
      <c r="M1180" s="139"/>
    </row>
    <row r="1181" spans="1:13" s="2" customFormat="1" x14ac:dyDescent="0.25">
      <c r="A1181" s="136"/>
      <c r="B1181" s="136"/>
      <c r="C1181" s="136"/>
      <c r="D1181" s="136"/>
      <c r="E1181" s="136"/>
      <c r="F1181" s="136"/>
      <c r="G1181" s="136"/>
      <c r="H1181" s="136"/>
      <c r="I1181" s="136"/>
      <c r="J1181" s="136"/>
      <c r="K1181" s="136"/>
      <c r="L1181" s="138"/>
      <c r="M1181" s="139"/>
    </row>
    <row r="1182" spans="1:13" s="2" customFormat="1" x14ac:dyDescent="0.25">
      <c r="A1182" s="136"/>
      <c r="B1182" s="136"/>
      <c r="C1182" s="136"/>
      <c r="D1182" s="136"/>
      <c r="E1182" s="136"/>
      <c r="F1182" s="136"/>
      <c r="G1182" s="136"/>
      <c r="H1182" s="136"/>
      <c r="I1182" s="136"/>
      <c r="J1182" s="136"/>
      <c r="K1182" s="136"/>
      <c r="L1182" s="138"/>
      <c r="M1182" s="139"/>
    </row>
    <row r="1183" spans="1:13" s="2" customFormat="1" x14ac:dyDescent="0.25">
      <c r="A1183" s="136"/>
      <c r="B1183" s="136"/>
      <c r="C1183" s="136"/>
      <c r="D1183" s="136"/>
      <c r="E1183" s="136"/>
      <c r="F1183" s="136"/>
      <c r="G1183" s="136"/>
      <c r="H1183" s="136"/>
      <c r="I1183" s="136"/>
      <c r="J1183" s="136"/>
      <c r="K1183" s="136"/>
      <c r="L1183" s="138"/>
      <c r="M1183" s="139"/>
    </row>
    <row r="1184" spans="1:13" s="2" customFormat="1" x14ac:dyDescent="0.25">
      <c r="A1184" s="136"/>
      <c r="B1184" s="136"/>
      <c r="C1184" s="136"/>
      <c r="D1184" s="136"/>
      <c r="E1184" s="136"/>
      <c r="F1184" s="136"/>
      <c r="G1184" s="136"/>
      <c r="H1184" s="136"/>
      <c r="I1184" s="136"/>
      <c r="J1184" s="136"/>
      <c r="K1184" s="136"/>
      <c r="L1184" s="138"/>
      <c r="M1184" s="139"/>
    </row>
    <row r="1185" spans="1:13" s="2" customFormat="1" x14ac:dyDescent="0.25">
      <c r="A1185" s="136"/>
      <c r="B1185" s="136"/>
      <c r="C1185" s="136"/>
      <c r="D1185" s="136"/>
      <c r="E1185" s="136"/>
      <c r="F1185" s="136"/>
      <c r="G1185" s="136"/>
      <c r="H1185" s="136"/>
      <c r="I1185" s="136"/>
      <c r="J1185" s="136"/>
      <c r="K1185" s="136"/>
      <c r="L1185" s="138"/>
      <c r="M1185" s="139"/>
    </row>
    <row r="1186" spans="1:13" s="2" customFormat="1" x14ac:dyDescent="0.25">
      <c r="A1186" s="136"/>
      <c r="B1186" s="136"/>
      <c r="C1186" s="136"/>
      <c r="D1186" s="136"/>
      <c r="E1186" s="136"/>
      <c r="F1186" s="136"/>
      <c r="G1186" s="136"/>
      <c r="H1186" s="136"/>
      <c r="I1186" s="136"/>
      <c r="J1186" s="136"/>
      <c r="K1186" s="136"/>
      <c r="L1186" s="138"/>
      <c r="M1186" s="139"/>
    </row>
    <row r="1187" spans="1:13" s="2" customFormat="1" x14ac:dyDescent="0.25">
      <c r="A1187" s="136"/>
      <c r="B1187" s="136"/>
      <c r="C1187" s="136"/>
      <c r="D1187" s="136"/>
      <c r="E1187" s="136"/>
      <c r="F1187" s="136"/>
      <c r="G1187" s="136"/>
      <c r="H1187" s="136"/>
      <c r="I1187" s="136"/>
      <c r="J1187" s="136"/>
      <c r="K1187" s="136"/>
      <c r="L1187" s="138"/>
      <c r="M1187" s="139"/>
    </row>
    <row r="1188" spans="1:13" s="2" customFormat="1" x14ac:dyDescent="0.25">
      <c r="A1188" s="136"/>
      <c r="B1188" s="136"/>
      <c r="C1188" s="136"/>
      <c r="D1188" s="136"/>
      <c r="E1188" s="136"/>
      <c r="F1188" s="136"/>
      <c r="G1188" s="136"/>
      <c r="H1188" s="136"/>
      <c r="I1188" s="136"/>
      <c r="J1188" s="136"/>
      <c r="K1188" s="136"/>
      <c r="L1188" s="138"/>
      <c r="M1188" s="139"/>
    </row>
    <row r="1189" spans="1:13" s="2" customFormat="1" x14ac:dyDescent="0.25">
      <c r="A1189" s="136"/>
      <c r="B1189" s="136"/>
      <c r="C1189" s="136"/>
      <c r="D1189" s="136"/>
      <c r="E1189" s="136"/>
      <c r="F1189" s="136"/>
      <c r="G1189" s="136"/>
      <c r="H1189" s="136"/>
      <c r="I1189" s="136"/>
      <c r="J1189" s="136"/>
      <c r="K1189" s="136"/>
      <c r="L1189" s="138"/>
      <c r="M1189" s="139"/>
    </row>
    <row r="1190" spans="1:13" s="2" customFormat="1" x14ac:dyDescent="0.25">
      <c r="A1190" s="136"/>
      <c r="B1190" s="136"/>
      <c r="C1190" s="136"/>
      <c r="D1190" s="136"/>
      <c r="E1190" s="136"/>
      <c r="F1190" s="136"/>
      <c r="G1190" s="136"/>
      <c r="H1190" s="136"/>
      <c r="I1190" s="136"/>
      <c r="J1190" s="136"/>
      <c r="K1190" s="136"/>
      <c r="L1190" s="138"/>
      <c r="M1190" s="139"/>
    </row>
    <row r="1191" spans="1:13" s="2" customFormat="1" x14ac:dyDescent="0.25">
      <c r="A1191" s="136"/>
      <c r="B1191" s="136"/>
      <c r="C1191" s="136"/>
      <c r="D1191" s="136"/>
      <c r="E1191" s="136"/>
      <c r="F1191" s="136"/>
      <c r="G1191" s="136"/>
      <c r="H1191" s="136"/>
      <c r="I1191" s="136"/>
      <c r="J1191" s="136"/>
      <c r="K1191" s="136"/>
      <c r="L1191" s="138"/>
      <c r="M1191" s="139"/>
    </row>
    <row r="1192" spans="1:13" s="2" customFormat="1" x14ac:dyDescent="0.25">
      <c r="A1192" s="136"/>
      <c r="B1192" s="136"/>
      <c r="C1192" s="136"/>
      <c r="D1192" s="136"/>
      <c r="E1192" s="136"/>
      <c r="F1192" s="136"/>
      <c r="G1192" s="136"/>
      <c r="H1192" s="136"/>
      <c r="I1192" s="136"/>
      <c r="J1192" s="136"/>
      <c r="K1192" s="136"/>
      <c r="L1192" s="138"/>
      <c r="M1192" s="139"/>
    </row>
    <row r="1193" spans="1:13" s="2" customFormat="1" x14ac:dyDescent="0.25">
      <c r="A1193" s="136"/>
      <c r="B1193" s="136"/>
      <c r="C1193" s="136"/>
      <c r="D1193" s="136"/>
      <c r="E1193" s="136"/>
      <c r="F1193" s="136"/>
      <c r="G1193" s="136"/>
      <c r="H1193" s="136"/>
      <c r="I1193" s="136"/>
      <c r="J1193" s="136"/>
      <c r="K1193" s="136"/>
      <c r="L1193" s="138"/>
      <c r="M1193" s="139"/>
    </row>
    <row r="1194" spans="1:13" s="2" customFormat="1" x14ac:dyDescent="0.25">
      <c r="A1194" s="136"/>
      <c r="B1194" s="136"/>
      <c r="C1194" s="136"/>
      <c r="D1194" s="136"/>
      <c r="E1194" s="136"/>
      <c r="F1194" s="136"/>
      <c r="G1194" s="136"/>
      <c r="H1194" s="136"/>
      <c r="I1194" s="136"/>
      <c r="J1194" s="136"/>
      <c r="K1194" s="136"/>
      <c r="L1194" s="138"/>
      <c r="M1194" s="139"/>
    </row>
    <row r="1195" spans="1:13" s="2" customFormat="1" x14ac:dyDescent="0.25">
      <c r="A1195" s="136"/>
      <c r="B1195" s="136"/>
      <c r="C1195" s="136"/>
      <c r="D1195" s="136"/>
      <c r="E1195" s="136"/>
      <c r="F1195" s="136"/>
      <c r="G1195" s="136"/>
      <c r="H1195" s="136"/>
      <c r="I1195" s="136"/>
      <c r="J1195" s="136"/>
      <c r="K1195" s="136"/>
      <c r="L1195" s="138"/>
      <c r="M1195" s="139"/>
    </row>
    <row r="1196" spans="1:13" s="2" customFormat="1" x14ac:dyDescent="0.25">
      <c r="A1196" s="136"/>
      <c r="B1196" s="136"/>
      <c r="C1196" s="136"/>
      <c r="D1196" s="136"/>
      <c r="E1196" s="136"/>
      <c r="F1196" s="136"/>
      <c r="G1196" s="136"/>
      <c r="H1196" s="136"/>
      <c r="I1196" s="136"/>
      <c r="J1196" s="136"/>
      <c r="K1196" s="136"/>
      <c r="L1196" s="138"/>
      <c r="M1196" s="139"/>
    </row>
    <row r="1197" spans="1:13" s="2" customFormat="1" x14ac:dyDescent="0.25">
      <c r="A1197" s="136"/>
      <c r="B1197" s="136"/>
      <c r="C1197" s="136"/>
      <c r="D1197" s="136"/>
      <c r="E1197" s="136"/>
      <c r="F1197" s="136"/>
      <c r="G1197" s="136"/>
      <c r="H1197" s="136"/>
      <c r="I1197" s="136"/>
      <c r="J1197" s="136"/>
      <c r="K1197" s="136"/>
      <c r="L1197" s="138"/>
      <c r="M1197" s="139"/>
    </row>
    <row r="1198" spans="1:13" s="2" customFormat="1" x14ac:dyDescent="0.25">
      <c r="A1198" s="136"/>
      <c r="B1198" s="136"/>
      <c r="C1198" s="136"/>
      <c r="D1198" s="136"/>
      <c r="E1198" s="136"/>
      <c r="F1198" s="136"/>
      <c r="G1198" s="136"/>
      <c r="H1198" s="136"/>
      <c r="I1198" s="136"/>
      <c r="J1198" s="136"/>
      <c r="K1198" s="136"/>
      <c r="L1198" s="138"/>
      <c r="M1198" s="139"/>
    </row>
    <row r="1199" spans="1:13" s="2" customFormat="1" x14ac:dyDescent="0.25">
      <c r="A1199" s="136"/>
      <c r="B1199" s="136"/>
      <c r="C1199" s="136"/>
      <c r="D1199" s="136"/>
      <c r="E1199" s="136"/>
      <c r="F1199" s="136"/>
      <c r="G1199" s="136"/>
      <c r="H1199" s="136"/>
      <c r="I1199" s="136"/>
      <c r="J1199" s="136"/>
      <c r="K1199" s="136"/>
      <c r="L1199" s="138"/>
      <c r="M1199" s="139"/>
    </row>
    <row r="1200" spans="1:13" s="2" customFormat="1" x14ac:dyDescent="0.25">
      <c r="A1200" s="136"/>
      <c r="B1200" s="136"/>
      <c r="C1200" s="136"/>
      <c r="D1200" s="136"/>
      <c r="E1200" s="136"/>
      <c r="F1200" s="136"/>
      <c r="G1200" s="136"/>
      <c r="H1200" s="136"/>
      <c r="I1200" s="136"/>
      <c r="J1200" s="136"/>
      <c r="K1200" s="136"/>
      <c r="L1200" s="138"/>
      <c r="M1200" s="139"/>
    </row>
    <row r="1201" spans="1:13" s="2" customFormat="1" x14ac:dyDescent="0.25">
      <c r="A1201" s="136"/>
      <c r="B1201" s="136"/>
      <c r="C1201" s="136"/>
      <c r="D1201" s="136"/>
      <c r="E1201" s="136"/>
      <c r="F1201" s="136"/>
      <c r="G1201" s="136"/>
      <c r="H1201" s="136"/>
      <c r="I1201" s="136"/>
      <c r="J1201" s="136"/>
      <c r="K1201" s="136"/>
      <c r="L1201" s="138"/>
      <c r="M1201" s="139"/>
    </row>
    <row r="1202" spans="1:13" s="2" customFormat="1" x14ac:dyDescent="0.25">
      <c r="A1202" s="136"/>
      <c r="B1202" s="136"/>
      <c r="C1202" s="136"/>
      <c r="D1202" s="136"/>
      <c r="E1202" s="136"/>
      <c r="F1202" s="136"/>
      <c r="G1202" s="136"/>
      <c r="H1202" s="136"/>
      <c r="I1202" s="136"/>
      <c r="J1202" s="136"/>
      <c r="K1202" s="136"/>
      <c r="L1202" s="138"/>
      <c r="M1202" s="139"/>
    </row>
    <row r="1203" spans="1:13" s="2" customFormat="1" x14ac:dyDescent="0.25">
      <c r="A1203" s="136"/>
      <c r="B1203" s="136"/>
      <c r="C1203" s="136"/>
      <c r="D1203" s="136"/>
      <c r="E1203" s="136"/>
      <c r="F1203" s="136"/>
      <c r="G1203" s="136"/>
      <c r="H1203" s="136"/>
      <c r="I1203" s="136"/>
      <c r="J1203" s="136"/>
      <c r="K1203" s="136"/>
      <c r="L1203" s="138"/>
      <c r="M1203" s="139"/>
    </row>
    <row r="1204" spans="1:13" s="2" customFormat="1" x14ac:dyDescent="0.25">
      <c r="A1204" s="136"/>
      <c r="B1204" s="136"/>
      <c r="C1204" s="136"/>
      <c r="D1204" s="136"/>
      <c r="E1204" s="136"/>
      <c r="F1204" s="136"/>
      <c r="G1204" s="136"/>
      <c r="H1204" s="136"/>
      <c r="I1204" s="136"/>
      <c r="J1204" s="136"/>
      <c r="K1204" s="136"/>
      <c r="L1204" s="138"/>
      <c r="M1204" s="139"/>
    </row>
    <row r="1205" spans="1:13" s="2" customFormat="1" x14ac:dyDescent="0.25">
      <c r="A1205" s="136"/>
      <c r="B1205" s="136"/>
      <c r="C1205" s="136"/>
      <c r="D1205" s="136"/>
      <c r="E1205" s="136"/>
      <c r="F1205" s="136"/>
      <c r="G1205" s="136"/>
      <c r="H1205" s="136"/>
      <c r="I1205" s="136"/>
      <c r="J1205" s="136"/>
      <c r="K1205" s="136"/>
      <c r="L1205" s="138"/>
      <c r="M1205" s="139"/>
    </row>
    <row r="1206" spans="1:13" s="2" customFormat="1" x14ac:dyDescent="0.25">
      <c r="A1206" s="136"/>
      <c r="B1206" s="136"/>
      <c r="C1206" s="136"/>
      <c r="D1206" s="136"/>
      <c r="E1206" s="136"/>
      <c r="F1206" s="136"/>
      <c r="G1206" s="136"/>
      <c r="H1206" s="136"/>
      <c r="I1206" s="136"/>
      <c r="J1206" s="136"/>
      <c r="K1206" s="136"/>
      <c r="L1206" s="138"/>
      <c r="M1206" s="139"/>
    </row>
    <row r="1207" spans="1:13" s="2" customFormat="1" x14ac:dyDescent="0.25">
      <c r="A1207" s="136"/>
      <c r="B1207" s="136"/>
      <c r="C1207" s="136"/>
      <c r="D1207" s="136"/>
      <c r="E1207" s="136"/>
      <c r="F1207" s="136"/>
      <c r="G1207" s="136"/>
      <c r="H1207" s="136"/>
      <c r="I1207" s="136"/>
      <c r="J1207" s="136"/>
      <c r="K1207" s="136"/>
      <c r="L1207" s="138"/>
      <c r="M1207" s="139"/>
    </row>
    <row r="1208" spans="1:13" s="2" customFormat="1" x14ac:dyDescent="0.25">
      <c r="A1208" s="136"/>
      <c r="B1208" s="136"/>
      <c r="C1208" s="136"/>
      <c r="D1208" s="136"/>
      <c r="E1208" s="136"/>
      <c r="F1208" s="136"/>
      <c r="G1208" s="136"/>
      <c r="H1208" s="136"/>
      <c r="I1208" s="136"/>
      <c r="J1208" s="136"/>
      <c r="K1208" s="136"/>
      <c r="L1208" s="138"/>
      <c r="M1208" s="139"/>
    </row>
    <row r="1209" spans="1:13" s="2" customFormat="1" x14ac:dyDescent="0.25">
      <c r="A1209" s="136"/>
      <c r="B1209" s="136"/>
      <c r="C1209" s="136"/>
      <c r="D1209" s="136"/>
      <c r="E1209" s="136"/>
      <c r="F1209" s="136"/>
      <c r="G1209" s="136"/>
      <c r="H1209" s="136"/>
      <c r="I1209" s="136"/>
      <c r="J1209" s="136"/>
      <c r="K1209" s="136"/>
      <c r="L1209" s="138"/>
      <c r="M1209" s="139"/>
    </row>
    <row r="1210" spans="1:13" s="2" customFormat="1" x14ac:dyDescent="0.25">
      <c r="A1210" s="136"/>
      <c r="B1210" s="136"/>
      <c r="C1210" s="136"/>
      <c r="D1210" s="136"/>
      <c r="E1210" s="136"/>
      <c r="F1210" s="136"/>
      <c r="G1210" s="136"/>
      <c r="H1210" s="136"/>
      <c r="I1210" s="136"/>
      <c r="J1210" s="136"/>
      <c r="K1210" s="136"/>
      <c r="L1210" s="138"/>
      <c r="M1210" s="139"/>
    </row>
    <row r="1211" spans="1:13" s="2" customFormat="1" x14ac:dyDescent="0.25">
      <c r="A1211" s="136"/>
      <c r="B1211" s="136"/>
      <c r="C1211" s="136"/>
      <c r="D1211" s="136"/>
      <c r="E1211" s="136"/>
      <c r="F1211" s="136"/>
      <c r="G1211" s="136"/>
      <c r="H1211" s="136"/>
      <c r="I1211" s="136"/>
      <c r="J1211" s="136"/>
      <c r="K1211" s="136"/>
      <c r="L1211" s="138"/>
      <c r="M1211" s="139"/>
    </row>
    <row r="1212" spans="1:13" s="2" customFormat="1" x14ac:dyDescent="0.25">
      <c r="A1212" s="136"/>
      <c r="B1212" s="136"/>
      <c r="C1212" s="136"/>
      <c r="D1212" s="136"/>
      <c r="E1212" s="136"/>
      <c r="F1212" s="136"/>
      <c r="G1212" s="136"/>
      <c r="H1212" s="136"/>
      <c r="I1212" s="136"/>
      <c r="J1212" s="136"/>
      <c r="K1212" s="136"/>
      <c r="L1212" s="138"/>
      <c r="M1212" s="139"/>
    </row>
    <row r="1213" spans="1:13" s="2" customFormat="1" x14ac:dyDescent="0.25">
      <c r="A1213" s="136"/>
      <c r="B1213" s="136"/>
      <c r="C1213" s="136"/>
      <c r="D1213" s="136"/>
      <c r="E1213" s="136"/>
      <c r="F1213" s="136"/>
      <c r="G1213" s="136"/>
      <c r="H1213" s="136"/>
      <c r="I1213" s="136"/>
      <c r="J1213" s="136"/>
      <c r="K1213" s="136"/>
      <c r="L1213" s="138"/>
      <c r="M1213" s="139"/>
    </row>
    <row r="1214" spans="1:13" s="2" customFormat="1" x14ac:dyDescent="0.25">
      <c r="A1214" s="136"/>
      <c r="B1214" s="136"/>
      <c r="C1214" s="136"/>
      <c r="D1214" s="136"/>
      <c r="E1214" s="136"/>
      <c r="F1214" s="136"/>
      <c r="G1214" s="136"/>
      <c r="H1214" s="136"/>
      <c r="I1214" s="136"/>
      <c r="J1214" s="136"/>
      <c r="K1214" s="136"/>
      <c r="L1214" s="138"/>
      <c r="M1214" s="139"/>
    </row>
    <row r="1215" spans="1:13" s="2" customFormat="1" x14ac:dyDescent="0.25">
      <c r="A1215" s="136"/>
      <c r="B1215" s="136"/>
      <c r="C1215" s="136"/>
      <c r="D1215" s="136"/>
      <c r="E1215" s="136"/>
      <c r="F1215" s="136"/>
      <c r="G1215" s="136"/>
      <c r="H1215" s="136"/>
      <c r="I1215" s="136"/>
      <c r="J1215" s="136"/>
      <c r="K1215" s="136"/>
      <c r="L1215" s="138"/>
      <c r="M1215" s="139"/>
    </row>
    <row r="1216" spans="1:13" s="2" customFormat="1" x14ac:dyDescent="0.25">
      <c r="A1216" s="136"/>
      <c r="B1216" s="136"/>
      <c r="C1216" s="136"/>
      <c r="D1216" s="136"/>
      <c r="E1216" s="136"/>
      <c r="F1216" s="136"/>
      <c r="G1216" s="136"/>
      <c r="H1216" s="136"/>
      <c r="I1216" s="136"/>
      <c r="J1216" s="136"/>
      <c r="K1216" s="136"/>
      <c r="L1216" s="138"/>
      <c r="M1216" s="139"/>
    </row>
    <row r="1217" spans="1:13" s="2" customFormat="1" x14ac:dyDescent="0.25">
      <c r="A1217" s="136"/>
      <c r="B1217" s="136"/>
      <c r="C1217" s="136"/>
      <c r="D1217" s="136"/>
      <c r="E1217" s="136"/>
      <c r="F1217" s="136"/>
      <c r="G1217" s="136"/>
      <c r="H1217" s="136"/>
      <c r="I1217" s="136"/>
      <c r="J1217" s="136"/>
      <c r="K1217" s="136"/>
      <c r="L1217" s="138"/>
      <c r="M1217" s="139"/>
    </row>
    <row r="1218" spans="1:13" s="2" customFormat="1" x14ac:dyDescent="0.25">
      <c r="A1218" s="136"/>
      <c r="B1218" s="136"/>
      <c r="C1218" s="136"/>
      <c r="D1218" s="136"/>
      <c r="E1218" s="136"/>
      <c r="F1218" s="136"/>
      <c r="G1218" s="136"/>
      <c r="H1218" s="136"/>
      <c r="I1218" s="136"/>
      <c r="J1218" s="136"/>
      <c r="K1218" s="136"/>
      <c r="L1218" s="138"/>
      <c r="M1218" s="139"/>
    </row>
    <row r="1219" spans="1:13" s="2" customFormat="1" x14ac:dyDescent="0.25">
      <c r="A1219" s="136"/>
      <c r="B1219" s="136"/>
      <c r="C1219" s="136"/>
      <c r="D1219" s="136"/>
      <c r="E1219" s="136"/>
      <c r="F1219" s="136"/>
      <c r="G1219" s="136"/>
      <c r="H1219" s="136"/>
      <c r="I1219" s="136"/>
      <c r="J1219" s="136"/>
      <c r="K1219" s="136"/>
      <c r="L1219" s="138"/>
      <c r="M1219" s="139"/>
    </row>
    <row r="1220" spans="1:13" s="2" customFormat="1" x14ac:dyDescent="0.25">
      <c r="A1220" s="136"/>
      <c r="B1220" s="136"/>
      <c r="C1220" s="136"/>
      <c r="D1220" s="136"/>
      <c r="E1220" s="136"/>
      <c r="F1220" s="136"/>
      <c r="G1220" s="136"/>
      <c r="H1220" s="136"/>
      <c r="I1220" s="136"/>
      <c r="J1220" s="136"/>
      <c r="K1220" s="136"/>
      <c r="L1220" s="138"/>
      <c r="M1220" s="139"/>
    </row>
    <row r="1221" spans="1:13" s="2" customFormat="1" x14ac:dyDescent="0.25">
      <c r="A1221" s="136"/>
      <c r="B1221" s="136"/>
      <c r="C1221" s="136"/>
      <c r="D1221" s="136"/>
      <c r="E1221" s="136"/>
      <c r="F1221" s="136"/>
      <c r="G1221" s="136"/>
      <c r="H1221" s="136"/>
      <c r="I1221" s="136"/>
      <c r="J1221" s="136"/>
      <c r="K1221" s="136"/>
      <c r="L1221" s="138"/>
      <c r="M1221" s="139"/>
    </row>
    <row r="1222" spans="1:13" s="2" customFormat="1" x14ac:dyDescent="0.25">
      <c r="A1222" s="136"/>
      <c r="B1222" s="136"/>
      <c r="C1222" s="136"/>
      <c r="D1222" s="136"/>
      <c r="E1222" s="136"/>
      <c r="F1222" s="136"/>
      <c r="G1222" s="136"/>
      <c r="H1222" s="136"/>
      <c r="I1222" s="136"/>
      <c r="J1222" s="136"/>
      <c r="K1222" s="136"/>
      <c r="L1222" s="138"/>
      <c r="M1222" s="139"/>
    </row>
    <row r="1223" spans="1:13" s="2" customFormat="1" x14ac:dyDescent="0.25">
      <c r="A1223" s="136"/>
      <c r="B1223" s="136"/>
      <c r="C1223" s="136"/>
      <c r="D1223" s="136"/>
      <c r="E1223" s="136"/>
      <c r="F1223" s="136"/>
      <c r="G1223" s="136"/>
      <c r="H1223" s="136"/>
      <c r="I1223" s="136"/>
      <c r="J1223" s="136"/>
      <c r="K1223" s="136"/>
      <c r="L1223" s="138"/>
      <c r="M1223" s="139"/>
    </row>
    <row r="1224" spans="1:13" s="2" customFormat="1" x14ac:dyDescent="0.25">
      <c r="A1224" s="136"/>
      <c r="B1224" s="136"/>
      <c r="C1224" s="136"/>
      <c r="D1224" s="136"/>
      <c r="E1224" s="136"/>
      <c r="F1224" s="136"/>
      <c r="G1224" s="136"/>
      <c r="H1224" s="136"/>
      <c r="I1224" s="136"/>
      <c r="J1224" s="136"/>
      <c r="K1224" s="136"/>
      <c r="L1224" s="138"/>
      <c r="M1224" s="139"/>
    </row>
    <row r="1225" spans="1:13" s="2" customFormat="1" x14ac:dyDescent="0.25">
      <c r="A1225" s="136"/>
      <c r="B1225" s="136"/>
      <c r="C1225" s="136"/>
      <c r="D1225" s="136"/>
      <c r="E1225" s="136"/>
      <c r="F1225" s="136"/>
      <c r="G1225" s="136"/>
      <c r="H1225" s="136"/>
      <c r="I1225" s="136"/>
      <c r="J1225" s="136"/>
      <c r="K1225" s="136"/>
      <c r="L1225" s="138"/>
      <c r="M1225" s="139"/>
    </row>
    <row r="1226" spans="1:13" s="2" customFormat="1" x14ac:dyDescent="0.25">
      <c r="A1226" s="136"/>
      <c r="B1226" s="136"/>
      <c r="C1226" s="136"/>
      <c r="D1226" s="136"/>
      <c r="E1226" s="136"/>
      <c r="F1226" s="136"/>
      <c r="G1226" s="136"/>
      <c r="H1226" s="136"/>
      <c r="I1226" s="136"/>
      <c r="J1226" s="136"/>
      <c r="K1226" s="136"/>
      <c r="L1226" s="138"/>
      <c r="M1226" s="139"/>
    </row>
    <row r="1227" spans="1:13" s="2" customFormat="1" x14ac:dyDescent="0.25">
      <c r="A1227" s="136"/>
      <c r="B1227" s="136"/>
      <c r="C1227" s="136"/>
      <c r="D1227" s="136"/>
      <c r="E1227" s="136"/>
      <c r="F1227" s="136"/>
      <c r="G1227" s="136"/>
      <c r="H1227" s="136"/>
      <c r="I1227" s="136"/>
      <c r="J1227" s="136"/>
      <c r="K1227" s="136"/>
      <c r="L1227" s="138"/>
      <c r="M1227" s="139"/>
    </row>
    <row r="1228" spans="1:13" s="2" customFormat="1" x14ac:dyDescent="0.25">
      <c r="A1228" s="136"/>
      <c r="B1228" s="136"/>
      <c r="C1228" s="136"/>
      <c r="D1228" s="136"/>
      <c r="E1228" s="136"/>
      <c r="F1228" s="136"/>
      <c r="G1228" s="136"/>
      <c r="H1228" s="136"/>
      <c r="I1228" s="136"/>
      <c r="J1228" s="136"/>
      <c r="K1228" s="136"/>
      <c r="L1228" s="138"/>
      <c r="M1228" s="139"/>
    </row>
    <row r="1229" spans="1:13" s="2" customFormat="1" x14ac:dyDescent="0.25">
      <c r="A1229" s="136"/>
      <c r="B1229" s="136"/>
      <c r="C1229" s="136"/>
      <c r="D1229" s="136"/>
      <c r="E1229" s="136"/>
      <c r="F1229" s="136"/>
      <c r="G1229" s="136"/>
      <c r="H1229" s="136"/>
      <c r="I1229" s="136"/>
      <c r="J1229" s="136"/>
      <c r="K1229" s="136"/>
      <c r="L1229" s="138"/>
      <c r="M1229" s="139"/>
    </row>
    <row r="1230" spans="1:13" s="2" customFormat="1" x14ac:dyDescent="0.25">
      <c r="A1230" s="136"/>
      <c r="B1230" s="136"/>
      <c r="C1230" s="136"/>
      <c r="D1230" s="136"/>
      <c r="E1230" s="136"/>
      <c r="F1230" s="136"/>
      <c r="G1230" s="136"/>
      <c r="H1230" s="136"/>
      <c r="I1230" s="136"/>
      <c r="J1230" s="136"/>
      <c r="K1230" s="136"/>
      <c r="L1230" s="138"/>
      <c r="M1230" s="139"/>
    </row>
    <row r="1231" spans="1:13" s="2" customFormat="1" x14ac:dyDescent="0.25">
      <c r="A1231" s="136"/>
      <c r="B1231" s="136"/>
      <c r="C1231" s="136"/>
      <c r="D1231" s="136"/>
      <c r="E1231" s="136"/>
      <c r="F1231" s="136"/>
      <c r="G1231" s="136"/>
      <c r="H1231" s="136"/>
      <c r="I1231" s="136"/>
      <c r="J1231" s="136"/>
      <c r="K1231" s="136"/>
      <c r="L1231" s="138"/>
      <c r="M1231" s="139"/>
    </row>
    <row r="1232" spans="1:13" s="2" customFormat="1" x14ac:dyDescent="0.25">
      <c r="A1232" s="136"/>
      <c r="B1232" s="136"/>
      <c r="C1232" s="136"/>
      <c r="D1232" s="136"/>
      <c r="E1232" s="136"/>
      <c r="F1232" s="136"/>
      <c r="G1232" s="136"/>
      <c r="H1232" s="136"/>
      <c r="I1232" s="136"/>
      <c r="J1232" s="136"/>
      <c r="K1232" s="136"/>
      <c r="L1232" s="138"/>
      <c r="M1232" s="139"/>
    </row>
    <row r="1233" spans="1:13" s="2" customFormat="1" x14ac:dyDescent="0.25">
      <c r="A1233" s="136"/>
      <c r="B1233" s="136"/>
      <c r="C1233" s="136"/>
      <c r="D1233" s="136"/>
      <c r="E1233" s="136"/>
      <c r="F1233" s="136"/>
      <c r="G1233" s="136"/>
      <c r="H1233" s="136"/>
      <c r="I1233" s="136"/>
      <c r="J1233" s="136"/>
      <c r="K1233" s="136"/>
      <c r="L1233" s="138"/>
      <c r="M1233" s="139"/>
    </row>
    <row r="1234" spans="1:13" s="2" customFormat="1" x14ac:dyDescent="0.25">
      <c r="A1234" s="136"/>
      <c r="B1234" s="136"/>
      <c r="C1234" s="136"/>
      <c r="D1234" s="136"/>
      <c r="E1234" s="136"/>
      <c r="F1234" s="136"/>
      <c r="G1234" s="136"/>
      <c r="H1234" s="136"/>
      <c r="I1234" s="136"/>
      <c r="J1234" s="136"/>
      <c r="K1234" s="136"/>
      <c r="L1234" s="138"/>
      <c r="M1234" s="139"/>
    </row>
    <row r="1235" spans="1:13" s="2" customFormat="1" x14ac:dyDescent="0.25">
      <c r="A1235" s="136"/>
      <c r="B1235" s="136"/>
      <c r="C1235" s="136"/>
      <c r="D1235" s="136"/>
      <c r="E1235" s="136"/>
      <c r="F1235" s="136"/>
      <c r="G1235" s="136"/>
      <c r="H1235" s="136"/>
      <c r="I1235" s="136"/>
      <c r="J1235" s="136"/>
      <c r="K1235" s="136"/>
      <c r="L1235" s="138"/>
      <c r="M1235" s="139"/>
    </row>
    <row r="1236" spans="1:13" s="2" customFormat="1" x14ac:dyDescent="0.25">
      <c r="A1236" s="136"/>
      <c r="B1236" s="136"/>
      <c r="C1236" s="136"/>
      <c r="D1236" s="136"/>
      <c r="E1236" s="136"/>
      <c r="F1236" s="136"/>
      <c r="G1236" s="136"/>
      <c r="H1236" s="136"/>
      <c r="I1236" s="136"/>
      <c r="J1236" s="136"/>
      <c r="K1236" s="136"/>
      <c r="L1236" s="138"/>
      <c r="M1236" s="139"/>
    </row>
    <row r="1237" spans="1:13" s="2" customFormat="1" x14ac:dyDescent="0.25">
      <c r="A1237" s="136"/>
      <c r="B1237" s="136"/>
      <c r="C1237" s="136"/>
      <c r="D1237" s="136"/>
      <c r="E1237" s="136"/>
      <c r="F1237" s="136"/>
      <c r="G1237" s="136"/>
      <c r="H1237" s="136"/>
      <c r="I1237" s="136"/>
      <c r="J1237" s="136"/>
      <c r="K1237" s="136"/>
      <c r="L1237" s="138"/>
      <c r="M1237" s="139"/>
    </row>
    <row r="1238" spans="1:13" s="2" customFormat="1" x14ac:dyDescent="0.25">
      <c r="A1238" s="136"/>
      <c r="B1238" s="136"/>
      <c r="C1238" s="136"/>
      <c r="D1238" s="136"/>
      <c r="E1238" s="136"/>
      <c r="F1238" s="136"/>
      <c r="G1238" s="136"/>
      <c r="H1238" s="136"/>
      <c r="I1238" s="136"/>
      <c r="J1238" s="136"/>
      <c r="K1238" s="136"/>
      <c r="L1238" s="138"/>
      <c r="M1238" s="139"/>
    </row>
    <row r="1239" spans="1:13" s="2" customFormat="1" x14ac:dyDescent="0.25">
      <c r="A1239" s="136"/>
      <c r="B1239" s="136"/>
      <c r="C1239" s="136"/>
      <c r="D1239" s="136"/>
      <c r="E1239" s="136"/>
      <c r="F1239" s="136"/>
      <c r="G1239" s="136"/>
      <c r="H1239" s="136"/>
      <c r="I1239" s="136"/>
      <c r="J1239" s="136"/>
      <c r="K1239" s="136"/>
      <c r="L1239" s="138"/>
      <c r="M1239" s="139"/>
    </row>
    <row r="1240" spans="1:13" s="2" customFormat="1" x14ac:dyDescent="0.25">
      <c r="A1240" s="136"/>
      <c r="B1240" s="136"/>
      <c r="C1240" s="136"/>
      <c r="D1240" s="136"/>
      <c r="E1240" s="136"/>
      <c r="F1240" s="136"/>
      <c r="G1240" s="136"/>
      <c r="H1240" s="136"/>
      <c r="I1240" s="136"/>
      <c r="J1240" s="136"/>
      <c r="K1240" s="136"/>
      <c r="L1240" s="138"/>
      <c r="M1240" s="139"/>
    </row>
    <row r="1241" spans="1:13" s="2" customFormat="1" x14ac:dyDescent="0.25">
      <c r="A1241" s="136"/>
      <c r="B1241" s="136"/>
      <c r="C1241" s="136"/>
      <c r="D1241" s="136"/>
      <c r="E1241" s="136"/>
      <c r="F1241" s="136"/>
      <c r="G1241" s="136"/>
      <c r="H1241" s="136"/>
      <c r="I1241" s="136"/>
      <c r="J1241" s="136"/>
      <c r="K1241" s="136"/>
      <c r="L1241" s="138"/>
      <c r="M1241" s="139"/>
    </row>
    <row r="1242" spans="1:13" s="2" customFormat="1" x14ac:dyDescent="0.25">
      <c r="A1242" s="136"/>
      <c r="B1242" s="136"/>
      <c r="C1242" s="136"/>
      <c r="D1242" s="136"/>
      <c r="E1242" s="136"/>
      <c r="F1242" s="136"/>
      <c r="G1242" s="136"/>
      <c r="H1242" s="136"/>
      <c r="I1242" s="136"/>
      <c r="J1242" s="136"/>
      <c r="K1242" s="136"/>
      <c r="L1242" s="138"/>
      <c r="M1242" s="139"/>
    </row>
    <row r="1243" spans="1:13" s="2" customFormat="1" x14ac:dyDescent="0.25">
      <c r="A1243" s="136"/>
      <c r="B1243" s="136"/>
      <c r="C1243" s="136"/>
      <c r="D1243" s="136"/>
      <c r="E1243" s="136"/>
      <c r="F1243" s="136"/>
      <c r="G1243" s="136"/>
      <c r="H1243" s="136"/>
      <c r="I1243" s="136"/>
      <c r="J1243" s="136"/>
      <c r="K1243" s="136"/>
      <c r="L1243" s="138"/>
      <c r="M1243" s="139"/>
    </row>
    <row r="1244" spans="1:13" s="2" customFormat="1" x14ac:dyDescent="0.25">
      <c r="A1244" s="136"/>
      <c r="B1244" s="136"/>
      <c r="C1244" s="136"/>
      <c r="D1244" s="136"/>
      <c r="E1244" s="136"/>
      <c r="F1244" s="136"/>
      <c r="G1244" s="136"/>
      <c r="H1244" s="136"/>
      <c r="I1244" s="136"/>
      <c r="J1244" s="136"/>
      <c r="K1244" s="136"/>
      <c r="L1244" s="138"/>
      <c r="M1244" s="139"/>
    </row>
    <row r="1245" spans="1:13" s="2" customFormat="1" x14ac:dyDescent="0.25">
      <c r="A1245" s="136"/>
      <c r="B1245" s="136"/>
      <c r="C1245" s="136"/>
      <c r="D1245" s="136"/>
      <c r="E1245" s="136"/>
      <c r="F1245" s="136"/>
      <c r="G1245" s="136"/>
      <c r="H1245" s="136"/>
      <c r="I1245" s="136"/>
      <c r="J1245" s="136"/>
      <c r="K1245" s="136"/>
      <c r="L1245" s="138"/>
      <c r="M1245" s="139"/>
    </row>
    <row r="1246" spans="1:13" s="2" customFormat="1" x14ac:dyDescent="0.25">
      <c r="A1246" s="136"/>
      <c r="B1246" s="136"/>
      <c r="C1246" s="136"/>
      <c r="D1246" s="136"/>
      <c r="E1246" s="136"/>
      <c r="F1246" s="136"/>
      <c r="G1246" s="136"/>
      <c r="H1246" s="136"/>
      <c r="I1246" s="136"/>
      <c r="J1246" s="136"/>
      <c r="K1246" s="136"/>
      <c r="L1246" s="138"/>
      <c r="M1246" s="139"/>
    </row>
    <row r="1247" spans="1:13" s="2" customFormat="1" x14ac:dyDescent="0.25">
      <c r="A1247" s="136"/>
      <c r="B1247" s="136"/>
      <c r="C1247" s="136"/>
      <c r="D1247" s="136"/>
      <c r="E1247" s="136"/>
      <c r="F1247" s="136"/>
      <c r="G1247" s="136"/>
      <c r="H1247" s="136"/>
      <c r="I1247" s="136"/>
      <c r="J1247" s="136"/>
      <c r="K1247" s="136"/>
      <c r="L1247" s="138"/>
      <c r="M1247" s="139"/>
    </row>
    <row r="1248" spans="1:13" s="2" customFormat="1" x14ac:dyDescent="0.25">
      <c r="A1248" s="136"/>
      <c r="B1248" s="136"/>
      <c r="C1248" s="136"/>
      <c r="D1248" s="136"/>
      <c r="E1248" s="136"/>
      <c r="F1248" s="136"/>
      <c r="G1248" s="136"/>
      <c r="H1248" s="136"/>
      <c r="I1248" s="136"/>
      <c r="J1248" s="136"/>
      <c r="K1248" s="136"/>
      <c r="L1248" s="138"/>
      <c r="M1248" s="139"/>
    </row>
    <row r="1249" spans="1:13" s="2" customFormat="1" x14ac:dyDescent="0.25">
      <c r="A1249" s="136"/>
      <c r="B1249" s="136"/>
      <c r="C1249" s="136"/>
      <c r="D1249" s="136"/>
      <c r="E1249" s="136"/>
      <c r="F1249" s="136"/>
      <c r="G1249" s="136"/>
      <c r="H1249" s="136"/>
      <c r="I1249" s="136"/>
      <c r="J1249" s="136"/>
      <c r="K1249" s="136"/>
      <c r="L1249" s="138"/>
      <c r="M1249" s="139"/>
    </row>
    <row r="1250" spans="1:13" s="2" customFormat="1" x14ac:dyDescent="0.25">
      <c r="A1250" s="136"/>
      <c r="B1250" s="136"/>
      <c r="C1250" s="136"/>
      <c r="D1250" s="136"/>
      <c r="E1250" s="136"/>
      <c r="F1250" s="136"/>
      <c r="G1250" s="136"/>
      <c r="H1250" s="136"/>
      <c r="I1250" s="136"/>
      <c r="J1250" s="136"/>
      <c r="K1250" s="136"/>
      <c r="L1250" s="138"/>
      <c r="M1250" s="139"/>
    </row>
    <row r="1251" spans="1:13" s="2" customFormat="1" x14ac:dyDescent="0.25">
      <c r="A1251" s="136"/>
      <c r="B1251" s="136"/>
      <c r="C1251" s="136"/>
      <c r="D1251" s="136"/>
      <c r="E1251" s="136"/>
      <c r="F1251" s="136"/>
      <c r="G1251" s="136"/>
      <c r="H1251" s="136"/>
      <c r="I1251" s="136"/>
      <c r="J1251" s="136"/>
      <c r="K1251" s="136"/>
      <c r="L1251" s="138"/>
      <c r="M1251" s="139"/>
    </row>
    <row r="1252" spans="1:13" s="2" customFormat="1" x14ac:dyDescent="0.25">
      <c r="A1252" s="136"/>
      <c r="B1252" s="136"/>
      <c r="C1252" s="136"/>
      <c r="D1252" s="136"/>
      <c r="E1252" s="136"/>
      <c r="F1252" s="136"/>
      <c r="G1252" s="136"/>
      <c r="H1252" s="136"/>
      <c r="I1252" s="136"/>
      <c r="J1252" s="136"/>
      <c r="K1252" s="136"/>
      <c r="L1252" s="138"/>
      <c r="M1252" s="139"/>
    </row>
    <row r="1253" spans="1:13" s="2" customFormat="1" x14ac:dyDescent="0.25">
      <c r="A1253" s="136"/>
      <c r="B1253" s="136"/>
      <c r="C1253" s="136"/>
      <c r="D1253" s="136"/>
      <c r="E1253" s="136"/>
      <c r="F1253" s="136"/>
      <c r="G1253" s="136"/>
      <c r="H1253" s="136"/>
      <c r="I1253" s="136"/>
      <c r="J1253" s="136"/>
      <c r="K1253" s="136"/>
      <c r="L1253" s="138"/>
      <c r="M1253" s="139"/>
    </row>
    <row r="1254" spans="1:13" s="2" customFormat="1" x14ac:dyDescent="0.25">
      <c r="A1254" s="136"/>
      <c r="B1254" s="136"/>
      <c r="C1254" s="136"/>
      <c r="D1254" s="136"/>
      <c r="E1254" s="136"/>
      <c r="F1254" s="136"/>
      <c r="G1254" s="136"/>
      <c r="H1254" s="136"/>
      <c r="I1254" s="136"/>
      <c r="J1254" s="136"/>
      <c r="K1254" s="136"/>
      <c r="L1254" s="138"/>
      <c r="M1254" s="139"/>
    </row>
    <row r="1255" spans="1:13" s="2" customFormat="1" x14ac:dyDescent="0.25">
      <c r="A1255" s="136"/>
      <c r="B1255" s="136"/>
      <c r="C1255" s="136"/>
      <c r="D1255" s="136"/>
      <c r="E1255" s="136"/>
      <c r="F1255" s="136"/>
      <c r="G1255" s="136"/>
      <c r="H1255" s="136"/>
      <c r="I1255" s="136"/>
      <c r="J1255" s="136"/>
      <c r="K1255" s="136"/>
      <c r="L1255" s="138"/>
      <c r="M1255" s="139"/>
    </row>
    <row r="1256" spans="1:13" s="2" customFormat="1" x14ac:dyDescent="0.25">
      <c r="A1256" s="136"/>
      <c r="B1256" s="136"/>
      <c r="C1256" s="136"/>
      <c r="D1256" s="136"/>
      <c r="E1256" s="136"/>
      <c r="F1256" s="136"/>
      <c r="G1256" s="136"/>
      <c r="H1256" s="136"/>
      <c r="I1256" s="136"/>
      <c r="J1256" s="136"/>
      <c r="K1256" s="136"/>
      <c r="L1256" s="138"/>
      <c r="M1256" s="139"/>
    </row>
    <row r="1257" spans="1:13" s="2" customFormat="1" x14ac:dyDescent="0.25">
      <c r="A1257" s="136"/>
      <c r="B1257" s="136"/>
      <c r="C1257" s="136"/>
      <c r="D1257" s="136"/>
      <c r="E1257" s="136"/>
      <c r="F1257" s="136"/>
      <c r="G1257" s="136"/>
      <c r="H1257" s="136"/>
      <c r="I1257" s="136"/>
      <c r="J1257" s="136"/>
      <c r="K1257" s="136"/>
      <c r="L1257" s="138"/>
      <c r="M1257" s="139"/>
    </row>
    <row r="1258" spans="1:13" s="2" customFormat="1" x14ac:dyDescent="0.25">
      <c r="A1258" s="136"/>
      <c r="B1258" s="136"/>
      <c r="C1258" s="136"/>
      <c r="D1258" s="136"/>
      <c r="E1258" s="136"/>
      <c r="F1258" s="136"/>
      <c r="G1258" s="136"/>
      <c r="H1258" s="136"/>
      <c r="I1258" s="136"/>
      <c r="J1258" s="136"/>
      <c r="K1258" s="136"/>
      <c r="L1258" s="138"/>
      <c r="M1258" s="139"/>
    </row>
    <row r="1259" spans="1:13" s="2" customFormat="1" x14ac:dyDescent="0.25">
      <c r="A1259" s="136"/>
      <c r="B1259" s="136"/>
      <c r="C1259" s="136"/>
      <c r="D1259" s="136"/>
      <c r="E1259" s="136"/>
      <c r="F1259" s="136"/>
      <c r="G1259" s="136"/>
      <c r="H1259" s="136"/>
      <c r="I1259" s="136"/>
      <c r="J1259" s="136"/>
      <c r="K1259" s="136"/>
      <c r="L1259" s="138"/>
      <c r="M1259" s="139"/>
    </row>
    <row r="1260" spans="1:13" s="2" customFormat="1" x14ac:dyDescent="0.25">
      <c r="A1260" s="136"/>
      <c r="B1260" s="136"/>
      <c r="C1260" s="136"/>
      <c r="D1260" s="136"/>
      <c r="E1260" s="136"/>
      <c r="F1260" s="136"/>
      <c r="G1260" s="136"/>
      <c r="H1260" s="136"/>
      <c r="I1260" s="136"/>
      <c r="J1260" s="136"/>
      <c r="K1260" s="136"/>
      <c r="L1260" s="138"/>
      <c r="M1260" s="139"/>
    </row>
    <row r="1261" spans="1:13" s="2" customFormat="1" x14ac:dyDescent="0.25">
      <c r="A1261" s="136"/>
      <c r="B1261" s="136"/>
      <c r="C1261" s="136"/>
      <c r="D1261" s="136"/>
      <c r="E1261" s="136"/>
      <c r="F1261" s="136"/>
      <c r="G1261" s="136"/>
      <c r="H1261" s="136"/>
      <c r="I1261" s="136"/>
      <c r="J1261" s="136"/>
      <c r="K1261" s="136"/>
      <c r="L1261" s="138"/>
      <c r="M1261" s="139"/>
    </row>
    <row r="1262" spans="1:13" s="2" customFormat="1" x14ac:dyDescent="0.25">
      <c r="A1262" s="136"/>
      <c r="B1262" s="136"/>
      <c r="C1262" s="136"/>
      <c r="D1262" s="136"/>
      <c r="E1262" s="136"/>
      <c r="F1262" s="136"/>
      <c r="G1262" s="136"/>
      <c r="H1262" s="136"/>
      <c r="I1262" s="136"/>
      <c r="J1262" s="136"/>
      <c r="K1262" s="136"/>
      <c r="L1262" s="138"/>
      <c r="M1262" s="139"/>
    </row>
    <row r="1263" spans="1:13" s="2" customFormat="1" x14ac:dyDescent="0.25">
      <c r="A1263" s="136"/>
      <c r="B1263" s="136"/>
      <c r="C1263" s="136"/>
      <c r="D1263" s="136"/>
      <c r="E1263" s="136"/>
      <c r="F1263" s="136"/>
      <c r="G1263" s="136"/>
      <c r="H1263" s="136"/>
      <c r="I1263" s="136"/>
      <c r="J1263" s="136"/>
      <c r="K1263" s="136"/>
      <c r="L1263" s="138"/>
      <c r="M1263" s="139"/>
    </row>
    <row r="1264" spans="1:13" s="2" customFormat="1" x14ac:dyDescent="0.25">
      <c r="A1264" s="136"/>
      <c r="B1264" s="136"/>
      <c r="C1264" s="136"/>
      <c r="D1264" s="136"/>
      <c r="E1264" s="136"/>
      <c r="F1264" s="136"/>
      <c r="G1264" s="136"/>
      <c r="H1264" s="136"/>
      <c r="I1264" s="136"/>
      <c r="J1264" s="136"/>
      <c r="K1264" s="136"/>
      <c r="L1264" s="138"/>
      <c r="M1264" s="139"/>
    </row>
    <row r="1265" spans="1:13" s="2" customFormat="1" x14ac:dyDescent="0.25">
      <c r="A1265" s="136"/>
      <c r="B1265" s="136"/>
      <c r="C1265" s="136"/>
      <c r="D1265" s="136"/>
      <c r="E1265" s="136"/>
      <c r="F1265" s="136"/>
      <c r="G1265" s="136"/>
      <c r="H1265" s="136"/>
      <c r="I1265" s="136"/>
      <c r="J1265" s="136"/>
      <c r="K1265" s="136"/>
      <c r="L1265" s="138"/>
      <c r="M1265" s="139"/>
    </row>
    <row r="1266" spans="1:13" s="2" customFormat="1" x14ac:dyDescent="0.25">
      <c r="A1266" s="136"/>
      <c r="B1266" s="136"/>
      <c r="C1266" s="136"/>
      <c r="D1266" s="136"/>
      <c r="E1266" s="136"/>
      <c r="F1266" s="136"/>
      <c r="G1266" s="136"/>
      <c r="H1266" s="136"/>
      <c r="I1266" s="136"/>
      <c r="J1266" s="136"/>
      <c r="K1266" s="136"/>
      <c r="L1266" s="138"/>
      <c r="M1266" s="139"/>
    </row>
    <row r="1267" spans="1:13" s="2" customFormat="1" x14ac:dyDescent="0.25">
      <c r="A1267" s="136"/>
      <c r="B1267" s="136"/>
      <c r="C1267" s="136"/>
      <c r="D1267" s="136"/>
      <c r="E1267" s="136"/>
      <c r="F1267" s="136"/>
      <c r="G1267" s="136"/>
      <c r="H1267" s="136"/>
      <c r="I1267" s="136"/>
      <c r="J1267" s="136"/>
      <c r="K1267" s="136"/>
      <c r="L1267" s="138"/>
      <c r="M1267" s="139"/>
    </row>
    <row r="1268" spans="1:13" s="2" customFormat="1" x14ac:dyDescent="0.25">
      <c r="A1268" s="136"/>
      <c r="B1268" s="136"/>
      <c r="C1268" s="136"/>
      <c r="D1268" s="136"/>
      <c r="E1268" s="136"/>
      <c r="F1268" s="136"/>
      <c r="G1268" s="136"/>
      <c r="H1268" s="136"/>
      <c r="I1268" s="136"/>
      <c r="J1268" s="136"/>
      <c r="K1268" s="136"/>
      <c r="L1268" s="138"/>
      <c r="M1268" s="139"/>
    </row>
    <row r="1269" spans="1:13" s="2" customFormat="1" x14ac:dyDescent="0.25">
      <c r="A1269" s="136"/>
      <c r="B1269" s="136"/>
      <c r="C1269" s="136"/>
      <c r="D1269" s="136"/>
      <c r="E1269" s="136"/>
      <c r="F1269" s="136"/>
      <c r="G1269" s="136"/>
      <c r="H1269" s="136"/>
      <c r="I1269" s="136"/>
      <c r="J1269" s="136"/>
      <c r="K1269" s="136"/>
      <c r="L1269" s="138"/>
      <c r="M1269" s="139"/>
    </row>
    <row r="1270" spans="1:13" s="2" customFormat="1" x14ac:dyDescent="0.25">
      <c r="A1270" s="136"/>
      <c r="B1270" s="136"/>
      <c r="C1270" s="136"/>
      <c r="D1270" s="136"/>
      <c r="E1270" s="136"/>
      <c r="F1270" s="136"/>
      <c r="G1270" s="136"/>
      <c r="H1270" s="136"/>
      <c r="I1270" s="136"/>
      <c r="J1270" s="136"/>
      <c r="K1270" s="136"/>
      <c r="L1270" s="138"/>
      <c r="M1270" s="139"/>
    </row>
    <row r="1271" spans="1:13" s="2" customFormat="1" x14ac:dyDescent="0.25">
      <c r="A1271" s="136"/>
      <c r="B1271" s="136"/>
      <c r="C1271" s="136"/>
      <c r="D1271" s="136"/>
      <c r="E1271" s="136"/>
      <c r="F1271" s="136"/>
      <c r="G1271" s="136"/>
      <c r="H1271" s="136"/>
      <c r="I1271" s="136"/>
      <c r="J1271" s="136"/>
      <c r="K1271" s="136"/>
      <c r="L1271" s="138"/>
      <c r="M1271" s="139"/>
    </row>
    <row r="1272" spans="1:13" s="2" customFormat="1" x14ac:dyDescent="0.25">
      <c r="A1272" s="136"/>
      <c r="B1272" s="136"/>
      <c r="C1272" s="136"/>
      <c r="D1272" s="136"/>
      <c r="E1272" s="136"/>
      <c r="F1272" s="136"/>
      <c r="G1272" s="136"/>
      <c r="H1272" s="136"/>
      <c r="I1272" s="136"/>
      <c r="J1272" s="136"/>
      <c r="K1272" s="136"/>
      <c r="L1272" s="138"/>
      <c r="M1272" s="139"/>
    </row>
    <row r="1273" spans="1:13" s="2" customFormat="1" x14ac:dyDescent="0.25">
      <c r="A1273" s="136"/>
      <c r="B1273" s="136"/>
      <c r="C1273" s="136"/>
      <c r="D1273" s="136"/>
      <c r="E1273" s="136"/>
      <c r="F1273" s="136"/>
      <c r="G1273" s="136"/>
      <c r="H1273" s="136"/>
      <c r="I1273" s="136"/>
      <c r="J1273" s="136"/>
      <c r="K1273" s="136"/>
      <c r="L1273" s="138"/>
      <c r="M1273" s="139"/>
    </row>
    <row r="1274" spans="1:13" s="2" customFormat="1" x14ac:dyDescent="0.25">
      <c r="A1274" s="136"/>
      <c r="B1274" s="136"/>
      <c r="C1274" s="136"/>
      <c r="D1274" s="136"/>
      <c r="E1274" s="136"/>
      <c r="F1274" s="136"/>
      <c r="G1274" s="136"/>
      <c r="H1274" s="136"/>
      <c r="I1274" s="136"/>
      <c r="J1274" s="136"/>
      <c r="K1274" s="136"/>
      <c r="L1274" s="138"/>
      <c r="M1274" s="139"/>
    </row>
    <row r="1275" spans="1:13" s="2" customFormat="1" x14ac:dyDescent="0.25">
      <c r="A1275" s="136"/>
      <c r="B1275" s="136"/>
      <c r="C1275" s="136"/>
      <c r="D1275" s="136"/>
      <c r="E1275" s="136"/>
      <c r="F1275" s="136"/>
      <c r="G1275" s="136"/>
      <c r="H1275" s="136"/>
      <c r="I1275" s="136"/>
      <c r="J1275" s="136"/>
      <c r="K1275" s="136"/>
      <c r="L1275" s="138"/>
      <c r="M1275" s="139"/>
    </row>
    <row r="1276" spans="1:13" s="2" customFormat="1" x14ac:dyDescent="0.25">
      <c r="A1276" s="136"/>
      <c r="B1276" s="136"/>
      <c r="C1276" s="136"/>
      <c r="D1276" s="136"/>
      <c r="E1276" s="136"/>
      <c r="F1276" s="136"/>
      <c r="G1276" s="136"/>
      <c r="H1276" s="136"/>
      <c r="I1276" s="136"/>
      <c r="J1276" s="136"/>
      <c r="K1276" s="136"/>
      <c r="L1276" s="138"/>
      <c r="M1276" s="139"/>
    </row>
    <row r="1277" spans="1:13" s="2" customFormat="1" x14ac:dyDescent="0.25">
      <c r="A1277" s="136"/>
      <c r="B1277" s="136"/>
      <c r="C1277" s="136"/>
      <c r="D1277" s="136"/>
      <c r="E1277" s="136"/>
      <c r="F1277" s="136"/>
      <c r="G1277" s="136"/>
      <c r="H1277" s="136"/>
      <c r="I1277" s="136"/>
      <c r="J1277" s="136"/>
      <c r="K1277" s="136"/>
      <c r="L1277" s="138"/>
      <c r="M1277" s="139"/>
    </row>
    <row r="1278" spans="1:13" s="2" customFormat="1" x14ac:dyDescent="0.25">
      <c r="A1278" s="136"/>
      <c r="B1278" s="136"/>
      <c r="C1278" s="136"/>
      <c r="D1278" s="136"/>
      <c r="E1278" s="136"/>
      <c r="F1278" s="136"/>
      <c r="G1278" s="136"/>
      <c r="H1278" s="136"/>
      <c r="I1278" s="136"/>
      <c r="J1278" s="136"/>
      <c r="K1278" s="136"/>
      <c r="L1278" s="138"/>
      <c r="M1278" s="139"/>
    </row>
    <row r="1279" spans="1:13" s="2" customFormat="1" x14ac:dyDescent="0.25">
      <c r="A1279" s="136"/>
      <c r="B1279" s="136"/>
      <c r="C1279" s="136"/>
      <c r="D1279" s="136"/>
      <c r="E1279" s="136"/>
      <c r="F1279" s="136"/>
      <c r="G1279" s="136"/>
      <c r="H1279" s="136"/>
      <c r="I1279" s="136"/>
      <c r="J1279" s="136"/>
      <c r="K1279" s="136"/>
      <c r="L1279" s="138"/>
      <c r="M1279" s="139"/>
    </row>
    <row r="1280" spans="1:13" s="2" customFormat="1" x14ac:dyDescent="0.25">
      <c r="A1280" s="136"/>
      <c r="B1280" s="136"/>
      <c r="C1280" s="136"/>
      <c r="D1280" s="136"/>
      <c r="E1280" s="136"/>
      <c r="F1280" s="136"/>
      <c r="G1280" s="136"/>
      <c r="H1280" s="136"/>
      <c r="I1280" s="136"/>
      <c r="J1280" s="136"/>
      <c r="K1280" s="136"/>
      <c r="L1280" s="138"/>
      <c r="M1280" s="139"/>
    </row>
    <row r="1281" spans="1:13" s="2" customFormat="1" x14ac:dyDescent="0.25">
      <c r="A1281" s="136"/>
      <c r="B1281" s="136"/>
      <c r="C1281" s="136"/>
      <c r="D1281" s="136"/>
      <c r="E1281" s="136"/>
      <c r="F1281" s="136"/>
      <c r="G1281" s="136"/>
      <c r="H1281" s="136"/>
      <c r="I1281" s="136"/>
      <c r="J1281" s="136"/>
      <c r="K1281" s="136"/>
      <c r="L1281" s="138"/>
      <c r="M1281" s="139"/>
    </row>
    <row r="1282" spans="1:13" s="2" customFormat="1" x14ac:dyDescent="0.25">
      <c r="A1282" s="136"/>
      <c r="B1282" s="136"/>
      <c r="C1282" s="136"/>
      <c r="D1282" s="136"/>
      <c r="E1282" s="136"/>
      <c r="F1282" s="136"/>
      <c r="G1282" s="136"/>
      <c r="H1282" s="136"/>
      <c r="I1282" s="136"/>
      <c r="J1282" s="136"/>
      <c r="K1282" s="136"/>
      <c r="L1282" s="138"/>
      <c r="M1282" s="139"/>
    </row>
    <row r="1283" spans="1:13" s="2" customFormat="1" x14ac:dyDescent="0.25">
      <c r="A1283" s="136"/>
      <c r="B1283" s="136"/>
      <c r="C1283" s="136"/>
      <c r="D1283" s="136"/>
      <c r="E1283" s="136"/>
      <c r="F1283" s="136"/>
      <c r="G1283" s="136"/>
      <c r="H1283" s="136"/>
      <c r="I1283" s="136"/>
      <c r="J1283" s="136"/>
      <c r="K1283" s="136"/>
      <c r="L1283" s="138"/>
      <c r="M1283" s="139"/>
    </row>
    <row r="1284" spans="1:13" s="2" customFormat="1" x14ac:dyDescent="0.25">
      <c r="A1284" s="136"/>
      <c r="B1284" s="136"/>
      <c r="C1284" s="136"/>
      <c r="D1284" s="136"/>
      <c r="E1284" s="136"/>
      <c r="F1284" s="136"/>
      <c r="G1284" s="136"/>
      <c r="H1284" s="136"/>
      <c r="I1284" s="136"/>
      <c r="J1284" s="136"/>
      <c r="K1284" s="136"/>
      <c r="L1284" s="138"/>
      <c r="M1284" s="139"/>
    </row>
    <row r="1285" spans="1:13" s="2" customFormat="1" x14ac:dyDescent="0.25">
      <c r="A1285" s="136"/>
      <c r="B1285" s="136"/>
      <c r="C1285" s="136"/>
      <c r="D1285" s="136"/>
      <c r="E1285" s="136"/>
      <c r="F1285" s="136"/>
      <c r="G1285" s="136"/>
      <c r="H1285" s="136"/>
      <c r="I1285" s="136"/>
      <c r="J1285" s="136"/>
      <c r="K1285" s="136"/>
      <c r="L1285" s="138"/>
      <c r="M1285" s="139"/>
    </row>
    <row r="1286" spans="1:13" s="2" customFormat="1" x14ac:dyDescent="0.25">
      <c r="A1286" s="136"/>
      <c r="B1286" s="136"/>
      <c r="C1286" s="136"/>
      <c r="D1286" s="136"/>
      <c r="E1286" s="136"/>
      <c r="F1286" s="136"/>
      <c r="G1286" s="136"/>
      <c r="H1286" s="136"/>
      <c r="I1286" s="136"/>
      <c r="J1286" s="136"/>
      <c r="K1286" s="136"/>
      <c r="L1286" s="138"/>
      <c r="M1286" s="139"/>
    </row>
    <row r="1287" spans="1:13" s="2" customFormat="1" x14ac:dyDescent="0.25">
      <c r="A1287" s="136"/>
      <c r="B1287" s="136"/>
      <c r="C1287" s="136"/>
      <c r="D1287" s="136"/>
      <c r="E1287" s="136"/>
      <c r="F1287" s="136"/>
      <c r="G1287" s="136"/>
      <c r="H1287" s="136"/>
      <c r="I1287" s="136"/>
      <c r="J1287" s="136"/>
      <c r="K1287" s="136"/>
      <c r="L1287" s="138"/>
      <c r="M1287" s="139"/>
    </row>
    <row r="1288" spans="1:13" s="2" customFormat="1" x14ac:dyDescent="0.25">
      <c r="A1288" s="136"/>
      <c r="B1288" s="136"/>
      <c r="C1288" s="136"/>
      <c r="D1288" s="136"/>
      <c r="E1288" s="136"/>
      <c r="F1288" s="136"/>
      <c r="G1288" s="136"/>
      <c r="H1288" s="136"/>
      <c r="I1288" s="136"/>
      <c r="J1288" s="136"/>
      <c r="K1288" s="136"/>
      <c r="L1288" s="138"/>
      <c r="M1288" s="139"/>
    </row>
    <row r="1289" spans="1:13" s="2" customFormat="1" x14ac:dyDescent="0.25">
      <c r="A1289" s="136"/>
      <c r="B1289" s="136"/>
      <c r="C1289" s="136"/>
      <c r="D1289" s="136"/>
      <c r="E1289" s="136"/>
      <c r="F1289" s="136"/>
      <c r="G1289" s="136"/>
      <c r="H1289" s="136"/>
      <c r="I1289" s="136"/>
      <c r="J1289" s="136"/>
      <c r="K1289" s="136"/>
      <c r="L1289" s="138"/>
      <c r="M1289" s="139"/>
    </row>
    <row r="1290" spans="1:13" s="2" customFormat="1" x14ac:dyDescent="0.25">
      <c r="A1290" s="136"/>
      <c r="B1290" s="136"/>
      <c r="C1290" s="136"/>
      <c r="D1290" s="136"/>
      <c r="E1290" s="136"/>
      <c r="F1290" s="136"/>
      <c r="G1290" s="136"/>
      <c r="H1290" s="136"/>
      <c r="I1290" s="136"/>
      <c r="J1290" s="136"/>
      <c r="K1290" s="136"/>
      <c r="L1290" s="138"/>
      <c r="M1290" s="139"/>
    </row>
    <row r="1291" spans="1:13" s="2" customFormat="1" x14ac:dyDescent="0.25">
      <c r="A1291" s="136"/>
      <c r="B1291" s="136"/>
      <c r="C1291" s="136"/>
      <c r="D1291" s="136"/>
      <c r="E1291" s="136"/>
      <c r="F1291" s="136"/>
      <c r="G1291" s="136"/>
      <c r="H1291" s="136"/>
      <c r="I1291" s="136"/>
      <c r="J1291" s="136"/>
      <c r="K1291" s="136"/>
      <c r="L1291" s="138"/>
      <c r="M1291" s="139"/>
    </row>
    <row r="1292" spans="1:13" s="2" customFormat="1" x14ac:dyDescent="0.25">
      <c r="A1292" s="136"/>
      <c r="B1292" s="136"/>
      <c r="C1292" s="136"/>
      <c r="D1292" s="136"/>
      <c r="E1292" s="136"/>
      <c r="F1292" s="136"/>
      <c r="G1292" s="136"/>
      <c r="H1292" s="136"/>
      <c r="I1292" s="136"/>
      <c r="J1292" s="136"/>
      <c r="K1292" s="136"/>
      <c r="L1292" s="138"/>
      <c r="M1292" s="139"/>
    </row>
    <row r="1293" spans="1:13" s="2" customFormat="1" x14ac:dyDescent="0.25">
      <c r="A1293" s="136"/>
      <c r="B1293" s="136"/>
      <c r="C1293" s="136"/>
      <c r="D1293" s="136"/>
      <c r="E1293" s="136"/>
      <c r="F1293" s="136"/>
      <c r="G1293" s="136"/>
      <c r="H1293" s="136"/>
      <c r="I1293" s="136"/>
      <c r="J1293" s="136"/>
      <c r="K1293" s="136"/>
      <c r="L1293" s="138"/>
      <c r="M1293" s="139"/>
    </row>
    <row r="1294" spans="1:13" s="2" customFormat="1" x14ac:dyDescent="0.25">
      <c r="A1294" s="136"/>
      <c r="B1294" s="136"/>
      <c r="C1294" s="136"/>
      <c r="D1294" s="136"/>
      <c r="E1294" s="136"/>
      <c r="F1294" s="136"/>
      <c r="G1294" s="136"/>
      <c r="H1294" s="136"/>
      <c r="I1294" s="136"/>
      <c r="J1294" s="136"/>
      <c r="K1294" s="136"/>
      <c r="L1294" s="138"/>
      <c r="M1294" s="139"/>
    </row>
    <row r="1295" spans="1:13" s="2" customFormat="1" x14ac:dyDescent="0.25">
      <c r="A1295" s="136"/>
      <c r="B1295" s="136"/>
      <c r="C1295" s="136"/>
      <c r="D1295" s="136"/>
      <c r="E1295" s="136"/>
      <c r="F1295" s="136"/>
      <c r="G1295" s="136"/>
      <c r="H1295" s="136"/>
      <c r="I1295" s="136"/>
      <c r="J1295" s="136"/>
      <c r="K1295" s="136"/>
      <c r="L1295" s="138"/>
      <c r="M1295" s="139"/>
    </row>
    <row r="1296" spans="1:13" s="2" customFormat="1" x14ac:dyDescent="0.25">
      <c r="A1296" s="136"/>
      <c r="B1296" s="136"/>
      <c r="C1296" s="136"/>
      <c r="D1296" s="136"/>
      <c r="E1296" s="136"/>
      <c r="F1296" s="136"/>
      <c r="G1296" s="136"/>
      <c r="H1296" s="136"/>
      <c r="I1296" s="136"/>
      <c r="J1296" s="136"/>
      <c r="K1296" s="136"/>
      <c r="L1296" s="138"/>
      <c r="M1296" s="139"/>
    </row>
    <row r="1297" spans="1:13" s="2" customFormat="1" x14ac:dyDescent="0.25">
      <c r="A1297" s="136"/>
      <c r="B1297" s="136"/>
      <c r="C1297" s="136"/>
      <c r="D1297" s="136"/>
      <c r="E1297" s="136"/>
      <c r="F1297" s="136"/>
      <c r="G1297" s="136"/>
      <c r="H1297" s="136"/>
      <c r="I1297" s="136"/>
      <c r="J1297" s="136"/>
      <c r="K1297" s="136"/>
      <c r="L1297" s="138"/>
      <c r="M1297" s="139"/>
    </row>
    <row r="1298" spans="1:13" s="2" customFormat="1" x14ac:dyDescent="0.25">
      <c r="A1298" s="136"/>
      <c r="B1298" s="136"/>
      <c r="C1298" s="136"/>
      <c r="D1298" s="136"/>
      <c r="E1298" s="136"/>
      <c r="F1298" s="136"/>
      <c r="G1298" s="136"/>
      <c r="H1298" s="136"/>
      <c r="I1298" s="136"/>
      <c r="J1298" s="136"/>
      <c r="K1298" s="136"/>
      <c r="L1298" s="138"/>
      <c r="M1298" s="139"/>
    </row>
    <row r="1299" spans="1:13" s="2" customFormat="1" x14ac:dyDescent="0.25">
      <c r="A1299" s="136"/>
      <c r="B1299" s="136"/>
      <c r="C1299" s="136"/>
      <c r="D1299" s="136"/>
      <c r="E1299" s="136"/>
      <c r="F1299" s="136"/>
      <c r="G1299" s="136"/>
      <c r="H1299" s="136"/>
      <c r="I1299" s="136"/>
      <c r="J1299" s="136"/>
      <c r="K1299" s="136"/>
      <c r="L1299" s="138"/>
      <c r="M1299" s="139"/>
    </row>
    <row r="1300" spans="1:13" s="2" customFormat="1" x14ac:dyDescent="0.25">
      <c r="A1300" s="136"/>
      <c r="B1300" s="136"/>
      <c r="C1300" s="136"/>
      <c r="D1300" s="136"/>
      <c r="E1300" s="136"/>
      <c r="F1300" s="136"/>
      <c r="G1300" s="136"/>
      <c r="H1300" s="136"/>
      <c r="I1300" s="136"/>
      <c r="J1300" s="136"/>
      <c r="K1300" s="136"/>
      <c r="L1300" s="138"/>
      <c r="M1300" s="139"/>
    </row>
    <row r="1301" spans="1:13" s="2" customFormat="1" x14ac:dyDescent="0.25">
      <c r="A1301" s="136"/>
      <c r="B1301" s="136"/>
      <c r="C1301" s="136"/>
      <c r="D1301" s="136"/>
      <c r="E1301" s="136"/>
      <c r="F1301" s="136"/>
      <c r="G1301" s="136"/>
      <c r="H1301" s="136"/>
      <c r="I1301" s="136"/>
      <c r="J1301" s="136"/>
      <c r="K1301" s="136"/>
      <c r="L1301" s="138"/>
      <c r="M1301" s="139"/>
    </row>
    <row r="1302" spans="1:13" s="2" customFormat="1" x14ac:dyDescent="0.25">
      <c r="A1302" s="136"/>
      <c r="B1302" s="136"/>
      <c r="C1302" s="136"/>
      <c r="D1302" s="136"/>
      <c r="E1302" s="136"/>
      <c r="F1302" s="136"/>
      <c r="G1302" s="136"/>
      <c r="H1302" s="136"/>
      <c r="I1302" s="136"/>
      <c r="J1302" s="136"/>
      <c r="K1302" s="136"/>
      <c r="L1302" s="138"/>
      <c r="M1302" s="139"/>
    </row>
    <row r="1303" spans="1:13" s="2" customFormat="1" x14ac:dyDescent="0.25">
      <c r="A1303" s="136"/>
      <c r="B1303" s="136"/>
      <c r="C1303" s="136"/>
      <c r="D1303" s="136"/>
      <c r="E1303" s="136"/>
      <c r="F1303" s="136"/>
      <c r="G1303" s="136"/>
      <c r="H1303" s="136"/>
      <c r="I1303" s="136"/>
      <c r="J1303" s="136"/>
      <c r="K1303" s="136"/>
      <c r="L1303" s="138"/>
      <c r="M1303" s="139"/>
    </row>
    <row r="1304" spans="1:13" s="2" customFormat="1" x14ac:dyDescent="0.25">
      <c r="A1304" s="136"/>
      <c r="B1304" s="136"/>
      <c r="C1304" s="136"/>
      <c r="D1304" s="136"/>
      <c r="E1304" s="136"/>
      <c r="F1304" s="136"/>
      <c r="G1304" s="136"/>
      <c r="H1304" s="136"/>
      <c r="I1304" s="136"/>
      <c r="J1304" s="136"/>
      <c r="K1304" s="136"/>
      <c r="L1304" s="138"/>
      <c r="M1304" s="139"/>
    </row>
    <row r="1305" spans="1:13" s="2" customFormat="1" x14ac:dyDescent="0.25">
      <c r="A1305" s="136"/>
      <c r="B1305" s="136"/>
      <c r="C1305" s="136"/>
      <c r="D1305" s="136"/>
      <c r="E1305" s="136"/>
      <c r="F1305" s="136"/>
      <c r="G1305" s="136"/>
      <c r="H1305" s="136"/>
      <c r="I1305" s="136"/>
      <c r="J1305" s="136"/>
      <c r="K1305" s="136"/>
      <c r="L1305" s="138"/>
      <c r="M1305" s="139"/>
    </row>
    <row r="1306" spans="1:13" s="2" customFormat="1" x14ac:dyDescent="0.25">
      <c r="A1306" s="136"/>
      <c r="B1306" s="136"/>
      <c r="C1306" s="136"/>
      <c r="D1306" s="136"/>
      <c r="E1306" s="136"/>
      <c r="F1306" s="136"/>
      <c r="G1306" s="136"/>
      <c r="H1306" s="136"/>
      <c r="I1306" s="136"/>
      <c r="J1306" s="136"/>
      <c r="K1306" s="136"/>
      <c r="L1306" s="138"/>
      <c r="M1306" s="139"/>
    </row>
    <row r="1307" spans="1:13" s="2" customFormat="1" x14ac:dyDescent="0.25">
      <c r="A1307" s="136"/>
      <c r="B1307" s="136"/>
      <c r="C1307" s="136"/>
      <c r="D1307" s="136"/>
      <c r="E1307" s="136"/>
      <c r="F1307" s="136"/>
      <c r="G1307" s="136"/>
      <c r="H1307" s="136"/>
      <c r="I1307" s="136"/>
      <c r="J1307" s="136"/>
      <c r="K1307" s="136"/>
      <c r="L1307" s="138"/>
      <c r="M1307" s="139"/>
    </row>
    <row r="1308" spans="1:13" s="2" customFormat="1" x14ac:dyDescent="0.25">
      <c r="A1308" s="136"/>
      <c r="B1308" s="136"/>
      <c r="C1308" s="136"/>
      <c r="D1308" s="136"/>
      <c r="E1308" s="136"/>
      <c r="F1308" s="136"/>
      <c r="G1308" s="136"/>
      <c r="H1308" s="136"/>
      <c r="I1308" s="136"/>
      <c r="J1308" s="136"/>
      <c r="K1308" s="136"/>
      <c r="L1308" s="138"/>
      <c r="M1308" s="139"/>
    </row>
    <row r="1309" spans="1:13" s="2" customFormat="1" x14ac:dyDescent="0.25">
      <c r="A1309" s="136"/>
      <c r="B1309" s="136"/>
      <c r="C1309" s="136"/>
      <c r="D1309" s="136"/>
      <c r="E1309" s="136"/>
      <c r="F1309" s="136"/>
      <c r="G1309" s="136"/>
      <c r="H1309" s="136"/>
      <c r="I1309" s="136"/>
      <c r="J1309" s="136"/>
      <c r="K1309" s="136"/>
      <c r="L1309" s="138"/>
      <c r="M1309" s="139"/>
    </row>
    <row r="1310" spans="1:13" s="2" customFormat="1" x14ac:dyDescent="0.25">
      <c r="A1310" s="136"/>
      <c r="B1310" s="136"/>
      <c r="C1310" s="136"/>
      <c r="D1310" s="136"/>
      <c r="E1310" s="136"/>
      <c r="F1310" s="136"/>
      <c r="G1310" s="136"/>
      <c r="H1310" s="136"/>
      <c r="I1310" s="136"/>
      <c r="J1310" s="136"/>
      <c r="K1310" s="136"/>
      <c r="L1310" s="138"/>
      <c r="M1310" s="139"/>
    </row>
    <row r="1311" spans="1:13" s="2" customFormat="1" x14ac:dyDescent="0.25">
      <c r="A1311" s="136"/>
      <c r="B1311" s="136"/>
      <c r="C1311" s="136"/>
      <c r="D1311" s="136"/>
      <c r="E1311" s="136"/>
      <c r="F1311" s="136"/>
      <c r="G1311" s="136"/>
      <c r="H1311" s="136"/>
      <c r="I1311" s="136"/>
      <c r="J1311" s="136"/>
      <c r="K1311" s="136"/>
      <c r="L1311" s="138"/>
      <c r="M1311" s="139"/>
    </row>
    <row r="1312" spans="1:13" s="2" customFormat="1" x14ac:dyDescent="0.25">
      <c r="A1312" s="136"/>
      <c r="B1312" s="136"/>
      <c r="C1312" s="136"/>
      <c r="D1312" s="136"/>
      <c r="E1312" s="136"/>
      <c r="F1312" s="136"/>
      <c r="G1312" s="136"/>
      <c r="H1312" s="136"/>
      <c r="I1312" s="136"/>
      <c r="J1312" s="136"/>
      <c r="K1312" s="136"/>
      <c r="L1312" s="138"/>
      <c r="M1312" s="139"/>
    </row>
    <row r="1313" spans="1:13" s="2" customFormat="1" x14ac:dyDescent="0.25">
      <c r="A1313" s="136"/>
      <c r="B1313" s="136"/>
      <c r="C1313" s="136"/>
      <c r="D1313" s="136"/>
      <c r="E1313" s="136"/>
      <c r="F1313" s="136"/>
      <c r="G1313" s="136"/>
      <c r="H1313" s="136"/>
      <c r="I1313" s="136"/>
      <c r="J1313" s="136"/>
      <c r="K1313" s="136"/>
      <c r="L1313" s="138"/>
      <c r="M1313" s="139"/>
    </row>
    <row r="1314" spans="1:13" s="2" customFormat="1" x14ac:dyDescent="0.25">
      <c r="A1314" s="136"/>
      <c r="B1314" s="136"/>
      <c r="C1314" s="136"/>
      <c r="D1314" s="136"/>
      <c r="E1314" s="136"/>
      <c r="F1314" s="136"/>
      <c r="G1314" s="136"/>
      <c r="H1314" s="136"/>
      <c r="I1314" s="136"/>
      <c r="J1314" s="136"/>
      <c r="K1314" s="136"/>
      <c r="L1314" s="138"/>
      <c r="M1314" s="139"/>
    </row>
    <row r="1315" spans="1:13" s="2" customFormat="1" x14ac:dyDescent="0.25">
      <c r="A1315" s="136"/>
      <c r="B1315" s="136"/>
      <c r="C1315" s="136"/>
      <c r="D1315" s="136"/>
      <c r="E1315" s="136"/>
      <c r="F1315" s="136"/>
      <c r="G1315" s="136"/>
      <c r="H1315" s="136"/>
      <c r="I1315" s="136"/>
      <c r="J1315" s="136"/>
      <c r="K1315" s="136"/>
      <c r="L1315" s="138"/>
      <c r="M1315" s="139"/>
    </row>
    <row r="1316" spans="1:13" s="2" customFormat="1" x14ac:dyDescent="0.25">
      <c r="A1316" s="136"/>
      <c r="B1316" s="136"/>
      <c r="C1316" s="136"/>
      <c r="D1316" s="136"/>
      <c r="E1316" s="136"/>
      <c r="F1316" s="136"/>
      <c r="G1316" s="136"/>
      <c r="H1316" s="136"/>
      <c r="I1316" s="136"/>
      <c r="J1316" s="136"/>
      <c r="K1316" s="136"/>
      <c r="L1316" s="138"/>
      <c r="M1316" s="139"/>
    </row>
    <row r="1317" spans="1:13" s="2" customFormat="1" x14ac:dyDescent="0.25">
      <c r="A1317" s="136"/>
      <c r="B1317" s="136"/>
      <c r="C1317" s="136"/>
      <c r="D1317" s="136"/>
      <c r="E1317" s="136"/>
      <c r="F1317" s="136"/>
      <c r="G1317" s="136"/>
      <c r="H1317" s="136"/>
      <c r="I1317" s="136"/>
      <c r="J1317" s="136"/>
      <c r="K1317" s="136"/>
      <c r="L1317" s="138"/>
      <c r="M1317" s="139"/>
    </row>
    <row r="1318" spans="1:13" s="2" customFormat="1" x14ac:dyDescent="0.25">
      <c r="A1318" s="136"/>
      <c r="B1318" s="136"/>
      <c r="C1318" s="136"/>
      <c r="D1318" s="136"/>
      <c r="E1318" s="136"/>
      <c r="F1318" s="136"/>
      <c r="G1318" s="136"/>
      <c r="H1318" s="136"/>
      <c r="I1318" s="136"/>
      <c r="J1318" s="136"/>
      <c r="K1318" s="136"/>
      <c r="L1318" s="138"/>
      <c r="M1318" s="139"/>
    </row>
    <row r="1319" spans="1:13" s="2" customFormat="1" x14ac:dyDescent="0.25">
      <c r="A1319" s="136"/>
      <c r="B1319" s="136"/>
      <c r="C1319" s="136"/>
      <c r="D1319" s="136"/>
      <c r="E1319" s="136"/>
      <c r="F1319" s="136"/>
      <c r="G1319" s="136"/>
      <c r="H1319" s="136"/>
      <c r="I1319" s="136"/>
      <c r="J1319" s="136"/>
      <c r="K1319" s="136"/>
      <c r="L1319" s="138"/>
      <c r="M1319" s="139"/>
    </row>
    <row r="1320" spans="1:13" s="2" customFormat="1" x14ac:dyDescent="0.25">
      <c r="A1320" s="136"/>
      <c r="B1320" s="136"/>
      <c r="C1320" s="136"/>
      <c r="D1320" s="136"/>
      <c r="E1320" s="136"/>
      <c r="F1320" s="136"/>
      <c r="G1320" s="136"/>
      <c r="H1320" s="136"/>
      <c r="I1320" s="136"/>
      <c r="J1320" s="136"/>
      <c r="K1320" s="136"/>
      <c r="L1320" s="138"/>
      <c r="M1320" s="139"/>
    </row>
    <row r="1321" spans="1:13" s="2" customFormat="1" x14ac:dyDescent="0.25">
      <c r="A1321" s="136"/>
      <c r="B1321" s="136"/>
      <c r="C1321" s="136"/>
      <c r="D1321" s="136"/>
      <c r="E1321" s="136"/>
      <c r="F1321" s="136"/>
      <c r="G1321" s="136"/>
      <c r="H1321" s="136"/>
      <c r="I1321" s="136"/>
      <c r="J1321" s="136"/>
      <c r="K1321" s="136"/>
      <c r="L1321" s="138"/>
      <c r="M1321" s="139"/>
    </row>
    <row r="1322" spans="1:13" s="2" customFormat="1" x14ac:dyDescent="0.25">
      <c r="A1322" s="136"/>
      <c r="B1322" s="136"/>
      <c r="C1322" s="136"/>
      <c r="D1322" s="136"/>
      <c r="E1322" s="136"/>
      <c r="F1322" s="136"/>
      <c r="G1322" s="136"/>
      <c r="H1322" s="136"/>
      <c r="I1322" s="136"/>
      <c r="J1322" s="136"/>
      <c r="K1322" s="136"/>
      <c r="L1322" s="138"/>
      <c r="M1322" s="139"/>
    </row>
    <row r="1323" spans="1:13" s="2" customFormat="1" x14ac:dyDescent="0.25">
      <c r="A1323" s="136"/>
      <c r="B1323" s="136"/>
      <c r="C1323" s="136"/>
      <c r="D1323" s="136"/>
      <c r="E1323" s="136"/>
      <c r="F1323" s="136"/>
      <c r="G1323" s="136"/>
      <c r="H1323" s="136"/>
      <c r="I1323" s="136"/>
      <c r="J1323" s="136"/>
      <c r="K1323" s="136"/>
      <c r="L1323" s="138"/>
      <c r="M1323" s="139"/>
    </row>
    <row r="1324" spans="1:13" s="2" customFormat="1" x14ac:dyDescent="0.25">
      <c r="A1324" s="136"/>
      <c r="B1324" s="136"/>
      <c r="C1324" s="136"/>
      <c r="D1324" s="136"/>
      <c r="E1324" s="136"/>
      <c r="F1324" s="136"/>
      <c r="G1324" s="136"/>
      <c r="H1324" s="136"/>
      <c r="I1324" s="136"/>
      <c r="J1324" s="136"/>
      <c r="K1324" s="136"/>
      <c r="L1324" s="138"/>
      <c r="M1324" s="139"/>
    </row>
    <row r="1325" spans="1:13" s="2" customFormat="1" x14ac:dyDescent="0.25">
      <c r="A1325" s="136"/>
      <c r="B1325" s="136"/>
      <c r="C1325" s="136"/>
      <c r="D1325" s="136"/>
      <c r="E1325" s="136"/>
      <c r="F1325" s="136"/>
      <c r="G1325" s="136"/>
      <c r="H1325" s="136"/>
      <c r="I1325" s="136"/>
      <c r="J1325" s="136"/>
      <c r="K1325" s="136"/>
      <c r="L1325" s="138"/>
      <c r="M1325" s="139"/>
    </row>
    <row r="1326" spans="1:13" s="2" customFormat="1" x14ac:dyDescent="0.25">
      <c r="A1326" s="136"/>
      <c r="B1326" s="136"/>
      <c r="C1326" s="136"/>
      <c r="D1326" s="136"/>
      <c r="E1326" s="136"/>
      <c r="F1326" s="136"/>
      <c r="G1326" s="136"/>
      <c r="H1326" s="136"/>
      <c r="I1326" s="136"/>
      <c r="J1326" s="136"/>
      <c r="K1326" s="136"/>
      <c r="L1326" s="138"/>
      <c r="M1326" s="139"/>
    </row>
    <row r="1327" spans="1:13" s="2" customFormat="1" x14ac:dyDescent="0.25">
      <c r="A1327" s="136"/>
      <c r="B1327" s="136"/>
      <c r="C1327" s="136"/>
      <c r="D1327" s="136"/>
      <c r="E1327" s="136"/>
      <c r="F1327" s="136"/>
      <c r="G1327" s="136"/>
      <c r="H1327" s="136"/>
      <c r="I1327" s="136"/>
      <c r="J1327" s="136"/>
      <c r="K1327" s="136"/>
      <c r="L1327" s="138"/>
      <c r="M1327" s="139"/>
    </row>
    <row r="1328" spans="1:13" s="2" customFormat="1" x14ac:dyDescent="0.25">
      <c r="A1328" s="136"/>
      <c r="B1328" s="136"/>
      <c r="C1328" s="136"/>
      <c r="D1328" s="136"/>
      <c r="E1328" s="136"/>
      <c r="F1328" s="136"/>
      <c r="G1328" s="136"/>
      <c r="H1328" s="136"/>
      <c r="I1328" s="136"/>
      <c r="J1328" s="136"/>
      <c r="K1328" s="136"/>
      <c r="L1328" s="138"/>
      <c r="M1328" s="139"/>
    </row>
    <row r="1329" spans="1:13" s="2" customFormat="1" x14ac:dyDescent="0.25">
      <c r="A1329" s="136"/>
      <c r="B1329" s="136"/>
      <c r="C1329" s="136"/>
      <c r="D1329" s="136"/>
      <c r="E1329" s="136"/>
      <c r="F1329" s="136"/>
      <c r="G1329" s="136"/>
      <c r="H1329" s="136"/>
      <c r="I1329" s="136"/>
      <c r="J1329" s="136"/>
      <c r="K1329" s="136"/>
      <c r="L1329" s="138"/>
      <c r="M1329" s="139"/>
    </row>
    <row r="1330" spans="1:13" s="2" customFormat="1" x14ac:dyDescent="0.25">
      <c r="A1330" s="136"/>
      <c r="B1330" s="136"/>
      <c r="C1330" s="136"/>
      <c r="D1330" s="136"/>
      <c r="E1330" s="136"/>
      <c r="F1330" s="136"/>
      <c r="G1330" s="136"/>
      <c r="H1330" s="136"/>
      <c r="I1330" s="136"/>
      <c r="J1330" s="136"/>
      <c r="K1330" s="136"/>
      <c r="L1330" s="138"/>
      <c r="M1330" s="139"/>
    </row>
    <row r="1331" spans="1:13" s="2" customFormat="1" x14ac:dyDescent="0.25">
      <c r="A1331" s="136"/>
      <c r="B1331" s="136"/>
      <c r="C1331" s="136"/>
      <c r="D1331" s="136"/>
      <c r="E1331" s="136"/>
      <c r="F1331" s="136"/>
      <c r="G1331" s="136"/>
      <c r="H1331" s="136"/>
      <c r="I1331" s="136"/>
      <c r="J1331" s="136"/>
      <c r="K1331" s="136"/>
      <c r="L1331" s="138"/>
      <c r="M1331" s="139"/>
    </row>
    <row r="1332" spans="1:13" s="2" customFormat="1" x14ac:dyDescent="0.25">
      <c r="A1332" s="136"/>
      <c r="B1332" s="136"/>
      <c r="C1332" s="136"/>
      <c r="D1332" s="136"/>
      <c r="E1332" s="136"/>
      <c r="F1332" s="136"/>
      <c r="G1332" s="136"/>
      <c r="H1332" s="136"/>
      <c r="I1332" s="136"/>
      <c r="J1332" s="136"/>
      <c r="K1332" s="136"/>
      <c r="L1332" s="138"/>
      <c r="M1332" s="139"/>
    </row>
    <row r="1333" spans="1:13" s="2" customFormat="1" x14ac:dyDescent="0.25">
      <c r="A1333" s="136"/>
      <c r="B1333" s="136"/>
      <c r="C1333" s="136"/>
      <c r="D1333" s="136"/>
      <c r="E1333" s="136"/>
      <c r="F1333" s="136"/>
      <c r="G1333" s="136"/>
      <c r="H1333" s="136"/>
      <c r="I1333" s="136"/>
      <c r="J1333" s="136"/>
      <c r="K1333" s="136"/>
      <c r="L1333" s="138"/>
      <c r="M1333" s="139"/>
    </row>
    <row r="1334" spans="1:13" s="2" customFormat="1" x14ac:dyDescent="0.25">
      <c r="A1334" s="136"/>
      <c r="B1334" s="136"/>
      <c r="C1334" s="136"/>
      <c r="D1334" s="136"/>
      <c r="E1334" s="136"/>
      <c r="F1334" s="136"/>
      <c r="G1334" s="136"/>
      <c r="H1334" s="136"/>
      <c r="I1334" s="136"/>
      <c r="J1334" s="136"/>
      <c r="K1334" s="136"/>
      <c r="L1334" s="138"/>
      <c r="M1334" s="139"/>
    </row>
    <row r="1335" spans="1:13" s="2" customFormat="1" x14ac:dyDescent="0.25">
      <c r="A1335" s="136"/>
      <c r="B1335" s="136"/>
      <c r="C1335" s="136"/>
      <c r="D1335" s="136"/>
      <c r="E1335" s="136"/>
      <c r="F1335" s="136"/>
      <c r="G1335" s="136"/>
      <c r="H1335" s="136"/>
      <c r="I1335" s="136"/>
      <c r="J1335" s="136"/>
      <c r="K1335" s="136"/>
      <c r="L1335" s="138"/>
      <c r="M1335" s="139"/>
    </row>
    <row r="1336" spans="1:13" s="2" customFormat="1" x14ac:dyDescent="0.25">
      <c r="A1336" s="136"/>
      <c r="B1336" s="136"/>
      <c r="C1336" s="136"/>
      <c r="D1336" s="136"/>
      <c r="E1336" s="136"/>
      <c r="F1336" s="136"/>
      <c r="G1336" s="136"/>
      <c r="H1336" s="136"/>
      <c r="I1336" s="136"/>
      <c r="J1336" s="136"/>
      <c r="K1336" s="136"/>
      <c r="L1336" s="138"/>
      <c r="M1336" s="139"/>
    </row>
    <row r="1337" spans="1:13" s="2" customFormat="1" x14ac:dyDescent="0.25">
      <c r="A1337" s="136"/>
      <c r="B1337" s="136"/>
      <c r="C1337" s="136"/>
      <c r="D1337" s="136"/>
      <c r="E1337" s="136"/>
      <c r="F1337" s="136"/>
      <c r="G1337" s="136"/>
      <c r="H1337" s="136"/>
      <c r="I1337" s="136"/>
      <c r="J1337" s="136"/>
      <c r="K1337" s="136"/>
      <c r="L1337" s="138"/>
      <c r="M1337" s="139"/>
    </row>
    <row r="1338" spans="1:13" s="2" customFormat="1" x14ac:dyDescent="0.25">
      <c r="A1338" s="136"/>
      <c r="B1338" s="136"/>
      <c r="C1338" s="136"/>
      <c r="D1338" s="136"/>
      <c r="E1338" s="136"/>
      <c r="F1338" s="136"/>
      <c r="G1338" s="136"/>
      <c r="H1338" s="136"/>
      <c r="I1338" s="136"/>
      <c r="J1338" s="136"/>
      <c r="K1338" s="136"/>
      <c r="L1338" s="138"/>
      <c r="M1338" s="139"/>
    </row>
    <row r="1339" spans="1:13" s="2" customFormat="1" x14ac:dyDescent="0.25">
      <c r="A1339" s="136"/>
      <c r="B1339" s="136"/>
      <c r="C1339" s="136"/>
      <c r="D1339" s="136"/>
      <c r="E1339" s="136"/>
      <c r="F1339" s="136"/>
      <c r="G1339" s="136"/>
      <c r="H1339" s="136"/>
      <c r="I1339" s="136"/>
      <c r="J1339" s="136"/>
      <c r="K1339" s="136"/>
      <c r="L1339" s="138"/>
      <c r="M1339" s="139"/>
    </row>
    <row r="1340" spans="1:13" s="2" customFormat="1" x14ac:dyDescent="0.25">
      <c r="A1340" s="136"/>
      <c r="B1340" s="136"/>
      <c r="C1340" s="136"/>
      <c r="D1340" s="136"/>
      <c r="E1340" s="136"/>
      <c r="F1340" s="136"/>
      <c r="G1340" s="136"/>
      <c r="H1340" s="136"/>
      <c r="I1340" s="136"/>
      <c r="J1340" s="136"/>
      <c r="K1340" s="136"/>
      <c r="L1340" s="138"/>
      <c r="M1340" s="139"/>
    </row>
    <row r="1341" spans="1:13" s="2" customFormat="1" x14ac:dyDescent="0.25">
      <c r="A1341" s="136"/>
      <c r="B1341" s="136"/>
      <c r="C1341" s="136"/>
      <c r="D1341" s="136"/>
      <c r="E1341" s="136"/>
      <c r="F1341" s="136"/>
      <c r="G1341" s="136"/>
      <c r="H1341" s="136"/>
      <c r="I1341" s="136"/>
      <c r="J1341" s="136"/>
      <c r="K1341" s="136"/>
      <c r="L1341" s="138"/>
      <c r="M1341" s="139"/>
    </row>
    <row r="1342" spans="1:13" s="2" customFormat="1" x14ac:dyDescent="0.25">
      <c r="A1342" s="136"/>
      <c r="B1342" s="136"/>
      <c r="C1342" s="136"/>
      <c r="D1342" s="136"/>
      <c r="E1342" s="136"/>
      <c r="F1342" s="136"/>
      <c r="G1342" s="136"/>
      <c r="H1342" s="136"/>
      <c r="I1342" s="136"/>
      <c r="J1342" s="136"/>
      <c r="K1342" s="136"/>
      <c r="L1342" s="138"/>
      <c r="M1342" s="139"/>
    </row>
    <row r="1343" spans="1:13" s="2" customFormat="1" x14ac:dyDescent="0.25">
      <c r="A1343" s="136"/>
      <c r="B1343" s="136"/>
      <c r="C1343" s="136"/>
      <c r="D1343" s="136"/>
      <c r="E1343" s="136"/>
      <c r="F1343" s="136"/>
      <c r="G1343" s="136"/>
      <c r="H1343" s="136"/>
      <c r="I1343" s="136"/>
      <c r="J1343" s="136"/>
      <c r="K1343" s="136"/>
      <c r="L1343" s="138"/>
      <c r="M1343" s="139"/>
    </row>
    <row r="1344" spans="1:13" s="2" customFormat="1" x14ac:dyDescent="0.25">
      <c r="A1344" s="136"/>
      <c r="B1344" s="136"/>
      <c r="C1344" s="136"/>
      <c r="D1344" s="136"/>
      <c r="E1344" s="136"/>
      <c r="F1344" s="136"/>
      <c r="G1344" s="136"/>
      <c r="H1344" s="136"/>
      <c r="I1344" s="136"/>
      <c r="J1344" s="136"/>
      <c r="K1344" s="136"/>
      <c r="L1344" s="138"/>
      <c r="M1344" s="139"/>
    </row>
    <row r="1345" spans="1:13" s="2" customFormat="1" x14ac:dyDescent="0.25">
      <c r="A1345" s="136"/>
      <c r="B1345" s="136"/>
      <c r="C1345" s="136"/>
      <c r="D1345" s="136"/>
      <c r="E1345" s="136"/>
      <c r="F1345" s="136"/>
      <c r="G1345" s="136"/>
      <c r="H1345" s="136"/>
      <c r="I1345" s="136"/>
      <c r="J1345" s="136"/>
      <c r="K1345" s="136"/>
      <c r="L1345" s="138"/>
      <c r="M1345" s="139"/>
    </row>
    <row r="1346" spans="1:13" s="2" customFormat="1" x14ac:dyDescent="0.25">
      <c r="A1346" s="136"/>
      <c r="B1346" s="136"/>
      <c r="C1346" s="136"/>
      <c r="D1346" s="136"/>
      <c r="E1346" s="136"/>
      <c r="F1346" s="136"/>
      <c r="G1346" s="136"/>
      <c r="H1346" s="136"/>
      <c r="I1346" s="136"/>
      <c r="J1346" s="136"/>
      <c r="K1346" s="136"/>
      <c r="L1346" s="138"/>
      <c r="M1346" s="139"/>
    </row>
    <row r="1347" spans="1:13" s="2" customFormat="1" x14ac:dyDescent="0.25">
      <c r="A1347" s="136"/>
      <c r="B1347" s="136"/>
      <c r="C1347" s="136"/>
      <c r="D1347" s="136"/>
      <c r="E1347" s="136"/>
      <c r="F1347" s="136"/>
      <c r="G1347" s="136"/>
      <c r="H1347" s="136"/>
      <c r="I1347" s="136"/>
      <c r="J1347" s="136"/>
      <c r="K1347" s="136"/>
      <c r="L1347" s="138"/>
      <c r="M1347" s="139"/>
    </row>
    <row r="1348" spans="1:13" s="2" customFormat="1" x14ac:dyDescent="0.25">
      <c r="A1348" s="136"/>
      <c r="B1348" s="136"/>
      <c r="C1348" s="136"/>
      <c r="D1348" s="136"/>
      <c r="E1348" s="136"/>
      <c r="F1348" s="136"/>
      <c r="G1348" s="136"/>
      <c r="H1348" s="136"/>
      <c r="I1348" s="136"/>
      <c r="J1348" s="136"/>
      <c r="K1348" s="136"/>
      <c r="L1348" s="138"/>
      <c r="M1348" s="139"/>
    </row>
    <row r="1349" spans="1:13" s="2" customFormat="1" x14ac:dyDescent="0.25">
      <c r="A1349" s="136"/>
      <c r="B1349" s="136"/>
      <c r="C1349" s="136"/>
      <c r="D1349" s="136"/>
      <c r="E1349" s="136"/>
      <c r="F1349" s="136"/>
      <c r="G1349" s="136"/>
      <c r="H1349" s="136"/>
      <c r="I1349" s="136"/>
      <c r="J1349" s="136"/>
      <c r="K1349" s="136"/>
      <c r="L1349" s="138"/>
      <c r="M1349" s="139"/>
    </row>
    <row r="1350" spans="1:13" s="2" customFormat="1" x14ac:dyDescent="0.25">
      <c r="A1350" s="136"/>
      <c r="B1350" s="136"/>
      <c r="C1350" s="136"/>
      <c r="D1350" s="136"/>
      <c r="E1350" s="136"/>
      <c r="F1350" s="136"/>
      <c r="G1350" s="136"/>
      <c r="H1350" s="136"/>
      <c r="I1350" s="136"/>
      <c r="J1350" s="136"/>
      <c r="K1350" s="136"/>
      <c r="L1350" s="138"/>
      <c r="M1350" s="139"/>
    </row>
    <row r="1351" spans="1:13" s="2" customFormat="1" x14ac:dyDescent="0.25">
      <c r="A1351" s="136"/>
      <c r="B1351" s="136"/>
      <c r="C1351" s="136"/>
      <c r="D1351" s="136"/>
      <c r="E1351" s="136"/>
      <c r="F1351" s="136"/>
      <c r="G1351" s="136"/>
      <c r="H1351" s="136"/>
      <c r="I1351" s="136"/>
      <c r="J1351" s="136"/>
      <c r="K1351" s="136"/>
      <c r="L1351" s="138"/>
      <c r="M1351" s="139"/>
    </row>
    <row r="1352" spans="1:13" s="2" customFormat="1" x14ac:dyDescent="0.25">
      <c r="A1352" s="136"/>
      <c r="B1352" s="136"/>
      <c r="C1352" s="136"/>
      <c r="D1352" s="136"/>
      <c r="E1352" s="136"/>
      <c r="F1352" s="136"/>
      <c r="G1352" s="136"/>
      <c r="H1352" s="136"/>
      <c r="I1352" s="136"/>
      <c r="J1352" s="136"/>
      <c r="K1352" s="136"/>
      <c r="L1352" s="138"/>
      <c r="M1352" s="139"/>
    </row>
    <row r="1353" spans="1:13" s="2" customFormat="1" x14ac:dyDescent="0.25">
      <c r="A1353" s="136"/>
      <c r="B1353" s="136"/>
      <c r="C1353" s="136"/>
      <c r="D1353" s="136"/>
      <c r="E1353" s="136"/>
      <c r="F1353" s="136"/>
      <c r="G1353" s="136"/>
      <c r="H1353" s="136"/>
      <c r="I1353" s="136"/>
      <c r="J1353" s="136"/>
      <c r="K1353" s="136"/>
      <c r="L1353" s="138"/>
      <c r="M1353" s="139"/>
    </row>
    <row r="1354" spans="1:13" s="2" customFormat="1" x14ac:dyDescent="0.25">
      <c r="A1354" s="136"/>
      <c r="B1354" s="136"/>
      <c r="C1354" s="136"/>
      <c r="D1354" s="136"/>
      <c r="E1354" s="136"/>
      <c r="F1354" s="136"/>
      <c r="G1354" s="136"/>
      <c r="H1354" s="136"/>
      <c r="I1354" s="136"/>
      <c r="J1354" s="136"/>
      <c r="K1354" s="136"/>
      <c r="L1354" s="138"/>
      <c r="M1354" s="139"/>
    </row>
    <row r="1355" spans="1:13" s="2" customFormat="1" x14ac:dyDescent="0.25">
      <c r="A1355" s="136"/>
      <c r="B1355" s="136"/>
      <c r="C1355" s="136"/>
      <c r="D1355" s="136"/>
      <c r="E1355" s="136"/>
      <c r="F1355" s="136"/>
      <c r="G1355" s="136"/>
      <c r="H1355" s="136"/>
      <c r="I1355" s="136"/>
      <c r="J1355" s="136"/>
      <c r="K1355" s="136"/>
      <c r="L1355" s="138"/>
      <c r="M1355" s="139"/>
    </row>
    <row r="1356" spans="1:13" s="2" customFormat="1" x14ac:dyDescent="0.25">
      <c r="A1356" s="136"/>
      <c r="B1356" s="136"/>
      <c r="C1356" s="136"/>
      <c r="D1356" s="136"/>
      <c r="E1356" s="136"/>
      <c r="F1356" s="136"/>
      <c r="G1356" s="136"/>
      <c r="H1356" s="136"/>
      <c r="I1356" s="136"/>
      <c r="J1356" s="136"/>
      <c r="K1356" s="136"/>
      <c r="L1356" s="138"/>
      <c r="M1356" s="139"/>
    </row>
    <row r="1357" spans="1:13" s="2" customFormat="1" x14ac:dyDescent="0.25">
      <c r="A1357" s="136"/>
      <c r="B1357" s="136"/>
      <c r="C1357" s="136"/>
      <c r="D1357" s="136"/>
      <c r="E1357" s="136"/>
      <c r="F1357" s="136"/>
      <c r="G1357" s="136"/>
      <c r="H1357" s="136"/>
      <c r="I1357" s="136"/>
      <c r="J1357" s="136"/>
      <c r="K1357" s="136"/>
      <c r="L1357" s="138"/>
      <c r="M1357" s="139"/>
    </row>
    <row r="1358" spans="1:13" s="2" customFormat="1" x14ac:dyDescent="0.25">
      <c r="A1358" s="136"/>
      <c r="B1358" s="136"/>
      <c r="C1358" s="136"/>
      <c r="D1358" s="136"/>
      <c r="E1358" s="136"/>
      <c r="F1358" s="136"/>
      <c r="G1358" s="136"/>
      <c r="H1358" s="136"/>
      <c r="I1358" s="136"/>
      <c r="J1358" s="136"/>
      <c r="K1358" s="136"/>
      <c r="L1358" s="138"/>
      <c r="M1358" s="139"/>
    </row>
    <row r="1359" spans="1:13" s="2" customFormat="1" x14ac:dyDescent="0.25">
      <c r="A1359" s="136"/>
      <c r="B1359" s="136"/>
      <c r="C1359" s="136"/>
      <c r="D1359" s="136"/>
      <c r="E1359" s="136"/>
      <c r="F1359" s="136"/>
      <c r="G1359" s="136"/>
      <c r="H1359" s="136"/>
      <c r="I1359" s="136"/>
      <c r="J1359" s="136"/>
      <c r="K1359" s="136"/>
      <c r="L1359" s="138"/>
      <c r="M1359" s="139"/>
    </row>
    <row r="1360" spans="1:13" s="2" customFormat="1" x14ac:dyDescent="0.25">
      <c r="A1360" s="136"/>
      <c r="B1360" s="136"/>
      <c r="C1360" s="136"/>
      <c r="D1360" s="136"/>
      <c r="E1360" s="136"/>
      <c r="F1360" s="136"/>
      <c r="G1360" s="136"/>
      <c r="H1360" s="136"/>
      <c r="I1360" s="136"/>
      <c r="J1360" s="136"/>
      <c r="K1360" s="136"/>
      <c r="L1360" s="138"/>
      <c r="M1360" s="139"/>
    </row>
    <row r="1361" spans="1:13" s="2" customFormat="1" x14ac:dyDescent="0.25">
      <c r="A1361" s="136"/>
      <c r="B1361" s="136"/>
      <c r="C1361" s="136"/>
      <c r="D1361" s="136"/>
      <c r="E1361" s="136"/>
      <c r="F1361" s="136"/>
      <c r="G1361" s="136"/>
      <c r="H1361" s="136"/>
      <c r="I1361" s="136"/>
      <c r="J1361" s="136"/>
      <c r="K1361" s="136"/>
      <c r="L1361" s="138"/>
      <c r="M1361" s="139"/>
    </row>
    <row r="1362" spans="1:13" s="2" customFormat="1" x14ac:dyDescent="0.25">
      <c r="A1362" s="136"/>
      <c r="B1362" s="136"/>
      <c r="C1362" s="136"/>
      <c r="D1362" s="136"/>
      <c r="E1362" s="136"/>
      <c r="F1362" s="136"/>
      <c r="G1362" s="136"/>
      <c r="H1362" s="136"/>
      <c r="I1362" s="136"/>
      <c r="J1362" s="136"/>
      <c r="K1362" s="136"/>
      <c r="L1362" s="138"/>
      <c r="M1362" s="139"/>
    </row>
    <row r="1363" spans="1:13" s="2" customFormat="1" x14ac:dyDescent="0.25">
      <c r="A1363" s="136"/>
      <c r="B1363" s="136"/>
      <c r="C1363" s="136"/>
      <c r="D1363" s="136"/>
      <c r="E1363" s="136"/>
      <c r="F1363" s="136"/>
      <c r="G1363" s="136"/>
      <c r="H1363" s="136"/>
      <c r="I1363" s="136"/>
      <c r="J1363" s="136"/>
      <c r="K1363" s="136"/>
      <c r="L1363" s="138"/>
      <c r="M1363" s="139"/>
    </row>
    <row r="1364" spans="1:13" s="2" customFormat="1" x14ac:dyDescent="0.25">
      <c r="A1364" s="136"/>
      <c r="B1364" s="136"/>
      <c r="C1364" s="136"/>
      <c r="D1364" s="136"/>
      <c r="E1364" s="136"/>
      <c r="F1364" s="136"/>
      <c r="G1364" s="136"/>
      <c r="H1364" s="136"/>
      <c r="I1364" s="136"/>
      <c r="J1364" s="136"/>
      <c r="K1364" s="136"/>
      <c r="L1364" s="138"/>
      <c r="M1364" s="139"/>
    </row>
    <row r="1365" spans="1:13" s="2" customFormat="1" x14ac:dyDescent="0.25">
      <c r="A1365" s="136"/>
      <c r="B1365" s="136"/>
      <c r="C1365" s="136"/>
      <c r="D1365" s="136"/>
      <c r="E1365" s="136"/>
      <c r="F1365" s="136"/>
      <c r="G1365" s="136"/>
      <c r="H1365" s="136"/>
      <c r="I1365" s="136"/>
      <c r="J1365" s="136"/>
      <c r="K1365" s="136"/>
      <c r="L1365" s="138"/>
      <c r="M1365" s="139"/>
    </row>
    <row r="1366" spans="1:13" s="2" customFormat="1" x14ac:dyDescent="0.25">
      <c r="A1366" s="136"/>
      <c r="B1366" s="136"/>
      <c r="C1366" s="136"/>
      <c r="D1366" s="136"/>
      <c r="E1366" s="136"/>
      <c r="F1366" s="136"/>
      <c r="G1366" s="136"/>
      <c r="H1366" s="136"/>
      <c r="I1366" s="136"/>
      <c r="J1366" s="136"/>
      <c r="K1366" s="136"/>
      <c r="L1366" s="138"/>
      <c r="M1366" s="139"/>
    </row>
    <row r="1367" spans="1:13" s="2" customFormat="1" x14ac:dyDescent="0.25">
      <c r="A1367" s="136"/>
      <c r="B1367" s="136"/>
      <c r="C1367" s="136"/>
      <c r="D1367" s="136"/>
      <c r="E1367" s="136"/>
      <c r="F1367" s="136"/>
      <c r="G1367" s="136"/>
      <c r="H1367" s="136"/>
      <c r="I1367" s="136"/>
      <c r="J1367" s="136"/>
      <c r="K1367" s="136"/>
      <c r="L1367" s="138"/>
      <c r="M1367" s="139"/>
    </row>
    <row r="1368" spans="1:13" s="2" customFormat="1" x14ac:dyDescent="0.25">
      <c r="A1368" s="136"/>
      <c r="B1368" s="136"/>
      <c r="C1368" s="136"/>
      <c r="D1368" s="136"/>
      <c r="E1368" s="136"/>
      <c r="F1368" s="136"/>
      <c r="G1368" s="136"/>
      <c r="H1368" s="136"/>
      <c r="I1368" s="136"/>
      <c r="J1368" s="136"/>
      <c r="K1368" s="136"/>
      <c r="L1368" s="138"/>
      <c r="M1368" s="139"/>
    </row>
    <row r="1369" spans="1:13" s="2" customFormat="1" x14ac:dyDescent="0.25">
      <c r="A1369" s="136"/>
      <c r="B1369" s="136"/>
      <c r="C1369" s="136"/>
      <c r="D1369" s="136"/>
      <c r="E1369" s="136"/>
      <c r="F1369" s="136"/>
      <c r="G1369" s="136"/>
      <c r="H1369" s="136"/>
      <c r="I1369" s="136"/>
      <c r="J1369" s="136"/>
      <c r="K1369" s="136"/>
      <c r="L1369" s="138"/>
      <c r="M1369" s="139"/>
    </row>
    <row r="1370" spans="1:13" s="2" customFormat="1" x14ac:dyDescent="0.25">
      <c r="A1370" s="136"/>
      <c r="B1370" s="136"/>
      <c r="C1370" s="136"/>
      <c r="D1370" s="136"/>
      <c r="E1370" s="136"/>
      <c r="F1370" s="136"/>
      <c r="G1370" s="136"/>
      <c r="H1370" s="136"/>
      <c r="I1370" s="136"/>
      <c r="J1370" s="136"/>
      <c r="K1370" s="136"/>
      <c r="L1370" s="138"/>
      <c r="M1370" s="139"/>
    </row>
    <row r="1371" spans="1:13" s="2" customFormat="1" x14ac:dyDescent="0.25">
      <c r="A1371" s="136"/>
      <c r="B1371" s="136"/>
      <c r="C1371" s="136"/>
      <c r="D1371" s="136"/>
      <c r="E1371" s="136"/>
      <c r="F1371" s="136"/>
      <c r="G1371" s="136"/>
      <c r="H1371" s="136"/>
      <c r="I1371" s="136"/>
      <c r="J1371" s="136"/>
      <c r="K1371" s="136"/>
      <c r="L1371" s="138"/>
      <c r="M1371" s="139"/>
    </row>
    <row r="1372" spans="1:13" s="2" customFormat="1" x14ac:dyDescent="0.25">
      <c r="A1372" s="136"/>
      <c r="B1372" s="136"/>
      <c r="C1372" s="136"/>
      <c r="D1372" s="136"/>
      <c r="E1372" s="136"/>
      <c r="F1372" s="136"/>
      <c r="G1372" s="136"/>
      <c r="H1372" s="136"/>
      <c r="I1372" s="136"/>
      <c r="J1372" s="136"/>
      <c r="K1372" s="136"/>
      <c r="L1372" s="138"/>
      <c r="M1372" s="139"/>
    </row>
    <row r="1373" spans="1:13" s="2" customFormat="1" x14ac:dyDescent="0.25">
      <c r="A1373" s="136"/>
      <c r="B1373" s="136"/>
      <c r="C1373" s="136"/>
      <c r="D1373" s="136"/>
      <c r="E1373" s="136"/>
      <c r="F1373" s="136"/>
      <c r="G1373" s="136"/>
      <c r="H1373" s="136"/>
      <c r="I1373" s="136"/>
      <c r="J1373" s="136"/>
      <c r="K1373" s="136"/>
      <c r="L1373" s="138"/>
      <c r="M1373" s="139"/>
    </row>
    <row r="1374" spans="1:13" s="2" customFormat="1" x14ac:dyDescent="0.25">
      <c r="A1374" s="136"/>
      <c r="B1374" s="136"/>
      <c r="C1374" s="136"/>
      <c r="D1374" s="136"/>
      <c r="E1374" s="136"/>
      <c r="F1374" s="136"/>
      <c r="G1374" s="136"/>
      <c r="H1374" s="136"/>
      <c r="I1374" s="136"/>
      <c r="J1374" s="136"/>
      <c r="K1374" s="136"/>
      <c r="L1374" s="138"/>
      <c r="M1374" s="139"/>
    </row>
    <row r="1375" spans="1:13" s="2" customFormat="1" x14ac:dyDescent="0.25">
      <c r="A1375" s="136"/>
      <c r="B1375" s="136"/>
      <c r="C1375" s="136"/>
      <c r="D1375" s="136"/>
      <c r="E1375" s="136"/>
      <c r="F1375" s="136"/>
      <c r="G1375" s="136"/>
      <c r="H1375" s="136"/>
      <c r="I1375" s="136"/>
      <c r="J1375" s="136"/>
      <c r="K1375" s="136"/>
      <c r="L1375" s="138"/>
      <c r="M1375" s="139"/>
    </row>
    <row r="1376" spans="1:13" s="2" customFormat="1" x14ac:dyDescent="0.25">
      <c r="A1376" s="136"/>
      <c r="B1376" s="136"/>
      <c r="C1376" s="136"/>
      <c r="D1376" s="136"/>
      <c r="E1376" s="136"/>
      <c r="F1376" s="136"/>
      <c r="G1376" s="136"/>
      <c r="H1376" s="136"/>
      <c r="I1376" s="136"/>
      <c r="J1376" s="136"/>
      <c r="K1376" s="136"/>
      <c r="L1376" s="138"/>
      <c r="M1376" s="139"/>
    </row>
    <row r="1377" spans="1:13" s="2" customFormat="1" x14ac:dyDescent="0.25">
      <c r="A1377" s="136"/>
      <c r="B1377" s="136"/>
      <c r="C1377" s="136"/>
      <c r="D1377" s="136"/>
      <c r="E1377" s="136"/>
      <c r="F1377" s="136"/>
      <c r="G1377" s="136"/>
      <c r="H1377" s="136"/>
      <c r="I1377" s="136"/>
      <c r="J1377" s="136"/>
      <c r="K1377" s="136"/>
      <c r="L1377" s="138"/>
      <c r="M1377" s="139"/>
    </row>
    <row r="1378" spans="1:13" s="2" customFormat="1" x14ac:dyDescent="0.25">
      <c r="A1378" s="136"/>
      <c r="B1378" s="136"/>
      <c r="C1378" s="136"/>
      <c r="D1378" s="136"/>
      <c r="E1378" s="136"/>
      <c r="F1378" s="136"/>
      <c r="G1378" s="136"/>
      <c r="H1378" s="136"/>
      <c r="I1378" s="136"/>
      <c r="J1378" s="136"/>
      <c r="K1378" s="136"/>
      <c r="L1378" s="138"/>
      <c r="M1378" s="139"/>
    </row>
    <row r="1379" spans="1:13" s="2" customFormat="1" x14ac:dyDescent="0.25">
      <c r="A1379" s="136"/>
      <c r="B1379" s="136"/>
      <c r="C1379" s="136"/>
      <c r="D1379" s="136"/>
      <c r="E1379" s="136"/>
      <c r="F1379" s="136"/>
      <c r="G1379" s="136"/>
      <c r="H1379" s="136"/>
      <c r="I1379" s="136"/>
      <c r="J1379" s="136"/>
      <c r="K1379" s="136"/>
      <c r="L1379" s="138"/>
      <c r="M1379" s="139"/>
    </row>
    <row r="1380" spans="1:13" s="2" customFormat="1" x14ac:dyDescent="0.25">
      <c r="A1380" s="136"/>
      <c r="B1380" s="136"/>
      <c r="C1380" s="136"/>
      <c r="D1380" s="136"/>
      <c r="E1380" s="136"/>
      <c r="F1380" s="136"/>
      <c r="G1380" s="136"/>
      <c r="H1380" s="136"/>
      <c r="I1380" s="136"/>
      <c r="J1380" s="136"/>
      <c r="K1380" s="136"/>
      <c r="L1380" s="138"/>
      <c r="M1380" s="139"/>
    </row>
    <row r="1381" spans="1:13" s="2" customFormat="1" x14ac:dyDescent="0.25">
      <c r="A1381" s="136"/>
      <c r="B1381" s="136"/>
      <c r="C1381" s="136"/>
      <c r="D1381" s="136"/>
      <c r="E1381" s="136"/>
      <c r="F1381" s="136"/>
      <c r="G1381" s="136"/>
      <c r="H1381" s="136"/>
      <c r="I1381" s="136"/>
      <c r="J1381" s="136"/>
      <c r="K1381" s="136"/>
      <c r="L1381" s="138"/>
      <c r="M1381" s="139"/>
    </row>
    <row r="1382" spans="1:13" s="2" customFormat="1" x14ac:dyDescent="0.25">
      <c r="A1382" s="136"/>
      <c r="B1382" s="136"/>
      <c r="C1382" s="136"/>
      <c r="D1382" s="136"/>
      <c r="E1382" s="136"/>
      <c r="F1382" s="136"/>
      <c r="G1382" s="136"/>
      <c r="H1382" s="136"/>
      <c r="I1382" s="136"/>
      <c r="J1382" s="136"/>
      <c r="K1382" s="136"/>
      <c r="L1382" s="138"/>
      <c r="M1382" s="139"/>
    </row>
    <row r="1383" spans="1:13" s="2" customFormat="1" x14ac:dyDescent="0.25">
      <c r="A1383" s="136"/>
      <c r="B1383" s="136"/>
      <c r="C1383" s="136"/>
      <c r="D1383" s="136"/>
      <c r="E1383" s="136"/>
      <c r="F1383" s="136"/>
      <c r="G1383" s="136"/>
      <c r="H1383" s="136"/>
      <c r="I1383" s="136"/>
      <c r="J1383" s="136"/>
      <c r="K1383" s="136"/>
      <c r="L1383" s="138"/>
      <c r="M1383" s="139"/>
    </row>
    <row r="1384" spans="1:13" s="2" customFormat="1" x14ac:dyDescent="0.25">
      <c r="A1384" s="136"/>
      <c r="B1384" s="136"/>
      <c r="C1384" s="136"/>
      <c r="D1384" s="136"/>
      <c r="E1384" s="136"/>
      <c r="F1384" s="136"/>
      <c r="G1384" s="136"/>
      <c r="H1384" s="136"/>
      <c r="I1384" s="136"/>
      <c r="J1384" s="136"/>
      <c r="K1384" s="136"/>
      <c r="L1384" s="138"/>
      <c r="M1384" s="139"/>
    </row>
    <row r="1385" spans="1:13" s="2" customFormat="1" x14ac:dyDescent="0.25">
      <c r="A1385" s="136"/>
      <c r="B1385" s="136"/>
      <c r="C1385" s="136"/>
      <c r="D1385" s="136"/>
      <c r="E1385" s="136"/>
      <c r="F1385" s="136"/>
      <c r="G1385" s="136"/>
      <c r="H1385" s="136"/>
      <c r="I1385" s="136"/>
      <c r="J1385" s="136"/>
      <c r="K1385" s="136"/>
      <c r="L1385" s="138"/>
      <c r="M1385" s="139"/>
    </row>
    <row r="1386" spans="1:13" s="2" customFormat="1" x14ac:dyDescent="0.25">
      <c r="A1386" s="136"/>
      <c r="B1386" s="136"/>
      <c r="C1386" s="136"/>
      <c r="D1386" s="136"/>
      <c r="E1386" s="136"/>
      <c r="F1386" s="136"/>
      <c r="G1386" s="136"/>
      <c r="H1386" s="136"/>
      <c r="I1386" s="136"/>
      <c r="J1386" s="136"/>
      <c r="K1386" s="136"/>
      <c r="L1386" s="138"/>
      <c r="M1386" s="139"/>
    </row>
    <row r="1387" spans="1:13" s="2" customFormat="1" x14ac:dyDescent="0.25">
      <c r="A1387" s="136"/>
      <c r="B1387" s="136"/>
      <c r="C1387" s="136"/>
      <c r="D1387" s="136"/>
      <c r="E1387" s="136"/>
      <c r="F1387" s="136"/>
      <c r="G1387" s="136"/>
      <c r="H1387" s="136"/>
      <c r="I1387" s="136"/>
      <c r="J1387" s="136"/>
      <c r="K1387" s="136"/>
      <c r="L1387" s="138"/>
      <c r="M1387" s="139"/>
    </row>
    <row r="1388" spans="1:13" s="2" customFormat="1" x14ac:dyDescent="0.25">
      <c r="A1388" s="136"/>
      <c r="B1388" s="136"/>
      <c r="C1388" s="136"/>
      <c r="D1388" s="136"/>
      <c r="E1388" s="136"/>
      <c r="F1388" s="136"/>
      <c r="G1388" s="136"/>
      <c r="H1388" s="136"/>
      <c r="I1388" s="136"/>
      <c r="J1388" s="136"/>
      <c r="K1388" s="136"/>
      <c r="L1388" s="138"/>
      <c r="M1388" s="139"/>
    </row>
    <row r="1389" spans="1:13" s="2" customFormat="1" x14ac:dyDescent="0.25">
      <c r="A1389" s="136"/>
      <c r="B1389" s="136"/>
      <c r="C1389" s="136"/>
      <c r="D1389" s="136"/>
      <c r="E1389" s="136"/>
      <c r="F1389" s="136"/>
      <c r="G1389" s="136"/>
      <c r="H1389" s="136"/>
      <c r="I1389" s="136"/>
      <c r="J1389" s="136"/>
      <c r="K1389" s="136"/>
      <c r="L1389" s="138"/>
      <c r="M1389" s="139"/>
    </row>
    <row r="1390" spans="1:13" s="2" customFormat="1" x14ac:dyDescent="0.25">
      <c r="A1390" s="136"/>
      <c r="B1390" s="136"/>
      <c r="C1390" s="136"/>
      <c r="D1390" s="136"/>
      <c r="E1390" s="136"/>
      <c r="F1390" s="136"/>
      <c r="G1390" s="136"/>
      <c r="H1390" s="136"/>
      <c r="I1390" s="136"/>
      <c r="J1390" s="136"/>
      <c r="K1390" s="136"/>
      <c r="L1390" s="138"/>
      <c r="M1390" s="139"/>
    </row>
    <row r="1391" spans="1:13" s="2" customFormat="1" x14ac:dyDescent="0.25">
      <c r="A1391" s="136"/>
      <c r="B1391" s="136"/>
      <c r="C1391" s="136"/>
      <c r="D1391" s="136"/>
      <c r="E1391" s="136"/>
      <c r="F1391" s="136"/>
      <c r="G1391" s="136"/>
      <c r="H1391" s="136"/>
      <c r="I1391" s="136"/>
      <c r="J1391" s="136"/>
      <c r="K1391" s="136"/>
      <c r="L1391" s="138"/>
      <c r="M1391" s="139"/>
    </row>
    <row r="1392" spans="1:13" s="2" customFormat="1" x14ac:dyDescent="0.25">
      <c r="A1392" s="136"/>
      <c r="B1392" s="136"/>
      <c r="C1392" s="136"/>
      <c r="D1392" s="136"/>
      <c r="E1392" s="136"/>
      <c r="F1392" s="136"/>
      <c r="G1392" s="136"/>
      <c r="H1392" s="136"/>
      <c r="I1392" s="136"/>
      <c r="J1392" s="136"/>
      <c r="K1392" s="136"/>
      <c r="L1392" s="138"/>
      <c r="M1392" s="139"/>
    </row>
    <row r="1393" spans="1:13" s="2" customFormat="1" x14ac:dyDescent="0.25">
      <c r="A1393" s="136"/>
      <c r="B1393" s="136"/>
      <c r="C1393" s="136"/>
      <c r="D1393" s="136"/>
      <c r="E1393" s="136"/>
      <c r="F1393" s="136"/>
      <c r="G1393" s="136"/>
      <c r="H1393" s="136"/>
      <c r="I1393" s="136"/>
      <c r="J1393" s="136"/>
      <c r="K1393" s="136"/>
      <c r="L1393" s="138"/>
      <c r="M1393" s="139"/>
    </row>
    <row r="1394" spans="1:13" s="2" customFormat="1" x14ac:dyDescent="0.25">
      <c r="A1394" s="136"/>
      <c r="B1394" s="136"/>
      <c r="C1394" s="136"/>
      <c r="D1394" s="136"/>
      <c r="E1394" s="136"/>
      <c r="F1394" s="136"/>
      <c r="G1394" s="136"/>
      <c r="H1394" s="136"/>
      <c r="I1394" s="136"/>
      <c r="J1394" s="136"/>
      <c r="K1394" s="136"/>
      <c r="L1394" s="138"/>
      <c r="M1394" s="139"/>
    </row>
    <row r="1395" spans="1:13" s="2" customFormat="1" x14ac:dyDescent="0.25">
      <c r="A1395" s="136"/>
      <c r="B1395" s="136"/>
      <c r="C1395" s="136"/>
      <c r="D1395" s="136"/>
      <c r="E1395" s="136"/>
      <c r="F1395" s="136"/>
      <c r="G1395" s="136"/>
      <c r="H1395" s="136"/>
      <c r="I1395" s="136"/>
      <c r="J1395" s="136"/>
      <c r="K1395" s="136"/>
      <c r="L1395" s="138"/>
      <c r="M1395" s="139"/>
    </row>
    <row r="1396" spans="1:13" s="2" customFormat="1" x14ac:dyDescent="0.25">
      <c r="A1396" s="136"/>
      <c r="B1396" s="136"/>
      <c r="C1396" s="136"/>
      <c r="D1396" s="136"/>
      <c r="E1396" s="136"/>
      <c r="F1396" s="136"/>
      <c r="G1396" s="136"/>
      <c r="H1396" s="136"/>
      <c r="I1396" s="136"/>
      <c r="J1396" s="136"/>
      <c r="K1396" s="136"/>
      <c r="L1396" s="138"/>
      <c r="M1396" s="139"/>
    </row>
    <row r="1397" spans="1:13" s="2" customFormat="1" x14ac:dyDescent="0.25">
      <c r="A1397" s="136"/>
      <c r="B1397" s="136"/>
      <c r="C1397" s="136"/>
      <c r="D1397" s="136"/>
      <c r="E1397" s="136"/>
      <c r="F1397" s="136"/>
      <c r="G1397" s="136"/>
      <c r="H1397" s="136"/>
      <c r="I1397" s="136"/>
      <c r="J1397" s="136"/>
      <c r="K1397" s="136"/>
      <c r="L1397" s="138"/>
      <c r="M1397" s="139"/>
    </row>
    <row r="1398" spans="1:13" s="2" customFormat="1" x14ac:dyDescent="0.25">
      <c r="A1398" s="136"/>
      <c r="B1398" s="136"/>
      <c r="C1398" s="136"/>
      <c r="D1398" s="136"/>
      <c r="E1398" s="136"/>
      <c r="F1398" s="136"/>
      <c r="G1398" s="136"/>
      <c r="H1398" s="136"/>
      <c r="I1398" s="136"/>
      <c r="J1398" s="136"/>
      <c r="K1398" s="136"/>
      <c r="L1398" s="138"/>
      <c r="M1398" s="139"/>
    </row>
    <row r="1399" spans="1:13" s="2" customFormat="1" x14ac:dyDescent="0.25">
      <c r="A1399" s="136"/>
      <c r="B1399" s="136"/>
      <c r="C1399" s="136"/>
      <c r="D1399" s="136"/>
      <c r="E1399" s="136"/>
      <c r="F1399" s="136"/>
      <c r="G1399" s="136"/>
      <c r="H1399" s="136"/>
      <c r="I1399" s="136"/>
      <c r="J1399" s="136"/>
      <c r="K1399" s="136"/>
      <c r="L1399" s="138"/>
      <c r="M1399" s="139"/>
    </row>
    <row r="1400" spans="1:13" s="2" customFormat="1" x14ac:dyDescent="0.25">
      <c r="A1400" s="136"/>
      <c r="B1400" s="136"/>
      <c r="C1400" s="136"/>
      <c r="D1400" s="136"/>
      <c r="E1400" s="136"/>
      <c r="F1400" s="136"/>
      <c r="G1400" s="136"/>
      <c r="H1400" s="136"/>
      <c r="I1400" s="136"/>
      <c r="J1400" s="136"/>
      <c r="K1400" s="136"/>
      <c r="L1400" s="138"/>
      <c r="M1400" s="139"/>
    </row>
    <row r="1401" spans="1:13" s="2" customFormat="1" x14ac:dyDescent="0.25">
      <c r="A1401" s="136"/>
      <c r="B1401" s="136"/>
      <c r="C1401" s="136"/>
      <c r="D1401" s="136"/>
      <c r="E1401" s="136"/>
      <c r="F1401" s="136"/>
      <c r="G1401" s="136"/>
      <c r="H1401" s="136"/>
      <c r="I1401" s="136"/>
      <c r="J1401" s="136"/>
      <c r="K1401" s="136"/>
      <c r="L1401" s="138"/>
      <c r="M1401" s="139"/>
    </row>
    <row r="1402" spans="1:13" s="2" customFormat="1" x14ac:dyDescent="0.25">
      <c r="A1402" s="136"/>
      <c r="B1402" s="136"/>
      <c r="C1402" s="136"/>
      <c r="D1402" s="136"/>
      <c r="E1402" s="136"/>
      <c r="F1402" s="136"/>
      <c r="G1402" s="136"/>
      <c r="H1402" s="136"/>
      <c r="I1402" s="136"/>
      <c r="J1402" s="136"/>
      <c r="K1402" s="136"/>
      <c r="L1402" s="138"/>
      <c r="M1402" s="139"/>
    </row>
    <row r="1403" spans="1:13" s="2" customFormat="1" x14ac:dyDescent="0.25">
      <c r="A1403" s="136"/>
      <c r="B1403" s="136"/>
      <c r="C1403" s="136"/>
      <c r="D1403" s="136"/>
      <c r="E1403" s="136"/>
      <c r="F1403" s="136"/>
      <c r="G1403" s="136"/>
      <c r="H1403" s="136"/>
      <c r="I1403" s="136"/>
      <c r="J1403" s="136"/>
      <c r="K1403" s="136"/>
      <c r="L1403" s="138"/>
      <c r="M1403" s="139"/>
    </row>
    <row r="1404" spans="1:13" s="2" customFormat="1" x14ac:dyDescent="0.25">
      <c r="A1404" s="136"/>
      <c r="B1404" s="136"/>
      <c r="C1404" s="136"/>
      <c r="D1404" s="136"/>
      <c r="E1404" s="136"/>
      <c r="F1404" s="136"/>
      <c r="G1404" s="136"/>
      <c r="H1404" s="136"/>
      <c r="I1404" s="136"/>
      <c r="J1404" s="136"/>
      <c r="K1404" s="136"/>
      <c r="L1404" s="138"/>
      <c r="M1404" s="139"/>
    </row>
    <row r="1405" spans="1:13" s="2" customFormat="1" x14ac:dyDescent="0.25">
      <c r="A1405" s="136"/>
      <c r="B1405" s="136"/>
      <c r="C1405" s="136"/>
      <c r="D1405" s="136"/>
      <c r="E1405" s="136"/>
      <c r="F1405" s="136"/>
      <c r="G1405" s="136"/>
      <c r="H1405" s="136"/>
      <c r="I1405" s="136"/>
      <c r="J1405" s="136"/>
      <c r="K1405" s="136"/>
      <c r="L1405" s="138"/>
      <c r="M1405" s="139"/>
    </row>
    <row r="1406" spans="1:13" s="2" customFormat="1" x14ac:dyDescent="0.25">
      <c r="A1406" s="136"/>
      <c r="B1406" s="136"/>
      <c r="C1406" s="136"/>
      <c r="D1406" s="136"/>
      <c r="E1406" s="136"/>
      <c r="F1406" s="136"/>
      <c r="G1406" s="136"/>
      <c r="H1406" s="136"/>
      <c r="I1406" s="136"/>
      <c r="J1406" s="136"/>
      <c r="K1406" s="136"/>
      <c r="L1406" s="138"/>
      <c r="M1406" s="139"/>
    </row>
    <row r="1407" spans="1:13" s="2" customFormat="1" x14ac:dyDescent="0.25">
      <c r="A1407" s="136"/>
      <c r="B1407" s="136"/>
      <c r="C1407" s="136"/>
      <c r="D1407" s="136"/>
      <c r="E1407" s="136"/>
      <c r="F1407" s="136"/>
      <c r="G1407" s="136"/>
      <c r="H1407" s="136"/>
      <c r="I1407" s="136"/>
      <c r="J1407" s="136"/>
      <c r="K1407" s="136"/>
      <c r="L1407" s="138"/>
      <c r="M1407" s="139"/>
    </row>
    <row r="1408" spans="1:13" s="2" customFormat="1" x14ac:dyDescent="0.25">
      <c r="A1408" s="136"/>
      <c r="B1408" s="136"/>
      <c r="C1408" s="136"/>
      <c r="D1408" s="136"/>
      <c r="E1408" s="136"/>
      <c r="F1408" s="136"/>
      <c r="G1408" s="136"/>
      <c r="H1408" s="136"/>
      <c r="I1408" s="136"/>
      <c r="J1408" s="136"/>
      <c r="K1408" s="136"/>
      <c r="L1408" s="138"/>
      <c r="M1408" s="139"/>
    </row>
    <row r="1409" spans="1:13" s="2" customFormat="1" x14ac:dyDescent="0.25">
      <c r="A1409" s="136"/>
      <c r="B1409" s="136"/>
      <c r="C1409" s="136"/>
      <c r="D1409" s="136"/>
      <c r="E1409" s="136"/>
      <c r="F1409" s="136"/>
      <c r="G1409" s="136"/>
      <c r="H1409" s="136"/>
      <c r="I1409" s="136"/>
      <c r="J1409" s="136"/>
      <c r="K1409" s="136"/>
      <c r="L1409" s="138"/>
      <c r="M1409" s="139"/>
    </row>
    <row r="1410" spans="1:13" s="2" customFormat="1" x14ac:dyDescent="0.25">
      <c r="A1410" s="136"/>
      <c r="B1410" s="136"/>
      <c r="C1410" s="136"/>
      <c r="D1410" s="136"/>
      <c r="E1410" s="136"/>
      <c r="F1410" s="136"/>
      <c r="G1410" s="136"/>
      <c r="H1410" s="136"/>
      <c r="I1410" s="136"/>
      <c r="J1410" s="136"/>
      <c r="K1410" s="136"/>
      <c r="L1410" s="138"/>
      <c r="M1410" s="139"/>
    </row>
    <row r="1411" spans="1:13" s="2" customFormat="1" x14ac:dyDescent="0.25">
      <c r="A1411" s="136"/>
      <c r="B1411" s="136"/>
      <c r="C1411" s="136"/>
      <c r="D1411" s="136"/>
      <c r="E1411" s="136"/>
      <c r="F1411" s="136"/>
      <c r="G1411" s="136"/>
      <c r="H1411" s="136"/>
      <c r="I1411" s="136"/>
      <c r="J1411" s="136"/>
      <c r="K1411" s="136"/>
      <c r="L1411" s="138"/>
      <c r="M1411" s="139"/>
    </row>
    <row r="1412" spans="1:13" s="2" customFormat="1" x14ac:dyDescent="0.25">
      <c r="A1412" s="136"/>
      <c r="B1412" s="136"/>
      <c r="C1412" s="136"/>
      <c r="D1412" s="136"/>
      <c r="E1412" s="136"/>
      <c r="F1412" s="136"/>
      <c r="G1412" s="136"/>
      <c r="H1412" s="136"/>
      <c r="I1412" s="136"/>
      <c r="J1412" s="136"/>
      <c r="K1412" s="136"/>
      <c r="L1412" s="138"/>
      <c r="M1412" s="139"/>
    </row>
    <row r="1413" spans="1:13" s="2" customFormat="1" x14ac:dyDescent="0.25">
      <c r="A1413" s="136"/>
      <c r="B1413" s="136"/>
      <c r="C1413" s="136"/>
      <c r="D1413" s="136"/>
      <c r="E1413" s="136"/>
      <c r="F1413" s="136"/>
      <c r="G1413" s="136"/>
      <c r="H1413" s="136"/>
      <c r="I1413" s="136"/>
      <c r="J1413" s="136"/>
      <c r="K1413" s="136"/>
      <c r="L1413" s="138"/>
      <c r="M1413" s="139"/>
    </row>
    <row r="1414" spans="1:13" s="2" customFormat="1" x14ac:dyDescent="0.25">
      <c r="A1414" s="136"/>
      <c r="B1414" s="136"/>
      <c r="C1414" s="136"/>
      <c r="D1414" s="136"/>
      <c r="E1414" s="136"/>
      <c r="F1414" s="136"/>
      <c r="G1414" s="136"/>
      <c r="H1414" s="136"/>
      <c r="I1414" s="136"/>
      <c r="J1414" s="136"/>
      <c r="K1414" s="136"/>
      <c r="L1414" s="138"/>
      <c r="M1414" s="139"/>
    </row>
    <row r="1415" spans="1:13" s="2" customFormat="1" x14ac:dyDescent="0.25">
      <c r="A1415" s="136"/>
      <c r="B1415" s="136"/>
      <c r="C1415" s="136"/>
      <c r="D1415" s="136"/>
      <c r="E1415" s="136"/>
      <c r="F1415" s="136"/>
      <c r="G1415" s="136"/>
      <c r="H1415" s="136"/>
      <c r="I1415" s="136"/>
      <c r="J1415" s="136"/>
      <c r="K1415" s="136"/>
      <c r="L1415" s="138"/>
      <c r="M1415" s="139"/>
    </row>
    <row r="1416" spans="1:13" s="2" customFormat="1" x14ac:dyDescent="0.25">
      <c r="A1416" s="136"/>
      <c r="B1416" s="136"/>
      <c r="C1416" s="136"/>
      <c r="D1416" s="136"/>
      <c r="E1416" s="136"/>
      <c r="F1416" s="136"/>
      <c r="G1416" s="136"/>
      <c r="H1416" s="136"/>
      <c r="I1416" s="136"/>
      <c r="J1416" s="136"/>
      <c r="K1416" s="136"/>
      <c r="L1416" s="138"/>
      <c r="M1416" s="139"/>
    </row>
    <row r="1417" spans="1:13" s="2" customFormat="1" x14ac:dyDescent="0.25">
      <c r="A1417" s="136"/>
      <c r="B1417" s="136"/>
      <c r="C1417" s="136"/>
      <c r="D1417" s="136"/>
      <c r="E1417" s="136"/>
      <c r="F1417" s="136"/>
      <c r="G1417" s="136"/>
      <c r="H1417" s="136"/>
      <c r="I1417" s="136"/>
      <c r="J1417" s="136"/>
      <c r="K1417" s="136"/>
      <c r="L1417" s="138"/>
      <c r="M1417" s="139"/>
    </row>
    <row r="1418" spans="1:13" s="2" customFormat="1" x14ac:dyDescent="0.25">
      <c r="A1418" s="136"/>
      <c r="B1418" s="136"/>
      <c r="C1418" s="136"/>
      <c r="D1418" s="136"/>
      <c r="E1418" s="136"/>
      <c r="F1418" s="136"/>
      <c r="G1418" s="136"/>
      <c r="H1418" s="136"/>
      <c r="I1418" s="136"/>
      <c r="J1418" s="136"/>
      <c r="K1418" s="136"/>
      <c r="L1418" s="138"/>
      <c r="M1418" s="139"/>
    </row>
    <row r="1419" spans="1:13" s="2" customFormat="1" x14ac:dyDescent="0.25">
      <c r="A1419" s="136"/>
      <c r="B1419" s="136"/>
      <c r="C1419" s="136"/>
      <c r="D1419" s="136"/>
      <c r="E1419" s="136"/>
      <c r="F1419" s="136"/>
      <c r="G1419" s="136"/>
      <c r="H1419" s="136"/>
      <c r="I1419" s="136"/>
      <c r="J1419" s="136"/>
      <c r="K1419" s="136"/>
      <c r="L1419" s="138"/>
      <c r="M1419" s="139"/>
    </row>
    <row r="1420" spans="1:13" s="2" customFormat="1" x14ac:dyDescent="0.25">
      <c r="A1420" s="136"/>
      <c r="B1420" s="136"/>
      <c r="C1420" s="136"/>
      <c r="D1420" s="136"/>
      <c r="E1420" s="136"/>
      <c r="F1420" s="136"/>
      <c r="G1420" s="136"/>
      <c r="H1420" s="136"/>
      <c r="I1420" s="136"/>
      <c r="J1420" s="136"/>
      <c r="K1420" s="136"/>
      <c r="L1420" s="138"/>
      <c r="M1420" s="139"/>
    </row>
    <row r="1421" spans="1:13" s="2" customFormat="1" x14ac:dyDescent="0.25">
      <c r="A1421" s="136"/>
      <c r="B1421" s="136"/>
      <c r="C1421" s="136"/>
      <c r="D1421" s="136"/>
      <c r="E1421" s="136"/>
      <c r="F1421" s="136"/>
      <c r="G1421" s="136"/>
      <c r="H1421" s="136"/>
      <c r="I1421" s="136"/>
      <c r="J1421" s="136"/>
      <c r="K1421" s="136"/>
      <c r="L1421" s="138"/>
      <c r="M1421" s="139"/>
    </row>
    <row r="1422" spans="1:13" s="2" customFormat="1" x14ac:dyDescent="0.25">
      <c r="A1422" s="136"/>
      <c r="B1422" s="136"/>
      <c r="C1422" s="136"/>
      <c r="D1422" s="136"/>
      <c r="E1422" s="136"/>
      <c r="F1422" s="136"/>
      <c r="G1422" s="136"/>
      <c r="H1422" s="136"/>
      <c r="I1422" s="136"/>
      <c r="J1422" s="136"/>
      <c r="K1422" s="136"/>
      <c r="L1422" s="138"/>
      <c r="M1422" s="139"/>
    </row>
    <row r="1423" spans="1:13" s="2" customFormat="1" x14ac:dyDescent="0.25">
      <c r="A1423" s="136"/>
      <c r="B1423" s="136"/>
      <c r="C1423" s="136"/>
      <c r="D1423" s="136"/>
      <c r="E1423" s="136"/>
      <c r="F1423" s="136"/>
      <c r="G1423" s="136"/>
      <c r="H1423" s="136"/>
      <c r="I1423" s="136"/>
      <c r="J1423" s="136"/>
      <c r="K1423" s="136"/>
      <c r="L1423" s="138"/>
      <c r="M1423" s="139"/>
    </row>
    <row r="1424" spans="1:13" s="2" customFormat="1" x14ac:dyDescent="0.25">
      <c r="A1424" s="136"/>
      <c r="B1424" s="136"/>
      <c r="C1424" s="136"/>
      <c r="D1424" s="136"/>
      <c r="E1424" s="136"/>
      <c r="F1424" s="136"/>
      <c r="G1424" s="136"/>
      <c r="H1424" s="136"/>
      <c r="I1424" s="136"/>
      <c r="J1424" s="136"/>
      <c r="K1424" s="136"/>
      <c r="L1424" s="138"/>
      <c r="M1424" s="139"/>
    </row>
    <row r="1425" spans="1:13" s="2" customFormat="1" x14ac:dyDescent="0.25">
      <c r="A1425" s="136"/>
      <c r="B1425" s="136"/>
      <c r="C1425" s="136"/>
      <c r="D1425" s="136"/>
      <c r="E1425" s="136"/>
      <c r="F1425" s="136"/>
      <c r="G1425" s="136"/>
      <c r="H1425" s="136"/>
      <c r="I1425" s="136"/>
      <c r="J1425" s="136"/>
      <c r="K1425" s="136"/>
      <c r="L1425" s="138"/>
      <c r="M1425" s="139"/>
    </row>
    <row r="1426" spans="1:13" s="2" customFormat="1" x14ac:dyDescent="0.25">
      <c r="A1426" s="136"/>
      <c r="B1426" s="136"/>
      <c r="C1426" s="136"/>
      <c r="D1426" s="136"/>
      <c r="E1426" s="136"/>
      <c r="F1426" s="136"/>
      <c r="G1426" s="136"/>
      <c r="H1426" s="136"/>
      <c r="I1426" s="136"/>
      <c r="J1426" s="136"/>
      <c r="K1426" s="136"/>
      <c r="L1426" s="138"/>
      <c r="M1426" s="139"/>
    </row>
    <row r="1427" spans="1:13" s="2" customFormat="1" x14ac:dyDescent="0.25">
      <c r="A1427" s="136"/>
      <c r="B1427" s="136"/>
      <c r="C1427" s="136"/>
      <c r="D1427" s="136"/>
      <c r="E1427" s="136"/>
      <c r="F1427" s="136"/>
      <c r="G1427" s="136"/>
      <c r="H1427" s="136"/>
      <c r="I1427" s="136"/>
      <c r="J1427" s="136"/>
      <c r="K1427" s="136"/>
      <c r="L1427" s="138"/>
      <c r="M1427" s="139"/>
    </row>
    <row r="1428" spans="1:13" s="2" customFormat="1" x14ac:dyDescent="0.25">
      <c r="A1428" s="136"/>
      <c r="B1428" s="136"/>
      <c r="C1428" s="136"/>
      <c r="D1428" s="136"/>
      <c r="E1428" s="136"/>
      <c r="F1428" s="136"/>
      <c r="G1428" s="136"/>
      <c r="H1428" s="136"/>
      <c r="I1428" s="136"/>
      <c r="J1428" s="136"/>
      <c r="K1428" s="136"/>
      <c r="L1428" s="138"/>
      <c r="M1428" s="139"/>
    </row>
    <row r="1429" spans="1:13" s="2" customFormat="1" x14ac:dyDescent="0.25">
      <c r="A1429" s="136"/>
      <c r="B1429" s="136"/>
      <c r="C1429" s="136"/>
      <c r="D1429" s="136"/>
      <c r="E1429" s="136"/>
      <c r="F1429" s="136"/>
      <c r="G1429" s="136"/>
      <c r="H1429" s="136"/>
      <c r="I1429" s="136"/>
      <c r="J1429" s="136"/>
      <c r="K1429" s="136"/>
      <c r="L1429" s="138"/>
      <c r="M1429" s="139"/>
    </row>
    <row r="1430" spans="1:13" s="2" customFormat="1" x14ac:dyDescent="0.25">
      <c r="A1430" s="136"/>
      <c r="B1430" s="136"/>
      <c r="C1430" s="136"/>
      <c r="D1430" s="136"/>
      <c r="E1430" s="136"/>
      <c r="F1430" s="136"/>
      <c r="G1430" s="136"/>
      <c r="H1430" s="136"/>
      <c r="I1430" s="136"/>
      <c r="J1430" s="136"/>
      <c r="K1430" s="136"/>
      <c r="L1430" s="138"/>
      <c r="M1430" s="139"/>
    </row>
    <row r="1431" spans="1:13" s="2" customFormat="1" x14ac:dyDescent="0.25">
      <c r="A1431" s="136"/>
      <c r="B1431" s="136"/>
      <c r="C1431" s="136"/>
      <c r="D1431" s="136"/>
      <c r="E1431" s="136"/>
      <c r="F1431" s="136"/>
      <c r="G1431" s="136"/>
      <c r="H1431" s="136"/>
      <c r="I1431" s="136"/>
      <c r="J1431" s="136"/>
      <c r="K1431" s="136"/>
      <c r="L1431" s="138"/>
      <c r="M1431" s="139"/>
    </row>
    <row r="1432" spans="1:13" s="2" customFormat="1" x14ac:dyDescent="0.25">
      <c r="A1432" s="136"/>
      <c r="B1432" s="136"/>
      <c r="C1432" s="136"/>
      <c r="D1432" s="136"/>
      <c r="E1432" s="136"/>
      <c r="F1432" s="136"/>
      <c r="G1432" s="136"/>
      <c r="H1432" s="136"/>
      <c r="I1432" s="136"/>
      <c r="J1432" s="136"/>
      <c r="K1432" s="136"/>
      <c r="L1432" s="138"/>
      <c r="M1432" s="139"/>
    </row>
    <row r="1433" spans="1:13" s="2" customFormat="1" x14ac:dyDescent="0.25">
      <c r="A1433" s="136"/>
      <c r="B1433" s="136"/>
      <c r="C1433" s="136"/>
      <c r="D1433" s="136"/>
      <c r="E1433" s="136"/>
      <c r="F1433" s="136"/>
      <c r="G1433" s="136"/>
      <c r="H1433" s="136"/>
      <c r="I1433" s="136"/>
      <c r="J1433" s="136"/>
      <c r="K1433" s="136"/>
      <c r="L1433" s="138"/>
      <c r="M1433" s="139"/>
    </row>
    <row r="1434" spans="1:13" s="2" customFormat="1" x14ac:dyDescent="0.25">
      <c r="A1434" s="136"/>
      <c r="B1434" s="136"/>
      <c r="C1434" s="136"/>
      <c r="D1434" s="136"/>
      <c r="E1434" s="136"/>
      <c r="F1434" s="136"/>
      <c r="G1434" s="136"/>
      <c r="H1434" s="136"/>
      <c r="I1434" s="136"/>
      <c r="J1434" s="136"/>
      <c r="K1434" s="136"/>
      <c r="L1434" s="138"/>
      <c r="M1434" s="139"/>
    </row>
    <row r="1435" spans="1:13" s="2" customFormat="1" x14ac:dyDescent="0.25">
      <c r="A1435" s="136"/>
      <c r="B1435" s="136"/>
      <c r="C1435" s="136"/>
      <c r="D1435" s="136"/>
      <c r="E1435" s="136"/>
      <c r="F1435" s="136"/>
      <c r="G1435" s="136"/>
      <c r="H1435" s="136"/>
      <c r="I1435" s="136"/>
      <c r="J1435" s="136"/>
      <c r="K1435" s="136"/>
      <c r="L1435" s="138"/>
      <c r="M1435" s="139"/>
    </row>
    <row r="1436" spans="1:13" s="2" customFormat="1" x14ac:dyDescent="0.25">
      <c r="A1436" s="136"/>
      <c r="B1436" s="136"/>
      <c r="C1436" s="136"/>
      <c r="D1436" s="136"/>
      <c r="E1436" s="136"/>
      <c r="F1436" s="136"/>
      <c r="G1436" s="136"/>
      <c r="H1436" s="136"/>
      <c r="I1436" s="136"/>
      <c r="J1436" s="136"/>
      <c r="K1436" s="136"/>
      <c r="L1436" s="138"/>
      <c r="M1436" s="139"/>
    </row>
    <row r="1437" spans="1:13" s="2" customFormat="1" x14ac:dyDescent="0.25">
      <c r="A1437" s="136"/>
      <c r="B1437" s="136"/>
      <c r="C1437" s="136"/>
      <c r="D1437" s="136"/>
      <c r="E1437" s="136"/>
      <c r="F1437" s="136"/>
      <c r="G1437" s="136"/>
      <c r="H1437" s="136"/>
      <c r="I1437" s="136"/>
      <c r="J1437" s="136"/>
      <c r="K1437" s="136"/>
      <c r="L1437" s="138"/>
      <c r="M1437" s="139"/>
    </row>
    <row r="1438" spans="1:13" s="2" customFormat="1" x14ac:dyDescent="0.25">
      <c r="A1438" s="136"/>
      <c r="B1438" s="136"/>
      <c r="C1438" s="136"/>
      <c r="D1438" s="136"/>
      <c r="E1438" s="136"/>
      <c r="F1438" s="136"/>
      <c r="G1438" s="136"/>
      <c r="H1438" s="136"/>
      <c r="I1438" s="136"/>
      <c r="J1438" s="136"/>
      <c r="K1438" s="136"/>
      <c r="L1438" s="138"/>
      <c r="M1438" s="139"/>
    </row>
    <row r="1439" spans="1:13" s="2" customFormat="1" x14ac:dyDescent="0.25">
      <c r="A1439" s="136"/>
      <c r="B1439" s="136"/>
      <c r="C1439" s="136"/>
      <c r="D1439" s="136"/>
      <c r="E1439" s="136"/>
      <c r="F1439" s="136"/>
      <c r="G1439" s="136"/>
      <c r="H1439" s="136"/>
      <c r="I1439" s="136"/>
      <c r="J1439" s="136"/>
      <c r="K1439" s="136"/>
      <c r="L1439" s="138"/>
      <c r="M1439" s="139"/>
    </row>
    <row r="1440" spans="1:13" s="2" customFormat="1" x14ac:dyDescent="0.25">
      <c r="A1440" s="136"/>
      <c r="B1440" s="136"/>
      <c r="C1440" s="136"/>
      <c r="D1440" s="136"/>
      <c r="E1440" s="136"/>
      <c r="F1440" s="136"/>
      <c r="G1440" s="136"/>
      <c r="H1440" s="136"/>
      <c r="I1440" s="136"/>
      <c r="J1440" s="136"/>
      <c r="K1440" s="136"/>
      <c r="L1440" s="138"/>
      <c r="M1440" s="139"/>
    </row>
    <row r="1441" spans="1:13" s="2" customFormat="1" x14ac:dyDescent="0.25">
      <c r="A1441" s="136"/>
      <c r="B1441" s="136"/>
      <c r="C1441" s="136"/>
      <c r="D1441" s="136"/>
      <c r="E1441" s="136"/>
      <c r="F1441" s="136"/>
      <c r="G1441" s="136"/>
      <c r="H1441" s="136"/>
      <c r="I1441" s="136"/>
      <c r="J1441" s="136"/>
      <c r="K1441" s="136"/>
      <c r="L1441" s="138"/>
      <c r="M1441" s="139"/>
    </row>
    <row r="1442" spans="1:13" s="2" customFormat="1" x14ac:dyDescent="0.25">
      <c r="A1442" s="136"/>
      <c r="B1442" s="136"/>
      <c r="C1442" s="136"/>
      <c r="D1442" s="136"/>
      <c r="E1442" s="136"/>
      <c r="F1442" s="136"/>
      <c r="G1442" s="136"/>
      <c r="H1442" s="136"/>
      <c r="I1442" s="136"/>
      <c r="J1442" s="136"/>
      <c r="K1442" s="136"/>
      <c r="L1442" s="138"/>
      <c r="M1442" s="139"/>
    </row>
    <row r="1443" spans="1:13" s="2" customFormat="1" x14ac:dyDescent="0.25">
      <c r="A1443" s="136"/>
      <c r="B1443" s="136"/>
      <c r="C1443" s="136"/>
      <c r="D1443" s="136"/>
      <c r="E1443" s="136"/>
      <c r="F1443" s="136"/>
      <c r="G1443" s="136"/>
      <c r="H1443" s="136"/>
      <c r="I1443" s="136"/>
      <c r="J1443" s="136"/>
      <c r="K1443" s="136"/>
      <c r="L1443" s="138"/>
      <c r="M1443" s="139"/>
    </row>
    <row r="1444" spans="1:13" s="2" customFormat="1" x14ac:dyDescent="0.25">
      <c r="A1444" s="136"/>
      <c r="B1444" s="136"/>
      <c r="C1444" s="136"/>
      <c r="D1444" s="136"/>
      <c r="E1444" s="136"/>
      <c r="F1444" s="136"/>
      <c r="G1444" s="136"/>
      <c r="H1444" s="136"/>
      <c r="I1444" s="136"/>
      <c r="J1444" s="136"/>
      <c r="K1444" s="136"/>
      <c r="L1444" s="138"/>
      <c r="M1444" s="139"/>
    </row>
    <row r="1445" spans="1:13" s="2" customFormat="1" x14ac:dyDescent="0.25">
      <c r="A1445" s="136"/>
      <c r="B1445" s="136"/>
      <c r="C1445" s="136"/>
      <c r="D1445" s="136"/>
      <c r="E1445" s="136"/>
      <c r="F1445" s="136"/>
      <c r="G1445" s="136"/>
      <c r="H1445" s="136"/>
      <c r="I1445" s="136"/>
      <c r="J1445" s="136"/>
      <c r="K1445" s="136"/>
      <c r="L1445" s="138"/>
      <c r="M1445" s="139"/>
    </row>
    <row r="1446" spans="1:13" s="2" customFormat="1" x14ac:dyDescent="0.25">
      <c r="A1446" s="136"/>
      <c r="B1446" s="136"/>
      <c r="C1446" s="136"/>
      <c r="D1446" s="136"/>
      <c r="E1446" s="136"/>
      <c r="F1446" s="136"/>
      <c r="G1446" s="136"/>
      <c r="H1446" s="136"/>
      <c r="I1446" s="136"/>
      <c r="J1446" s="136"/>
      <c r="K1446" s="136"/>
      <c r="L1446" s="138"/>
      <c r="M1446" s="139"/>
    </row>
    <row r="1447" spans="1:13" s="2" customFormat="1" x14ac:dyDescent="0.25">
      <c r="A1447" s="136"/>
      <c r="B1447" s="136"/>
      <c r="C1447" s="136"/>
      <c r="D1447" s="136"/>
      <c r="E1447" s="136"/>
      <c r="F1447" s="136"/>
      <c r="G1447" s="136"/>
      <c r="H1447" s="136"/>
      <c r="I1447" s="136"/>
      <c r="J1447" s="136"/>
      <c r="K1447" s="136"/>
      <c r="L1447" s="138"/>
      <c r="M1447" s="139"/>
    </row>
    <row r="1448" spans="1:13" s="2" customFormat="1" x14ac:dyDescent="0.25">
      <c r="A1448" s="136"/>
      <c r="B1448" s="136"/>
      <c r="C1448" s="136"/>
      <c r="D1448" s="136"/>
      <c r="E1448" s="136"/>
      <c r="F1448" s="136"/>
      <c r="G1448" s="136"/>
      <c r="H1448" s="136"/>
      <c r="I1448" s="136"/>
      <c r="J1448" s="136"/>
      <c r="K1448" s="136"/>
      <c r="L1448" s="138"/>
      <c r="M1448" s="139"/>
    </row>
    <row r="1449" spans="1:13" s="2" customFormat="1" x14ac:dyDescent="0.25">
      <c r="A1449" s="136"/>
      <c r="B1449" s="136"/>
      <c r="C1449" s="136"/>
      <c r="D1449" s="136"/>
      <c r="E1449" s="136"/>
      <c r="F1449" s="136"/>
      <c r="G1449" s="136"/>
      <c r="H1449" s="136"/>
      <c r="I1449" s="136"/>
      <c r="J1449" s="136"/>
      <c r="K1449" s="136"/>
      <c r="L1449" s="138"/>
      <c r="M1449" s="139"/>
    </row>
    <row r="1450" spans="1:13" s="2" customFormat="1" x14ac:dyDescent="0.25">
      <c r="A1450" s="136"/>
      <c r="B1450" s="136"/>
      <c r="C1450" s="136"/>
      <c r="D1450" s="136"/>
      <c r="E1450" s="136"/>
      <c r="F1450" s="136"/>
      <c r="G1450" s="136"/>
      <c r="H1450" s="136"/>
      <c r="I1450" s="136"/>
      <c r="J1450" s="136"/>
      <c r="K1450" s="136"/>
      <c r="L1450" s="138"/>
      <c r="M1450" s="139"/>
    </row>
    <row r="1451" spans="1:13" s="2" customFormat="1" x14ac:dyDescent="0.25">
      <c r="A1451" s="136"/>
      <c r="B1451" s="136"/>
      <c r="C1451" s="136"/>
      <c r="D1451" s="136"/>
      <c r="E1451" s="136"/>
      <c r="F1451" s="136"/>
      <c r="G1451" s="136"/>
      <c r="H1451" s="136"/>
      <c r="I1451" s="136"/>
      <c r="J1451" s="136"/>
      <c r="K1451" s="136"/>
      <c r="L1451" s="138"/>
      <c r="M1451" s="139"/>
    </row>
    <row r="1452" spans="1:13" s="2" customFormat="1" x14ac:dyDescent="0.25">
      <c r="A1452" s="136"/>
      <c r="B1452" s="136"/>
      <c r="C1452" s="136"/>
      <c r="D1452" s="136"/>
      <c r="E1452" s="136"/>
      <c r="F1452" s="136"/>
      <c r="G1452" s="136"/>
      <c r="H1452" s="136"/>
      <c r="I1452" s="136"/>
      <c r="J1452" s="136"/>
      <c r="K1452" s="136"/>
      <c r="L1452" s="138"/>
      <c r="M1452" s="139"/>
    </row>
    <row r="1453" spans="1:13" s="2" customFormat="1" x14ac:dyDescent="0.25">
      <c r="A1453" s="136"/>
      <c r="B1453" s="136"/>
      <c r="C1453" s="136"/>
      <c r="D1453" s="136"/>
      <c r="E1453" s="136"/>
      <c r="F1453" s="136"/>
      <c r="G1453" s="136"/>
      <c r="H1453" s="136"/>
      <c r="I1453" s="136"/>
      <c r="J1453" s="136"/>
      <c r="K1453" s="136"/>
      <c r="L1453" s="138"/>
      <c r="M1453" s="139"/>
    </row>
    <row r="1454" spans="1:13" s="2" customFormat="1" x14ac:dyDescent="0.25">
      <c r="A1454" s="136"/>
      <c r="B1454" s="136"/>
      <c r="C1454" s="136"/>
      <c r="D1454" s="136"/>
      <c r="E1454" s="136"/>
      <c r="F1454" s="136"/>
      <c r="G1454" s="136"/>
      <c r="H1454" s="136"/>
      <c r="I1454" s="136"/>
      <c r="J1454" s="136"/>
      <c r="K1454" s="136"/>
      <c r="L1454" s="138"/>
      <c r="M1454" s="139"/>
    </row>
    <row r="1455" spans="1:13" s="2" customFormat="1" x14ac:dyDescent="0.25">
      <c r="A1455" s="136"/>
      <c r="B1455" s="136"/>
      <c r="C1455" s="136"/>
      <c r="D1455" s="136"/>
      <c r="E1455" s="136"/>
      <c r="F1455" s="136"/>
      <c r="G1455" s="136"/>
      <c r="H1455" s="136"/>
      <c r="I1455" s="136"/>
      <c r="J1455" s="136"/>
      <c r="K1455" s="136"/>
      <c r="L1455" s="138"/>
      <c r="M1455" s="139"/>
    </row>
    <row r="1456" spans="1:13" s="2" customFormat="1" x14ac:dyDescent="0.25">
      <c r="A1456" s="136"/>
      <c r="B1456" s="136"/>
      <c r="C1456" s="136"/>
      <c r="D1456" s="136"/>
      <c r="E1456" s="136"/>
      <c r="F1456" s="136"/>
      <c r="G1456" s="136"/>
      <c r="H1456" s="136"/>
      <c r="I1456" s="136"/>
      <c r="J1456" s="136"/>
      <c r="K1456" s="136"/>
      <c r="L1456" s="138"/>
      <c r="M1456" s="139"/>
    </row>
    <row r="1457" spans="1:13" s="2" customFormat="1" x14ac:dyDescent="0.25">
      <c r="A1457" s="136"/>
      <c r="B1457" s="136"/>
      <c r="C1457" s="136"/>
      <c r="D1457" s="136"/>
      <c r="E1457" s="136"/>
      <c r="F1457" s="136"/>
      <c r="G1457" s="136"/>
      <c r="H1457" s="136"/>
      <c r="I1457" s="136"/>
      <c r="J1457" s="136"/>
      <c r="K1457" s="136"/>
      <c r="L1457" s="138"/>
      <c r="M1457" s="139"/>
    </row>
    <row r="1458" spans="1:13" s="2" customFormat="1" x14ac:dyDescent="0.25">
      <c r="A1458" s="136"/>
      <c r="B1458" s="136"/>
      <c r="C1458" s="136"/>
      <c r="D1458" s="136"/>
      <c r="E1458" s="136"/>
      <c r="F1458" s="136"/>
      <c r="G1458" s="136"/>
      <c r="H1458" s="136"/>
      <c r="I1458" s="136"/>
      <c r="J1458" s="136"/>
      <c r="K1458" s="136"/>
      <c r="L1458" s="138"/>
      <c r="M1458" s="139"/>
    </row>
    <row r="1459" spans="1:13" s="2" customFormat="1" x14ac:dyDescent="0.25">
      <c r="A1459" s="136"/>
      <c r="B1459" s="136"/>
      <c r="C1459" s="136"/>
      <c r="D1459" s="136"/>
      <c r="E1459" s="136"/>
      <c r="F1459" s="136"/>
      <c r="G1459" s="136"/>
      <c r="H1459" s="136"/>
      <c r="I1459" s="136"/>
      <c r="J1459" s="136"/>
      <c r="K1459" s="136"/>
      <c r="L1459" s="138"/>
      <c r="M1459" s="139"/>
    </row>
    <row r="1460" spans="1:13" s="2" customFormat="1" x14ac:dyDescent="0.25">
      <c r="A1460" s="136"/>
      <c r="B1460" s="136"/>
      <c r="C1460" s="136"/>
      <c r="D1460" s="136"/>
      <c r="E1460" s="136"/>
      <c r="F1460" s="136"/>
      <c r="G1460" s="136"/>
      <c r="H1460" s="136"/>
      <c r="I1460" s="136"/>
      <c r="J1460" s="136"/>
      <c r="K1460" s="136"/>
      <c r="L1460" s="138"/>
      <c r="M1460" s="139"/>
    </row>
    <row r="1461" spans="1:13" s="2" customFormat="1" x14ac:dyDescent="0.25">
      <c r="A1461" s="136"/>
      <c r="B1461" s="136"/>
      <c r="C1461" s="136"/>
      <c r="D1461" s="136"/>
      <c r="E1461" s="136"/>
      <c r="F1461" s="136"/>
      <c r="G1461" s="136"/>
      <c r="H1461" s="136"/>
      <c r="I1461" s="136"/>
      <c r="J1461" s="136"/>
      <c r="K1461" s="136"/>
      <c r="L1461" s="138"/>
      <c r="M1461" s="139"/>
    </row>
    <row r="1462" spans="1:13" s="2" customFormat="1" x14ac:dyDescent="0.25">
      <c r="A1462" s="136"/>
      <c r="B1462" s="136"/>
      <c r="C1462" s="136"/>
      <c r="D1462" s="136"/>
      <c r="E1462" s="136"/>
      <c r="F1462" s="136"/>
      <c r="G1462" s="136"/>
      <c r="H1462" s="136"/>
      <c r="I1462" s="136"/>
      <c r="J1462" s="136"/>
      <c r="K1462" s="136"/>
      <c r="L1462" s="138"/>
      <c r="M1462" s="139"/>
    </row>
    <row r="1463" spans="1:13" s="2" customFormat="1" x14ac:dyDescent="0.25">
      <c r="A1463" s="136"/>
      <c r="B1463" s="136"/>
      <c r="C1463" s="136"/>
      <c r="D1463" s="136"/>
      <c r="E1463" s="136"/>
      <c r="F1463" s="136"/>
      <c r="G1463" s="136"/>
      <c r="H1463" s="136"/>
      <c r="I1463" s="136"/>
      <c r="J1463" s="136"/>
      <c r="K1463" s="136"/>
      <c r="L1463" s="138"/>
      <c r="M1463" s="139"/>
    </row>
    <row r="1464" spans="1:13" s="2" customFormat="1" x14ac:dyDescent="0.25">
      <c r="A1464" s="136"/>
      <c r="B1464" s="136"/>
      <c r="C1464" s="136"/>
      <c r="D1464" s="136"/>
      <c r="E1464" s="136"/>
      <c r="F1464" s="136"/>
      <c r="G1464" s="136"/>
      <c r="H1464" s="136"/>
      <c r="I1464" s="136"/>
      <c r="J1464" s="136"/>
      <c r="K1464" s="136"/>
      <c r="L1464" s="138"/>
      <c r="M1464" s="139"/>
    </row>
    <row r="1465" spans="1:13" s="2" customFormat="1" x14ac:dyDescent="0.25">
      <c r="A1465" s="136"/>
      <c r="B1465" s="136"/>
      <c r="C1465" s="136"/>
      <c r="D1465" s="136"/>
      <c r="E1465" s="136"/>
      <c r="F1465" s="136"/>
      <c r="G1465" s="136"/>
      <c r="H1465" s="136"/>
      <c r="I1465" s="136"/>
      <c r="J1465" s="136"/>
      <c r="K1465" s="136"/>
      <c r="L1465" s="138"/>
      <c r="M1465" s="139"/>
    </row>
    <row r="1466" spans="1:13" s="2" customFormat="1" x14ac:dyDescent="0.25">
      <c r="A1466" s="136"/>
      <c r="B1466" s="136"/>
      <c r="C1466" s="136"/>
      <c r="D1466" s="136"/>
      <c r="E1466" s="136"/>
      <c r="F1466" s="136"/>
      <c r="G1466" s="136"/>
      <c r="H1466" s="136"/>
      <c r="I1466" s="136"/>
      <c r="J1466" s="136"/>
      <c r="K1466" s="136"/>
      <c r="L1466" s="138"/>
      <c r="M1466" s="139"/>
    </row>
    <row r="1467" spans="1:13" s="2" customFormat="1" x14ac:dyDescent="0.25">
      <c r="A1467" s="136"/>
      <c r="B1467" s="136"/>
      <c r="C1467" s="136"/>
      <c r="D1467" s="136"/>
      <c r="E1467" s="136"/>
      <c r="F1467" s="136"/>
      <c r="G1467" s="136"/>
      <c r="H1467" s="136"/>
      <c r="I1467" s="136"/>
      <c r="J1467" s="136"/>
      <c r="K1467" s="136"/>
      <c r="L1467" s="138"/>
      <c r="M1467" s="139"/>
    </row>
    <row r="1468" spans="1:13" s="2" customFormat="1" x14ac:dyDescent="0.25">
      <c r="A1468" s="136"/>
      <c r="B1468" s="136"/>
      <c r="C1468" s="136"/>
      <c r="D1468" s="136"/>
      <c r="E1468" s="136"/>
      <c r="F1468" s="136"/>
      <c r="G1468" s="136"/>
      <c r="H1468" s="136"/>
      <c r="I1468" s="136"/>
      <c r="J1468" s="136"/>
      <c r="K1468" s="136"/>
      <c r="L1468" s="138"/>
      <c r="M1468" s="139"/>
    </row>
    <row r="1469" spans="1:13" s="2" customFormat="1" x14ac:dyDescent="0.25">
      <c r="A1469" s="136"/>
      <c r="B1469" s="136"/>
      <c r="C1469" s="136"/>
      <c r="D1469" s="136"/>
      <c r="E1469" s="136"/>
      <c r="F1469" s="136"/>
      <c r="G1469" s="136"/>
      <c r="H1469" s="136"/>
      <c r="I1469" s="136"/>
      <c r="J1469" s="136"/>
      <c r="K1469" s="136"/>
      <c r="L1469" s="138"/>
      <c r="M1469" s="139"/>
    </row>
    <row r="1470" spans="1:13" s="2" customFormat="1" x14ac:dyDescent="0.25">
      <c r="A1470" s="136"/>
      <c r="B1470" s="136"/>
      <c r="C1470" s="136"/>
      <c r="D1470" s="136"/>
      <c r="E1470" s="136"/>
      <c r="F1470" s="136"/>
      <c r="G1470" s="136"/>
      <c r="H1470" s="136"/>
      <c r="I1470" s="136"/>
      <c r="J1470" s="136"/>
      <c r="K1470" s="136"/>
      <c r="L1470" s="138"/>
      <c r="M1470" s="139"/>
    </row>
    <row r="1471" spans="1:13" s="2" customFormat="1" x14ac:dyDescent="0.25">
      <c r="A1471" s="136"/>
      <c r="B1471" s="136"/>
      <c r="C1471" s="136"/>
      <c r="D1471" s="136"/>
      <c r="E1471" s="136"/>
      <c r="F1471" s="136"/>
      <c r="G1471" s="136"/>
      <c r="H1471" s="136"/>
      <c r="I1471" s="136"/>
      <c r="J1471" s="136"/>
      <c r="K1471" s="136"/>
      <c r="L1471" s="138"/>
      <c r="M1471" s="139"/>
    </row>
    <row r="1472" spans="1:13" s="2" customFormat="1" x14ac:dyDescent="0.25">
      <c r="A1472" s="136"/>
      <c r="B1472" s="136"/>
      <c r="C1472" s="136"/>
      <c r="D1472" s="136"/>
      <c r="E1472" s="136"/>
      <c r="F1472" s="136"/>
      <c r="G1472" s="136"/>
      <c r="H1472" s="136"/>
      <c r="I1472" s="136"/>
      <c r="J1472" s="136"/>
      <c r="K1472" s="136"/>
      <c r="L1472" s="138"/>
      <c r="M1472" s="139"/>
    </row>
    <row r="1473" spans="1:13" s="2" customFormat="1" x14ac:dyDescent="0.25">
      <c r="A1473" s="136"/>
      <c r="B1473" s="136"/>
      <c r="C1473" s="136"/>
      <c r="D1473" s="136"/>
      <c r="E1473" s="136"/>
      <c r="F1473" s="136"/>
      <c r="G1473" s="136"/>
      <c r="H1473" s="136"/>
      <c r="I1473" s="136"/>
      <c r="J1473" s="136"/>
      <c r="K1473" s="136"/>
      <c r="L1473" s="138"/>
      <c r="M1473" s="139"/>
    </row>
    <row r="1474" spans="1:13" s="2" customFormat="1" x14ac:dyDescent="0.25">
      <c r="A1474" s="136"/>
      <c r="B1474" s="136"/>
      <c r="C1474" s="136"/>
      <c r="D1474" s="136"/>
      <c r="E1474" s="136"/>
      <c r="F1474" s="136"/>
      <c r="G1474" s="136"/>
      <c r="H1474" s="136"/>
      <c r="I1474" s="136"/>
      <c r="J1474" s="136"/>
      <c r="K1474" s="136"/>
      <c r="L1474" s="138"/>
      <c r="M1474" s="139"/>
    </row>
    <row r="1475" spans="1:13" s="2" customFormat="1" x14ac:dyDescent="0.25">
      <c r="A1475" s="136"/>
      <c r="B1475" s="136"/>
      <c r="C1475" s="136"/>
      <c r="D1475" s="136"/>
      <c r="E1475" s="136"/>
      <c r="F1475" s="136"/>
      <c r="G1475" s="136"/>
      <c r="H1475" s="136"/>
      <c r="I1475" s="136"/>
      <c r="J1475" s="136"/>
      <c r="K1475" s="136"/>
      <c r="L1475" s="138"/>
      <c r="M1475" s="139"/>
    </row>
    <row r="1476" spans="1:13" s="2" customFormat="1" x14ac:dyDescent="0.25">
      <c r="A1476" s="136"/>
      <c r="B1476" s="136"/>
      <c r="C1476" s="136"/>
      <c r="D1476" s="136"/>
      <c r="E1476" s="136"/>
      <c r="F1476" s="136"/>
      <c r="G1476" s="136"/>
      <c r="H1476" s="136"/>
      <c r="I1476" s="136"/>
      <c r="J1476" s="136"/>
      <c r="K1476" s="136"/>
      <c r="L1476" s="138"/>
      <c r="M1476" s="139"/>
    </row>
    <row r="1477" spans="1:13" s="2" customFormat="1" x14ac:dyDescent="0.25">
      <c r="A1477" s="136"/>
      <c r="B1477" s="136"/>
      <c r="C1477" s="136"/>
      <c r="D1477" s="136"/>
      <c r="E1477" s="136"/>
      <c r="F1477" s="136"/>
      <c r="G1477" s="136"/>
      <c r="H1477" s="136"/>
      <c r="I1477" s="136"/>
      <c r="J1477" s="136"/>
      <c r="K1477" s="136"/>
      <c r="L1477" s="138"/>
      <c r="M1477" s="139"/>
    </row>
    <row r="1478" spans="1:13" s="2" customFormat="1" x14ac:dyDescent="0.25">
      <c r="A1478" s="136"/>
      <c r="B1478" s="136"/>
      <c r="C1478" s="136"/>
      <c r="D1478" s="136"/>
      <c r="E1478" s="136"/>
      <c r="F1478" s="136"/>
      <c r="G1478" s="136"/>
      <c r="H1478" s="136"/>
      <c r="I1478" s="136"/>
      <c r="J1478" s="136"/>
      <c r="K1478" s="136"/>
      <c r="L1478" s="138"/>
      <c r="M1478" s="139"/>
    </row>
    <row r="1479" spans="1:13" s="2" customFormat="1" x14ac:dyDescent="0.25">
      <c r="A1479" s="136"/>
      <c r="B1479" s="136"/>
      <c r="C1479" s="136"/>
      <c r="D1479" s="136"/>
      <c r="E1479" s="136"/>
      <c r="F1479" s="136"/>
      <c r="G1479" s="136"/>
      <c r="H1479" s="136"/>
      <c r="I1479" s="136"/>
      <c r="J1479" s="136"/>
      <c r="K1479" s="136"/>
      <c r="L1479" s="138"/>
      <c r="M1479" s="139"/>
    </row>
    <row r="1480" spans="1:13" s="2" customFormat="1" x14ac:dyDescent="0.25">
      <c r="A1480" s="136"/>
      <c r="B1480" s="136"/>
      <c r="C1480" s="136"/>
      <c r="D1480" s="136"/>
      <c r="E1480" s="136"/>
      <c r="F1480" s="136"/>
      <c r="G1480" s="136"/>
      <c r="H1480" s="136"/>
      <c r="I1480" s="136"/>
      <c r="J1480" s="136"/>
      <c r="K1480" s="136"/>
      <c r="L1480" s="138"/>
      <c r="M1480" s="139"/>
    </row>
    <row r="1481" spans="1:13" s="2" customFormat="1" x14ac:dyDescent="0.25">
      <c r="A1481" s="136"/>
      <c r="B1481" s="136"/>
      <c r="C1481" s="136"/>
      <c r="D1481" s="136"/>
      <c r="E1481" s="136"/>
      <c r="F1481" s="136"/>
      <c r="G1481" s="136"/>
      <c r="H1481" s="136"/>
      <c r="I1481" s="136"/>
      <c r="J1481" s="136"/>
      <c r="K1481" s="136"/>
      <c r="L1481" s="138"/>
      <c r="M1481" s="139"/>
    </row>
    <row r="1482" spans="1:13" s="2" customFormat="1" x14ac:dyDescent="0.25">
      <c r="A1482" s="136"/>
      <c r="B1482" s="136"/>
      <c r="C1482" s="136"/>
      <c r="D1482" s="136"/>
      <c r="E1482" s="136"/>
      <c r="F1482" s="136"/>
      <c r="G1482" s="136"/>
      <c r="H1482" s="136"/>
      <c r="I1482" s="136"/>
      <c r="J1482" s="136"/>
      <c r="K1482" s="136"/>
      <c r="L1482" s="138"/>
      <c r="M1482" s="139"/>
    </row>
    <row r="1483" spans="1:13" s="2" customFormat="1" x14ac:dyDescent="0.25">
      <c r="A1483" s="136"/>
      <c r="B1483" s="136"/>
      <c r="C1483" s="136"/>
      <c r="D1483" s="136"/>
      <c r="E1483" s="136"/>
      <c r="F1483" s="136"/>
      <c r="G1483" s="136"/>
      <c r="H1483" s="136"/>
      <c r="I1483" s="136"/>
      <c r="J1483" s="136"/>
      <c r="K1483" s="136"/>
      <c r="L1483" s="138"/>
      <c r="M1483" s="139"/>
    </row>
    <row r="1484" spans="1:13" s="2" customFormat="1" x14ac:dyDescent="0.25">
      <c r="A1484" s="136"/>
      <c r="B1484" s="136"/>
      <c r="C1484" s="136"/>
      <c r="D1484" s="136"/>
      <c r="E1484" s="136"/>
      <c r="F1484" s="136"/>
      <c r="G1484" s="136"/>
      <c r="H1484" s="136"/>
      <c r="I1484" s="136"/>
      <c r="J1484" s="136"/>
      <c r="K1484" s="136"/>
      <c r="L1484" s="138"/>
      <c r="M1484" s="139"/>
    </row>
    <row r="1485" spans="1:13" s="2" customFormat="1" x14ac:dyDescent="0.25">
      <c r="A1485" s="136"/>
      <c r="B1485" s="136"/>
      <c r="C1485" s="136"/>
      <c r="D1485" s="136"/>
      <c r="E1485" s="136"/>
      <c r="F1485" s="136"/>
      <c r="G1485" s="136"/>
      <c r="H1485" s="136"/>
      <c r="I1485" s="136"/>
      <c r="J1485" s="136"/>
      <c r="K1485" s="136"/>
      <c r="L1485" s="138"/>
      <c r="M1485" s="139"/>
    </row>
    <row r="1486" spans="1:13" s="2" customFormat="1" x14ac:dyDescent="0.25">
      <c r="A1486" s="136"/>
      <c r="B1486" s="136"/>
      <c r="C1486" s="136"/>
      <c r="D1486" s="136"/>
      <c r="E1486" s="136"/>
      <c r="F1486" s="136"/>
      <c r="G1486" s="136"/>
      <c r="H1486" s="136"/>
      <c r="I1486" s="136"/>
      <c r="J1486" s="136"/>
      <c r="K1486" s="136"/>
      <c r="L1486" s="138"/>
      <c r="M1486" s="139"/>
    </row>
    <row r="1487" spans="1:13" s="2" customFormat="1" x14ac:dyDescent="0.25">
      <c r="A1487" s="136"/>
      <c r="B1487" s="136"/>
      <c r="C1487" s="136"/>
      <c r="D1487" s="136"/>
      <c r="E1487" s="136"/>
      <c r="F1487" s="136"/>
      <c r="G1487" s="136"/>
      <c r="H1487" s="136"/>
      <c r="I1487" s="136"/>
      <c r="J1487" s="136"/>
      <c r="K1487" s="136"/>
      <c r="L1487" s="138"/>
      <c r="M1487" s="139"/>
    </row>
    <row r="1488" spans="1:13" s="2" customFormat="1" x14ac:dyDescent="0.25">
      <c r="A1488" s="136"/>
      <c r="B1488" s="136"/>
      <c r="C1488" s="136"/>
      <c r="D1488" s="136"/>
      <c r="E1488" s="136"/>
      <c r="F1488" s="136"/>
      <c r="G1488" s="136"/>
      <c r="H1488" s="136"/>
      <c r="I1488" s="136"/>
      <c r="J1488" s="136"/>
      <c r="K1488" s="136"/>
      <c r="L1488" s="138"/>
      <c r="M1488" s="139"/>
    </row>
    <row r="1489" spans="1:13" s="2" customFormat="1" x14ac:dyDescent="0.25">
      <c r="A1489" s="136"/>
      <c r="B1489" s="136"/>
      <c r="C1489" s="136"/>
      <c r="D1489" s="136"/>
      <c r="E1489" s="136"/>
      <c r="F1489" s="136"/>
      <c r="G1489" s="136"/>
      <c r="H1489" s="136"/>
      <c r="I1489" s="136"/>
      <c r="J1489" s="136"/>
      <c r="K1489" s="136"/>
      <c r="L1489" s="138"/>
      <c r="M1489" s="139"/>
    </row>
    <row r="1490" spans="1:13" s="2" customFormat="1" x14ac:dyDescent="0.25">
      <c r="A1490" s="136"/>
      <c r="B1490" s="136"/>
      <c r="C1490" s="136"/>
      <c r="D1490" s="136"/>
      <c r="E1490" s="136"/>
      <c r="F1490" s="136"/>
      <c r="G1490" s="136"/>
      <c r="H1490" s="136"/>
      <c r="I1490" s="136"/>
      <c r="J1490" s="136"/>
      <c r="K1490" s="136"/>
      <c r="L1490" s="138"/>
      <c r="M1490" s="139"/>
    </row>
    <row r="1491" spans="1:13" s="2" customFormat="1" x14ac:dyDescent="0.25">
      <c r="A1491" s="136"/>
      <c r="B1491" s="136"/>
      <c r="C1491" s="136"/>
      <c r="D1491" s="136"/>
      <c r="E1491" s="136"/>
      <c r="F1491" s="136"/>
      <c r="G1491" s="136"/>
      <c r="H1491" s="136"/>
      <c r="I1491" s="136"/>
      <c r="J1491" s="136"/>
      <c r="K1491" s="136"/>
      <c r="L1491" s="138"/>
      <c r="M1491" s="139"/>
    </row>
    <row r="1492" spans="1:13" s="2" customFormat="1" x14ac:dyDescent="0.25">
      <c r="A1492" s="136"/>
      <c r="B1492" s="136"/>
      <c r="C1492" s="136"/>
      <c r="D1492" s="136"/>
      <c r="E1492" s="136"/>
      <c r="F1492" s="136"/>
      <c r="G1492" s="136"/>
      <c r="H1492" s="136"/>
      <c r="I1492" s="136"/>
      <c r="J1492" s="136"/>
      <c r="K1492" s="136"/>
      <c r="L1492" s="138"/>
      <c r="M1492" s="139"/>
    </row>
    <row r="1493" spans="1:13" s="2" customFormat="1" x14ac:dyDescent="0.25">
      <c r="A1493" s="136"/>
      <c r="B1493" s="136"/>
      <c r="C1493" s="136"/>
      <c r="D1493" s="136"/>
      <c r="E1493" s="136"/>
      <c r="F1493" s="136"/>
      <c r="G1493" s="136"/>
      <c r="H1493" s="136"/>
      <c r="I1493" s="136"/>
      <c r="J1493" s="136"/>
      <c r="K1493" s="136"/>
      <c r="L1493" s="138"/>
      <c r="M1493" s="139"/>
    </row>
    <row r="1494" spans="1:13" s="2" customFormat="1" x14ac:dyDescent="0.25">
      <c r="A1494" s="136"/>
      <c r="B1494" s="136"/>
      <c r="C1494" s="136"/>
      <c r="D1494" s="136"/>
      <c r="E1494" s="136"/>
      <c r="F1494" s="136"/>
      <c r="G1494" s="136"/>
      <c r="H1494" s="136"/>
      <c r="I1494" s="136"/>
      <c r="J1494" s="136"/>
      <c r="K1494" s="136"/>
      <c r="L1494" s="138"/>
      <c r="M1494" s="139"/>
    </row>
    <row r="1495" spans="1:13" s="2" customFormat="1" x14ac:dyDescent="0.25">
      <c r="A1495" s="136"/>
      <c r="B1495" s="136"/>
      <c r="C1495" s="136"/>
      <c r="D1495" s="136"/>
      <c r="E1495" s="136"/>
      <c r="F1495" s="136"/>
      <c r="G1495" s="136"/>
      <c r="H1495" s="136"/>
      <c r="I1495" s="136"/>
      <c r="J1495" s="136"/>
      <c r="K1495" s="136"/>
      <c r="L1495" s="138"/>
      <c r="M1495" s="139"/>
    </row>
    <row r="1496" spans="1:13" s="2" customFormat="1" x14ac:dyDescent="0.25">
      <c r="A1496" s="136"/>
      <c r="B1496" s="136"/>
      <c r="C1496" s="136"/>
      <c r="D1496" s="136"/>
      <c r="E1496" s="136"/>
      <c r="F1496" s="136"/>
      <c r="G1496" s="136"/>
      <c r="H1496" s="136"/>
      <c r="I1496" s="136"/>
      <c r="J1496" s="136"/>
      <c r="K1496" s="136"/>
      <c r="L1496" s="138"/>
      <c r="M1496" s="139"/>
    </row>
    <row r="1497" spans="1:13" s="2" customFormat="1" x14ac:dyDescent="0.25">
      <c r="A1497" s="136"/>
      <c r="B1497" s="136"/>
      <c r="C1497" s="136"/>
      <c r="D1497" s="136"/>
      <c r="E1497" s="136"/>
      <c r="F1497" s="136"/>
      <c r="G1497" s="136"/>
      <c r="H1497" s="136"/>
      <c r="I1497" s="136"/>
      <c r="J1497" s="136"/>
      <c r="K1497" s="136"/>
      <c r="L1497" s="138"/>
      <c r="M1497" s="139"/>
    </row>
    <row r="1498" spans="1:13" s="2" customFormat="1" x14ac:dyDescent="0.25">
      <c r="A1498" s="136"/>
      <c r="B1498" s="136"/>
      <c r="C1498" s="136"/>
      <c r="D1498" s="136"/>
      <c r="E1498" s="136"/>
      <c r="F1498" s="136"/>
      <c r="G1498" s="136"/>
      <c r="H1498" s="136"/>
      <c r="I1498" s="136"/>
      <c r="J1498" s="136"/>
      <c r="K1498" s="136"/>
      <c r="L1498" s="138"/>
      <c r="M1498" s="139"/>
    </row>
    <row r="1499" spans="1:13" s="2" customFormat="1" x14ac:dyDescent="0.25">
      <c r="A1499" s="136"/>
      <c r="B1499" s="136"/>
      <c r="C1499" s="136"/>
      <c r="D1499" s="136"/>
      <c r="E1499" s="136"/>
      <c r="F1499" s="136"/>
      <c r="G1499" s="136"/>
      <c r="H1499" s="136"/>
      <c r="I1499" s="136"/>
      <c r="J1499" s="136"/>
      <c r="K1499" s="136"/>
      <c r="L1499" s="138"/>
      <c r="M1499" s="139"/>
    </row>
    <row r="1500" spans="1:13" s="2" customFormat="1" x14ac:dyDescent="0.25">
      <c r="A1500" s="136"/>
      <c r="B1500" s="136"/>
      <c r="C1500" s="136"/>
      <c r="D1500" s="136"/>
      <c r="E1500" s="136"/>
      <c r="F1500" s="136"/>
      <c r="G1500" s="136"/>
      <c r="H1500" s="136"/>
      <c r="I1500" s="136"/>
      <c r="J1500" s="136"/>
      <c r="K1500" s="136"/>
      <c r="L1500" s="138"/>
      <c r="M1500" s="139"/>
    </row>
    <row r="1501" spans="1:13" s="2" customFormat="1" x14ac:dyDescent="0.25">
      <c r="A1501" s="136"/>
      <c r="B1501" s="136"/>
      <c r="C1501" s="136"/>
      <c r="D1501" s="136"/>
      <c r="E1501" s="136"/>
      <c r="F1501" s="136"/>
      <c r="G1501" s="136"/>
      <c r="H1501" s="136"/>
      <c r="I1501" s="136"/>
      <c r="J1501" s="136"/>
      <c r="K1501" s="136"/>
      <c r="L1501" s="138"/>
      <c r="M1501" s="139"/>
    </row>
    <row r="1502" spans="1:13" s="2" customFormat="1" x14ac:dyDescent="0.25">
      <c r="A1502" s="136"/>
      <c r="B1502" s="136"/>
      <c r="C1502" s="136"/>
      <c r="D1502" s="136"/>
      <c r="E1502" s="136"/>
      <c r="F1502" s="136"/>
      <c r="G1502" s="136"/>
      <c r="H1502" s="136"/>
      <c r="I1502" s="136"/>
      <c r="J1502" s="136"/>
      <c r="K1502" s="136"/>
      <c r="L1502" s="138"/>
      <c r="M1502" s="139"/>
    </row>
    <row r="1503" spans="1:13" s="2" customFormat="1" x14ac:dyDescent="0.25">
      <c r="A1503" s="136"/>
      <c r="B1503" s="136"/>
      <c r="C1503" s="136"/>
      <c r="D1503" s="136"/>
      <c r="E1503" s="136"/>
      <c r="F1503" s="136"/>
      <c r="G1503" s="136"/>
      <c r="H1503" s="136"/>
      <c r="I1503" s="136"/>
      <c r="J1503" s="136"/>
      <c r="K1503" s="136"/>
      <c r="L1503" s="138"/>
      <c r="M1503" s="139"/>
    </row>
    <row r="1504" spans="1:13" s="2" customFormat="1" x14ac:dyDescent="0.25">
      <c r="A1504" s="136"/>
      <c r="B1504" s="136"/>
      <c r="C1504" s="136"/>
      <c r="D1504" s="136"/>
      <c r="E1504" s="136"/>
      <c r="F1504" s="136"/>
      <c r="G1504" s="136"/>
      <c r="H1504" s="136"/>
      <c r="I1504" s="136"/>
      <c r="J1504" s="136"/>
      <c r="K1504" s="136"/>
      <c r="L1504" s="138"/>
      <c r="M1504" s="139"/>
    </row>
    <row r="1505" spans="1:13" s="2" customFormat="1" x14ac:dyDescent="0.25">
      <c r="A1505" s="136"/>
      <c r="B1505" s="136"/>
      <c r="C1505" s="136"/>
      <c r="D1505" s="136"/>
      <c r="E1505" s="136"/>
      <c r="F1505" s="136"/>
      <c r="G1505" s="136"/>
      <c r="H1505" s="136"/>
      <c r="I1505" s="136"/>
      <c r="J1505" s="136"/>
      <c r="K1505" s="136"/>
      <c r="L1505" s="138"/>
      <c r="M1505" s="139"/>
    </row>
    <row r="1506" spans="1:13" s="2" customFormat="1" x14ac:dyDescent="0.25">
      <c r="A1506" s="136"/>
      <c r="B1506" s="136"/>
      <c r="C1506" s="136"/>
      <c r="D1506" s="136"/>
      <c r="E1506" s="136"/>
      <c r="F1506" s="136"/>
      <c r="G1506" s="136"/>
      <c r="H1506" s="136"/>
      <c r="I1506" s="136"/>
      <c r="J1506" s="136"/>
      <c r="K1506" s="136"/>
      <c r="L1506" s="138"/>
      <c r="M1506" s="139"/>
    </row>
    <row r="1507" spans="1:13" s="2" customFormat="1" x14ac:dyDescent="0.25">
      <c r="A1507" s="136"/>
      <c r="B1507" s="136"/>
      <c r="C1507" s="136"/>
      <c r="D1507" s="136"/>
      <c r="E1507" s="136"/>
      <c r="F1507" s="136"/>
      <c r="G1507" s="136"/>
      <c r="H1507" s="136"/>
      <c r="I1507" s="136"/>
      <c r="J1507" s="136"/>
      <c r="K1507" s="136"/>
      <c r="L1507" s="138"/>
      <c r="M1507" s="139"/>
    </row>
    <row r="1508" spans="1:13" s="2" customFormat="1" x14ac:dyDescent="0.25">
      <c r="A1508" s="136"/>
      <c r="B1508" s="136"/>
      <c r="C1508" s="136"/>
      <c r="D1508" s="136"/>
      <c r="E1508" s="136"/>
      <c r="F1508" s="136"/>
      <c r="G1508" s="136"/>
      <c r="H1508" s="136"/>
      <c r="I1508" s="136"/>
      <c r="J1508" s="136"/>
      <c r="K1508" s="136"/>
      <c r="L1508" s="138"/>
      <c r="M1508" s="139"/>
    </row>
    <row r="1509" spans="1:13" s="2" customFormat="1" x14ac:dyDescent="0.25">
      <c r="A1509" s="136"/>
      <c r="B1509" s="136"/>
      <c r="C1509" s="136"/>
      <c r="D1509" s="136"/>
      <c r="E1509" s="136"/>
      <c r="F1509" s="136"/>
      <c r="G1509" s="136"/>
      <c r="H1509" s="136"/>
      <c r="I1509" s="136"/>
      <c r="J1509" s="136"/>
      <c r="K1509" s="136"/>
      <c r="L1509" s="138"/>
      <c r="M1509" s="139"/>
    </row>
    <row r="1510" spans="1:13" s="2" customFormat="1" x14ac:dyDescent="0.25">
      <c r="A1510" s="136"/>
      <c r="B1510" s="136"/>
      <c r="C1510" s="136"/>
      <c r="D1510" s="136"/>
      <c r="E1510" s="136"/>
      <c r="F1510" s="136"/>
      <c r="G1510" s="136"/>
      <c r="H1510" s="136"/>
      <c r="I1510" s="136"/>
      <c r="J1510" s="136"/>
      <c r="K1510" s="136"/>
      <c r="L1510" s="138"/>
      <c r="M1510" s="139"/>
    </row>
    <row r="1511" spans="1:13" s="2" customFormat="1" x14ac:dyDescent="0.25">
      <c r="A1511" s="136"/>
      <c r="B1511" s="136"/>
      <c r="C1511" s="136"/>
      <c r="D1511" s="136"/>
      <c r="E1511" s="136"/>
      <c r="F1511" s="136"/>
      <c r="G1511" s="136"/>
      <c r="H1511" s="136"/>
      <c r="I1511" s="136"/>
      <c r="J1511" s="136"/>
      <c r="K1511" s="136"/>
      <c r="L1511" s="138"/>
      <c r="M1511" s="139"/>
    </row>
    <row r="1512" spans="1:13" s="2" customFormat="1" x14ac:dyDescent="0.25">
      <c r="A1512" s="136"/>
      <c r="B1512" s="136"/>
      <c r="C1512" s="136"/>
      <c r="D1512" s="136"/>
      <c r="E1512" s="136"/>
      <c r="F1512" s="136"/>
      <c r="G1512" s="136"/>
      <c r="H1512" s="136"/>
      <c r="I1512" s="136"/>
      <c r="J1512" s="136"/>
      <c r="K1512" s="136"/>
      <c r="L1512" s="138"/>
      <c r="M1512" s="139"/>
    </row>
    <row r="1513" spans="1:13" s="2" customFormat="1" x14ac:dyDescent="0.25">
      <c r="A1513" s="136"/>
      <c r="B1513" s="136"/>
      <c r="C1513" s="136"/>
      <c r="D1513" s="136"/>
      <c r="E1513" s="136"/>
      <c r="F1513" s="136"/>
      <c r="G1513" s="136"/>
      <c r="H1513" s="136"/>
      <c r="I1513" s="136"/>
      <c r="J1513" s="136"/>
      <c r="K1513" s="136"/>
      <c r="L1513" s="138"/>
      <c r="M1513" s="139"/>
    </row>
    <row r="1514" spans="1:13" s="2" customFormat="1" x14ac:dyDescent="0.25">
      <c r="A1514" s="136"/>
      <c r="B1514" s="136"/>
      <c r="C1514" s="136"/>
      <c r="D1514" s="136"/>
      <c r="E1514" s="136"/>
      <c r="F1514" s="136"/>
      <c r="G1514" s="136"/>
      <c r="H1514" s="136"/>
      <c r="I1514" s="136"/>
      <c r="J1514" s="136"/>
      <c r="K1514" s="136"/>
      <c r="L1514" s="138"/>
      <c r="M1514" s="139"/>
    </row>
    <row r="1515" spans="1:13" s="2" customFormat="1" x14ac:dyDescent="0.25">
      <c r="A1515" s="136"/>
      <c r="B1515" s="136"/>
      <c r="C1515" s="136"/>
      <c r="D1515" s="136"/>
      <c r="E1515" s="136"/>
      <c r="F1515" s="136"/>
      <c r="G1515" s="136"/>
      <c r="H1515" s="136"/>
      <c r="I1515" s="136"/>
      <c r="J1515" s="136"/>
      <c r="K1515" s="136"/>
      <c r="L1515" s="138"/>
      <c r="M1515" s="139"/>
    </row>
    <row r="1516" spans="1:13" s="2" customFormat="1" x14ac:dyDescent="0.25">
      <c r="A1516" s="136"/>
      <c r="B1516" s="136"/>
      <c r="C1516" s="136"/>
      <c r="D1516" s="136"/>
      <c r="E1516" s="136"/>
      <c r="F1516" s="136"/>
      <c r="G1516" s="136"/>
      <c r="H1516" s="136"/>
      <c r="I1516" s="136"/>
      <c r="J1516" s="136"/>
      <c r="K1516" s="136"/>
      <c r="L1516" s="138"/>
      <c r="M1516" s="139"/>
    </row>
    <row r="1517" spans="1:13" s="2" customFormat="1" x14ac:dyDescent="0.25">
      <c r="A1517" s="136"/>
      <c r="B1517" s="136"/>
      <c r="C1517" s="136"/>
      <c r="D1517" s="136"/>
      <c r="E1517" s="136"/>
      <c r="F1517" s="136"/>
      <c r="G1517" s="136"/>
      <c r="H1517" s="136"/>
      <c r="I1517" s="136"/>
      <c r="J1517" s="136"/>
      <c r="K1517" s="136"/>
      <c r="L1517" s="138"/>
      <c r="M1517" s="139"/>
    </row>
    <row r="1518" spans="1:13" s="2" customFormat="1" x14ac:dyDescent="0.25">
      <c r="A1518" s="136"/>
      <c r="B1518" s="136"/>
      <c r="C1518" s="136"/>
      <c r="D1518" s="136"/>
      <c r="E1518" s="136"/>
      <c r="F1518" s="136"/>
      <c r="G1518" s="136"/>
      <c r="H1518" s="136"/>
      <c r="I1518" s="136"/>
      <c r="J1518" s="136"/>
      <c r="K1518" s="136"/>
      <c r="L1518" s="138"/>
      <c r="M1518" s="139"/>
    </row>
    <row r="1519" spans="1:13" s="2" customFormat="1" x14ac:dyDescent="0.25">
      <c r="A1519" s="136"/>
      <c r="B1519" s="136"/>
      <c r="C1519" s="136"/>
      <c r="D1519" s="136"/>
      <c r="E1519" s="136"/>
      <c r="F1519" s="136"/>
      <c r="G1519" s="136"/>
      <c r="H1519" s="136"/>
      <c r="I1519" s="136"/>
      <c r="J1519" s="136"/>
      <c r="K1519" s="136"/>
      <c r="L1519" s="138"/>
      <c r="M1519" s="139"/>
    </row>
    <row r="1520" spans="1:13" s="2" customFormat="1" x14ac:dyDescent="0.25">
      <c r="A1520" s="136"/>
      <c r="B1520" s="136"/>
      <c r="C1520" s="136"/>
      <c r="D1520" s="136"/>
      <c r="E1520" s="136"/>
      <c r="F1520" s="136"/>
      <c r="G1520" s="136"/>
      <c r="H1520" s="136"/>
      <c r="I1520" s="136"/>
      <c r="J1520" s="136"/>
      <c r="K1520" s="136"/>
      <c r="L1520" s="138"/>
      <c r="M1520" s="139"/>
    </row>
    <row r="1521" spans="1:13" s="2" customFormat="1" x14ac:dyDescent="0.25">
      <c r="A1521" s="136"/>
      <c r="B1521" s="136"/>
      <c r="C1521" s="136"/>
      <c r="D1521" s="136"/>
      <c r="E1521" s="136"/>
      <c r="F1521" s="136"/>
      <c r="G1521" s="136"/>
      <c r="H1521" s="136"/>
      <c r="I1521" s="136"/>
      <c r="J1521" s="136"/>
      <c r="K1521" s="136"/>
      <c r="L1521" s="138"/>
      <c r="M1521" s="139"/>
    </row>
    <row r="1522" spans="1:13" s="2" customFormat="1" x14ac:dyDescent="0.25">
      <c r="A1522" s="136"/>
      <c r="B1522" s="136"/>
      <c r="C1522" s="136"/>
      <c r="D1522" s="136"/>
      <c r="E1522" s="136"/>
      <c r="F1522" s="136"/>
      <c r="G1522" s="136"/>
      <c r="H1522" s="136"/>
      <c r="I1522" s="136"/>
      <c r="J1522" s="136"/>
      <c r="K1522" s="136"/>
      <c r="L1522" s="138"/>
      <c r="M1522" s="139"/>
    </row>
    <row r="1523" spans="1:13" s="2" customFormat="1" x14ac:dyDescent="0.25">
      <c r="A1523" s="136"/>
      <c r="B1523" s="136"/>
      <c r="C1523" s="136"/>
      <c r="D1523" s="136"/>
      <c r="E1523" s="136"/>
      <c r="F1523" s="136"/>
      <c r="G1523" s="136"/>
      <c r="H1523" s="136"/>
      <c r="I1523" s="136"/>
      <c r="J1523" s="136"/>
      <c r="K1523" s="136"/>
      <c r="L1523" s="138"/>
      <c r="M1523" s="139"/>
    </row>
    <row r="1524" spans="1:13" s="2" customFormat="1" x14ac:dyDescent="0.25">
      <c r="A1524" s="136"/>
      <c r="B1524" s="136"/>
      <c r="C1524" s="136"/>
      <c r="D1524" s="136"/>
      <c r="E1524" s="136"/>
      <c r="F1524" s="136"/>
      <c r="G1524" s="136"/>
      <c r="H1524" s="136"/>
      <c r="I1524" s="136"/>
      <c r="J1524" s="136"/>
      <c r="K1524" s="136"/>
      <c r="L1524" s="138"/>
      <c r="M1524" s="139"/>
    </row>
    <row r="1525" spans="1:13" s="2" customFormat="1" x14ac:dyDescent="0.25">
      <c r="A1525" s="136"/>
      <c r="B1525" s="136"/>
      <c r="C1525" s="136"/>
      <c r="D1525" s="136"/>
      <c r="E1525" s="136"/>
      <c r="F1525" s="136"/>
      <c r="G1525" s="136"/>
      <c r="H1525" s="136"/>
      <c r="I1525" s="136"/>
      <c r="J1525" s="136"/>
      <c r="K1525" s="136"/>
      <c r="L1525" s="138"/>
      <c r="M1525" s="139"/>
    </row>
    <row r="1526" spans="1:13" s="2" customFormat="1" x14ac:dyDescent="0.25">
      <c r="A1526" s="136"/>
      <c r="B1526" s="136"/>
      <c r="C1526" s="136"/>
      <c r="D1526" s="136"/>
      <c r="E1526" s="136"/>
      <c r="F1526" s="136"/>
      <c r="G1526" s="136"/>
      <c r="H1526" s="136"/>
      <c r="I1526" s="136"/>
      <c r="J1526" s="136"/>
      <c r="K1526" s="136"/>
      <c r="L1526" s="138"/>
      <c r="M1526" s="139"/>
    </row>
    <row r="1527" spans="1:13" s="2" customFormat="1" x14ac:dyDescent="0.25">
      <c r="A1527" s="136"/>
      <c r="B1527" s="136"/>
      <c r="C1527" s="136"/>
      <c r="D1527" s="136"/>
      <c r="E1527" s="136"/>
      <c r="F1527" s="136"/>
      <c r="G1527" s="136"/>
      <c r="H1527" s="136"/>
      <c r="I1527" s="136"/>
      <c r="J1527" s="136"/>
      <c r="K1527" s="136"/>
      <c r="L1527" s="138"/>
      <c r="M1527" s="139"/>
    </row>
    <row r="1528" spans="1:13" s="2" customFormat="1" x14ac:dyDescent="0.25">
      <c r="A1528" s="136"/>
      <c r="B1528" s="136"/>
      <c r="C1528" s="136"/>
      <c r="D1528" s="136"/>
      <c r="E1528" s="136"/>
      <c r="F1528" s="136"/>
      <c r="G1528" s="136"/>
      <c r="H1528" s="136"/>
      <c r="I1528" s="136"/>
      <c r="J1528" s="136"/>
      <c r="K1528" s="136"/>
      <c r="L1528" s="138"/>
      <c r="M1528" s="139"/>
    </row>
    <row r="1529" spans="1:13" s="2" customFormat="1" x14ac:dyDescent="0.25">
      <c r="A1529" s="136"/>
      <c r="B1529" s="136"/>
      <c r="C1529" s="136"/>
      <c r="D1529" s="136"/>
      <c r="E1529" s="136"/>
      <c r="F1529" s="136"/>
      <c r="G1529" s="136"/>
      <c r="H1529" s="136"/>
      <c r="I1529" s="136"/>
      <c r="J1529" s="136"/>
      <c r="K1529" s="136"/>
      <c r="L1529" s="138"/>
      <c r="M1529" s="139"/>
    </row>
    <row r="1530" spans="1:13" s="2" customFormat="1" x14ac:dyDescent="0.25">
      <c r="A1530" s="136"/>
      <c r="B1530" s="136"/>
      <c r="C1530" s="136"/>
      <c r="D1530" s="136"/>
      <c r="E1530" s="136"/>
      <c r="F1530" s="136"/>
      <c r="G1530" s="136"/>
      <c r="H1530" s="136"/>
      <c r="I1530" s="136"/>
      <c r="J1530" s="136"/>
      <c r="K1530" s="136"/>
      <c r="L1530" s="138"/>
      <c r="M1530" s="139"/>
    </row>
    <row r="1531" spans="1:13" s="2" customFormat="1" x14ac:dyDescent="0.25">
      <c r="A1531" s="136"/>
      <c r="B1531" s="136"/>
      <c r="C1531" s="136"/>
      <c r="D1531" s="136"/>
      <c r="E1531" s="136"/>
      <c r="F1531" s="136"/>
      <c r="G1531" s="136"/>
      <c r="H1531" s="136"/>
      <c r="I1531" s="136"/>
      <c r="J1531" s="136"/>
      <c r="K1531" s="136"/>
      <c r="L1531" s="138"/>
      <c r="M1531" s="139"/>
    </row>
    <row r="1532" spans="1:13" s="2" customFormat="1" x14ac:dyDescent="0.25">
      <c r="A1532" s="136"/>
      <c r="B1532" s="136"/>
      <c r="C1532" s="136"/>
      <c r="D1532" s="136"/>
      <c r="E1532" s="136"/>
      <c r="F1532" s="136"/>
      <c r="G1532" s="136"/>
      <c r="H1532" s="136"/>
      <c r="I1532" s="136"/>
      <c r="J1532" s="136"/>
      <c r="K1532" s="136"/>
      <c r="L1532" s="138"/>
      <c r="M1532" s="139"/>
    </row>
    <row r="1533" spans="1:13" s="2" customFormat="1" x14ac:dyDescent="0.25">
      <c r="A1533" s="136"/>
      <c r="B1533" s="136"/>
      <c r="C1533" s="136"/>
      <c r="D1533" s="136"/>
      <c r="E1533" s="136"/>
      <c r="F1533" s="136"/>
      <c r="G1533" s="136"/>
      <c r="H1533" s="136"/>
      <c r="I1533" s="136"/>
      <c r="J1533" s="136"/>
      <c r="K1533" s="136"/>
      <c r="L1533" s="138"/>
      <c r="M1533" s="139"/>
    </row>
    <row r="1534" spans="1:13" s="2" customFormat="1" x14ac:dyDescent="0.25">
      <c r="A1534" s="136"/>
      <c r="B1534" s="136"/>
      <c r="C1534" s="136"/>
      <c r="D1534" s="136"/>
      <c r="E1534" s="136"/>
      <c r="F1534" s="136"/>
      <c r="G1534" s="136"/>
      <c r="H1534" s="136"/>
      <c r="I1534" s="136"/>
      <c r="J1534" s="136"/>
      <c r="K1534" s="136"/>
      <c r="L1534" s="138"/>
      <c r="M1534" s="139"/>
    </row>
    <row r="1535" spans="1:13" s="2" customFormat="1" x14ac:dyDescent="0.25">
      <c r="A1535" s="136"/>
      <c r="B1535" s="136"/>
      <c r="C1535" s="136"/>
      <c r="D1535" s="136"/>
      <c r="E1535" s="136"/>
      <c r="F1535" s="136"/>
      <c r="G1535" s="136"/>
      <c r="H1535" s="136"/>
      <c r="I1535" s="136"/>
      <c r="J1535" s="136"/>
      <c r="K1535" s="136"/>
      <c r="L1535" s="138"/>
      <c r="M1535" s="139"/>
    </row>
    <row r="1536" spans="1:13" s="2" customFormat="1" x14ac:dyDescent="0.25">
      <c r="A1536" s="136"/>
      <c r="B1536" s="136"/>
      <c r="C1536" s="136"/>
      <c r="D1536" s="136"/>
      <c r="E1536" s="136"/>
      <c r="F1536" s="136"/>
      <c r="G1536" s="136"/>
      <c r="H1536" s="136"/>
      <c r="I1536" s="136"/>
      <c r="J1536" s="136"/>
      <c r="K1536" s="136"/>
      <c r="L1536" s="138"/>
      <c r="M1536" s="139"/>
    </row>
    <row r="1537" spans="1:13" s="2" customFormat="1" x14ac:dyDescent="0.25">
      <c r="A1537" s="136"/>
      <c r="B1537" s="136"/>
      <c r="C1537" s="136"/>
      <c r="D1537" s="136"/>
      <c r="E1537" s="136"/>
      <c r="F1537" s="136"/>
      <c r="G1537" s="136"/>
      <c r="H1537" s="136"/>
      <c r="I1537" s="136"/>
      <c r="J1537" s="136"/>
      <c r="K1537" s="136"/>
      <c r="L1537" s="138"/>
      <c r="M1537" s="139"/>
    </row>
    <row r="1538" spans="1:13" s="2" customFormat="1" x14ac:dyDescent="0.25">
      <c r="A1538" s="136"/>
      <c r="B1538" s="136"/>
      <c r="C1538" s="136"/>
      <c r="D1538" s="136"/>
      <c r="E1538" s="136"/>
      <c r="F1538" s="136"/>
      <c r="G1538" s="136"/>
      <c r="H1538" s="136"/>
      <c r="I1538" s="136"/>
      <c r="J1538" s="136"/>
      <c r="K1538" s="136"/>
      <c r="L1538" s="138"/>
      <c r="M1538" s="139"/>
    </row>
    <row r="1539" spans="1:13" s="2" customFormat="1" x14ac:dyDescent="0.25">
      <c r="A1539" s="136"/>
      <c r="B1539" s="136"/>
      <c r="C1539" s="136"/>
      <c r="D1539" s="136"/>
      <c r="E1539" s="136"/>
      <c r="F1539" s="136"/>
      <c r="G1539" s="136"/>
      <c r="H1539" s="136"/>
      <c r="I1539" s="136"/>
      <c r="J1539" s="136"/>
      <c r="K1539" s="136"/>
      <c r="L1539" s="138"/>
      <c r="M1539" s="139"/>
    </row>
    <row r="1540" spans="1:13" s="2" customFormat="1" x14ac:dyDescent="0.25">
      <c r="A1540" s="136"/>
      <c r="B1540" s="136"/>
      <c r="C1540" s="136"/>
      <c r="D1540" s="136"/>
      <c r="E1540" s="136"/>
      <c r="F1540" s="136"/>
      <c r="G1540" s="136"/>
      <c r="H1540" s="136"/>
      <c r="I1540" s="136"/>
      <c r="J1540" s="136"/>
      <c r="K1540" s="136"/>
      <c r="L1540" s="138"/>
      <c r="M1540" s="139"/>
    </row>
    <row r="1541" spans="1:13" s="2" customFormat="1" x14ac:dyDescent="0.25">
      <c r="A1541" s="136"/>
      <c r="B1541" s="136"/>
      <c r="C1541" s="136"/>
      <c r="D1541" s="136"/>
      <c r="E1541" s="136"/>
      <c r="F1541" s="136"/>
      <c r="G1541" s="136"/>
      <c r="H1541" s="136"/>
      <c r="I1541" s="136"/>
      <c r="J1541" s="136"/>
      <c r="K1541" s="136"/>
      <c r="L1541" s="138"/>
      <c r="M1541" s="139"/>
    </row>
    <row r="1542" spans="1:13" s="2" customFormat="1" x14ac:dyDescent="0.25">
      <c r="A1542" s="136"/>
      <c r="B1542" s="136"/>
      <c r="C1542" s="136"/>
      <c r="D1542" s="136"/>
      <c r="E1542" s="136"/>
      <c r="F1542" s="136"/>
      <c r="G1542" s="136"/>
      <c r="H1542" s="136"/>
      <c r="I1542" s="136"/>
      <c r="J1542" s="136"/>
      <c r="K1542" s="136"/>
      <c r="L1542" s="138"/>
      <c r="M1542" s="139"/>
    </row>
    <row r="1543" spans="1:13" s="2" customFormat="1" x14ac:dyDescent="0.25">
      <c r="A1543" s="136"/>
      <c r="B1543" s="136"/>
      <c r="C1543" s="136"/>
      <c r="D1543" s="136"/>
      <c r="E1543" s="136"/>
      <c r="F1543" s="136"/>
      <c r="G1543" s="136"/>
      <c r="H1543" s="136"/>
      <c r="I1543" s="136"/>
      <c r="J1543" s="136"/>
      <c r="K1543" s="136"/>
      <c r="L1543" s="138"/>
      <c r="M1543" s="139"/>
    </row>
    <row r="1544" spans="1:13" s="2" customFormat="1" x14ac:dyDescent="0.25">
      <c r="A1544" s="136"/>
      <c r="B1544" s="136"/>
      <c r="C1544" s="136"/>
      <c r="D1544" s="136"/>
      <c r="E1544" s="136"/>
      <c r="F1544" s="136"/>
      <c r="G1544" s="136"/>
      <c r="H1544" s="136"/>
      <c r="I1544" s="136"/>
      <c r="J1544" s="136"/>
      <c r="K1544" s="136"/>
      <c r="L1544" s="138"/>
      <c r="M1544" s="139"/>
    </row>
    <row r="1545" spans="1:13" s="2" customFormat="1" x14ac:dyDescent="0.25">
      <c r="A1545" s="136"/>
      <c r="B1545" s="136"/>
      <c r="C1545" s="136"/>
      <c r="D1545" s="136"/>
      <c r="E1545" s="136"/>
      <c r="F1545" s="136"/>
      <c r="G1545" s="136"/>
      <c r="H1545" s="136"/>
      <c r="I1545" s="136"/>
      <c r="J1545" s="136"/>
      <c r="K1545" s="136"/>
      <c r="L1545" s="138"/>
      <c r="M1545" s="139"/>
    </row>
    <row r="1546" spans="1:13" s="2" customFormat="1" x14ac:dyDescent="0.25">
      <c r="A1546" s="136"/>
      <c r="B1546" s="136"/>
      <c r="C1546" s="136"/>
      <c r="D1546" s="136"/>
      <c r="E1546" s="136"/>
      <c r="F1546" s="136"/>
      <c r="G1546" s="136"/>
      <c r="H1546" s="136"/>
      <c r="I1546" s="136"/>
      <c r="J1546" s="136"/>
      <c r="K1546" s="136"/>
      <c r="L1546" s="138"/>
      <c r="M1546" s="139"/>
    </row>
    <row r="1547" spans="1:13" s="2" customFormat="1" x14ac:dyDescent="0.25">
      <c r="A1547" s="136"/>
      <c r="B1547" s="136"/>
      <c r="C1547" s="136"/>
      <c r="D1547" s="136"/>
      <c r="E1547" s="136"/>
      <c r="F1547" s="136"/>
      <c r="G1547" s="136"/>
      <c r="H1547" s="136"/>
      <c r="I1547" s="136"/>
      <c r="J1547" s="136"/>
      <c r="K1547" s="136"/>
      <c r="L1547" s="138"/>
      <c r="M1547" s="139"/>
    </row>
    <row r="1548" spans="1:13" s="2" customFormat="1" x14ac:dyDescent="0.25">
      <c r="A1548" s="136"/>
      <c r="B1548" s="136"/>
      <c r="C1548" s="136"/>
      <c r="D1548" s="136"/>
      <c r="E1548" s="136"/>
      <c r="F1548" s="136"/>
      <c r="G1548" s="136"/>
      <c r="H1548" s="136"/>
      <c r="I1548" s="136"/>
      <c r="J1548" s="136"/>
      <c r="K1548" s="136"/>
      <c r="L1548" s="138"/>
      <c r="M1548" s="139"/>
    </row>
    <row r="1549" spans="1:13" s="2" customFormat="1" x14ac:dyDescent="0.25">
      <c r="A1549" s="136"/>
      <c r="B1549" s="136"/>
      <c r="C1549" s="136"/>
      <c r="D1549" s="136"/>
      <c r="E1549" s="136"/>
      <c r="F1549" s="136"/>
      <c r="G1549" s="136"/>
      <c r="H1549" s="136"/>
      <c r="I1549" s="136"/>
      <c r="J1549" s="136"/>
      <c r="K1549" s="136"/>
      <c r="L1549" s="138"/>
      <c r="M1549" s="139"/>
    </row>
    <row r="1550" spans="1:13" s="2" customFormat="1" x14ac:dyDescent="0.25">
      <c r="A1550" s="136"/>
      <c r="B1550" s="136"/>
      <c r="C1550" s="136"/>
      <c r="D1550" s="136"/>
      <c r="E1550" s="136"/>
      <c r="F1550" s="136"/>
      <c r="G1550" s="136"/>
      <c r="H1550" s="136"/>
      <c r="I1550" s="136"/>
      <c r="J1550" s="136"/>
      <c r="K1550" s="136"/>
      <c r="L1550" s="138"/>
      <c r="M1550" s="139"/>
    </row>
    <row r="1551" spans="1:13" s="2" customFormat="1" x14ac:dyDescent="0.25">
      <c r="A1551" s="136"/>
      <c r="B1551" s="136"/>
      <c r="C1551" s="136"/>
      <c r="D1551" s="136"/>
      <c r="E1551" s="136"/>
      <c r="F1551" s="136"/>
      <c r="G1551" s="136"/>
      <c r="H1551" s="136"/>
      <c r="I1551" s="136"/>
      <c r="J1551" s="136"/>
      <c r="K1551" s="136"/>
      <c r="L1551" s="138"/>
      <c r="M1551" s="139"/>
    </row>
    <row r="1552" spans="1:13" s="2" customFormat="1" x14ac:dyDescent="0.25">
      <c r="A1552" s="136"/>
      <c r="B1552" s="136"/>
      <c r="C1552" s="136"/>
      <c r="D1552" s="136"/>
      <c r="E1552" s="136"/>
      <c r="F1552" s="136"/>
      <c r="G1552" s="136"/>
      <c r="H1552" s="136"/>
      <c r="I1552" s="136"/>
      <c r="J1552" s="136"/>
      <c r="K1552" s="136"/>
      <c r="L1552" s="138"/>
      <c r="M1552" s="139"/>
    </row>
    <row r="1553" spans="1:13" s="2" customFormat="1" x14ac:dyDescent="0.25">
      <c r="A1553" s="136"/>
      <c r="B1553" s="136"/>
      <c r="C1553" s="136"/>
      <c r="D1553" s="136"/>
      <c r="E1553" s="136"/>
      <c r="F1553" s="136"/>
      <c r="G1553" s="136"/>
      <c r="H1553" s="136"/>
      <c r="I1553" s="136"/>
      <c r="J1553" s="136"/>
      <c r="K1553" s="136"/>
      <c r="L1553" s="138"/>
      <c r="M1553" s="139"/>
    </row>
    <row r="1554" spans="1:13" s="2" customFormat="1" x14ac:dyDescent="0.25">
      <c r="A1554" s="136"/>
      <c r="B1554" s="136"/>
      <c r="C1554" s="136"/>
      <c r="D1554" s="136"/>
      <c r="E1554" s="136"/>
      <c r="F1554" s="136"/>
      <c r="G1554" s="136"/>
      <c r="H1554" s="136"/>
      <c r="I1554" s="136"/>
      <c r="J1554" s="136"/>
      <c r="K1554" s="136"/>
      <c r="L1554" s="138"/>
      <c r="M1554" s="139"/>
    </row>
    <row r="1555" spans="1:13" s="2" customFormat="1" x14ac:dyDescent="0.25">
      <c r="A1555" s="136"/>
      <c r="B1555" s="136"/>
      <c r="C1555" s="136"/>
      <c r="D1555" s="136"/>
      <c r="E1555" s="136"/>
      <c r="F1555" s="136"/>
      <c r="G1555" s="136"/>
      <c r="H1555" s="136"/>
      <c r="I1555" s="136"/>
      <c r="J1555" s="136"/>
      <c r="K1555" s="136"/>
      <c r="L1555" s="138"/>
      <c r="M1555" s="139"/>
    </row>
    <row r="1556" spans="1:13" s="2" customFormat="1" x14ac:dyDescent="0.25">
      <c r="A1556" s="136"/>
      <c r="B1556" s="136"/>
      <c r="C1556" s="136"/>
      <c r="D1556" s="136"/>
      <c r="E1556" s="136"/>
      <c r="F1556" s="136"/>
      <c r="G1556" s="136"/>
      <c r="H1556" s="136"/>
      <c r="I1556" s="136"/>
      <c r="J1556" s="136"/>
      <c r="K1556" s="136"/>
      <c r="L1556" s="138"/>
      <c r="M1556" s="139"/>
    </row>
    <row r="1557" spans="1:13" s="2" customFormat="1" x14ac:dyDescent="0.25">
      <c r="A1557" s="136"/>
      <c r="B1557" s="136"/>
      <c r="C1557" s="136"/>
      <c r="D1557" s="136"/>
      <c r="E1557" s="136"/>
      <c r="F1557" s="136"/>
      <c r="G1557" s="136"/>
      <c r="H1557" s="136"/>
      <c r="I1557" s="136"/>
      <c r="J1557" s="136"/>
      <c r="K1557" s="136"/>
      <c r="L1557" s="138"/>
      <c r="M1557" s="139"/>
    </row>
    <row r="1558" spans="1:13" s="2" customFormat="1" x14ac:dyDescent="0.25">
      <c r="A1558" s="136"/>
      <c r="B1558" s="136"/>
      <c r="C1558" s="136"/>
      <c r="D1558" s="136"/>
      <c r="E1558" s="136"/>
      <c r="F1558" s="136"/>
      <c r="G1558" s="136"/>
      <c r="H1558" s="136"/>
      <c r="I1558" s="136"/>
      <c r="J1558" s="136"/>
      <c r="K1558" s="136"/>
      <c r="L1558" s="138"/>
      <c r="M1558" s="139"/>
    </row>
    <row r="1559" spans="1:13" s="2" customFormat="1" x14ac:dyDescent="0.25">
      <c r="A1559" s="136"/>
      <c r="B1559" s="136"/>
      <c r="C1559" s="136"/>
      <c r="D1559" s="136"/>
      <c r="E1559" s="136"/>
      <c r="F1559" s="136"/>
      <c r="G1559" s="136"/>
      <c r="H1559" s="136"/>
      <c r="I1559" s="136"/>
      <c r="J1559" s="136"/>
      <c r="K1559" s="136"/>
      <c r="L1559" s="138"/>
      <c r="M1559" s="139"/>
    </row>
    <row r="1560" spans="1:13" s="2" customFormat="1" x14ac:dyDescent="0.25">
      <c r="A1560" s="136"/>
      <c r="B1560" s="136"/>
      <c r="C1560" s="136"/>
      <c r="D1560" s="136"/>
      <c r="E1560" s="136"/>
      <c r="F1560" s="136"/>
      <c r="G1560" s="136"/>
      <c r="H1560" s="136"/>
      <c r="I1560" s="136"/>
      <c r="J1560" s="136"/>
      <c r="K1560" s="136"/>
      <c r="L1560" s="138"/>
      <c r="M1560" s="139"/>
    </row>
    <row r="1561" spans="1:13" s="2" customFormat="1" x14ac:dyDescent="0.25">
      <c r="A1561" s="136"/>
      <c r="B1561" s="136"/>
      <c r="C1561" s="136"/>
      <c r="D1561" s="136"/>
      <c r="E1561" s="136"/>
      <c r="F1561" s="136"/>
      <c r="G1561" s="136"/>
      <c r="H1561" s="136"/>
      <c r="I1561" s="136"/>
      <c r="J1561" s="136"/>
      <c r="K1561" s="136"/>
      <c r="L1561" s="138"/>
      <c r="M1561" s="139"/>
    </row>
    <row r="1562" spans="1:13" s="2" customFormat="1" x14ac:dyDescent="0.25">
      <c r="A1562" s="136"/>
      <c r="B1562" s="136"/>
      <c r="C1562" s="136"/>
      <c r="D1562" s="136"/>
      <c r="E1562" s="136"/>
      <c r="F1562" s="136"/>
      <c r="G1562" s="136"/>
      <c r="H1562" s="136"/>
      <c r="I1562" s="136"/>
      <c r="J1562" s="136"/>
      <c r="K1562" s="136"/>
      <c r="L1562" s="138"/>
      <c r="M1562" s="139"/>
    </row>
    <row r="1563" spans="1:13" s="2" customFormat="1" x14ac:dyDescent="0.25">
      <c r="A1563" s="136"/>
      <c r="B1563" s="136"/>
      <c r="C1563" s="136"/>
      <c r="D1563" s="136"/>
      <c r="E1563" s="136"/>
      <c r="F1563" s="136"/>
      <c r="G1563" s="136"/>
      <c r="H1563" s="136"/>
      <c r="I1563" s="136"/>
      <c r="J1563" s="136"/>
      <c r="K1563" s="136"/>
      <c r="L1563" s="138"/>
      <c r="M1563" s="139"/>
    </row>
    <row r="1564" spans="1:13" s="2" customFormat="1" x14ac:dyDescent="0.25">
      <c r="A1564" s="136"/>
      <c r="B1564" s="136"/>
      <c r="C1564" s="136"/>
      <c r="D1564" s="136"/>
      <c r="E1564" s="136"/>
      <c r="F1564" s="136"/>
      <c r="G1564" s="136"/>
      <c r="H1564" s="136"/>
      <c r="I1564" s="136"/>
      <c r="J1564" s="136"/>
      <c r="K1564" s="136"/>
      <c r="L1564" s="138"/>
      <c r="M1564" s="139"/>
    </row>
    <row r="1565" spans="1:13" s="2" customFormat="1" x14ac:dyDescent="0.25">
      <c r="A1565" s="136"/>
      <c r="B1565" s="136"/>
      <c r="C1565" s="136"/>
      <c r="D1565" s="136"/>
      <c r="E1565" s="136"/>
      <c r="F1565" s="136"/>
      <c r="G1565" s="136"/>
      <c r="H1565" s="136"/>
      <c r="I1565" s="136"/>
      <c r="J1565" s="136"/>
      <c r="K1565" s="136"/>
      <c r="L1565" s="138"/>
      <c r="M1565" s="139"/>
    </row>
    <row r="1566" spans="1:13" s="2" customFormat="1" x14ac:dyDescent="0.25">
      <c r="A1566" s="136"/>
      <c r="B1566" s="136"/>
      <c r="C1566" s="136"/>
      <c r="D1566" s="136"/>
      <c r="E1566" s="136"/>
      <c r="F1566" s="136"/>
      <c r="G1566" s="136"/>
      <c r="H1566" s="136"/>
      <c r="I1566" s="136"/>
      <c r="J1566" s="136"/>
      <c r="K1566" s="136"/>
      <c r="L1566" s="138"/>
      <c r="M1566" s="139"/>
    </row>
    <row r="1567" spans="1:13" s="2" customFormat="1" x14ac:dyDescent="0.25">
      <c r="A1567" s="136"/>
      <c r="B1567" s="136"/>
      <c r="C1567" s="136"/>
      <c r="D1567" s="136"/>
      <c r="E1567" s="136"/>
      <c r="F1567" s="136"/>
      <c r="G1567" s="136"/>
      <c r="H1567" s="136"/>
      <c r="I1567" s="136"/>
      <c r="J1567" s="136"/>
      <c r="K1567" s="136"/>
      <c r="L1567" s="138"/>
      <c r="M1567" s="139"/>
    </row>
    <row r="1568" spans="1:13" s="2" customFormat="1" x14ac:dyDescent="0.25">
      <c r="A1568" s="136"/>
      <c r="B1568" s="136"/>
      <c r="C1568" s="136"/>
      <c r="D1568" s="136"/>
      <c r="E1568" s="136"/>
      <c r="F1568" s="136"/>
      <c r="G1568" s="136"/>
      <c r="H1568" s="136"/>
      <c r="I1568" s="136"/>
      <c r="J1568" s="136"/>
      <c r="K1568" s="136"/>
      <c r="L1568" s="138"/>
      <c r="M1568" s="139"/>
    </row>
    <row r="1569" spans="1:13" s="2" customFormat="1" x14ac:dyDescent="0.25">
      <c r="A1569" s="136"/>
      <c r="B1569" s="136"/>
      <c r="C1569" s="136"/>
      <c r="D1569" s="136"/>
      <c r="E1569" s="136"/>
      <c r="F1569" s="136"/>
      <c r="G1569" s="136"/>
      <c r="H1569" s="136"/>
      <c r="I1569" s="136"/>
      <c r="J1569" s="136"/>
      <c r="K1569" s="136"/>
      <c r="L1569" s="138"/>
      <c r="M1569" s="139"/>
    </row>
    <row r="1570" spans="1:13" s="2" customFormat="1" x14ac:dyDescent="0.25">
      <c r="A1570" s="136"/>
      <c r="B1570" s="136"/>
      <c r="C1570" s="136"/>
      <c r="D1570" s="136"/>
      <c r="E1570" s="136"/>
      <c r="F1570" s="136"/>
      <c r="G1570" s="136"/>
      <c r="H1570" s="136"/>
      <c r="I1570" s="136"/>
      <c r="J1570" s="136"/>
      <c r="K1570" s="136"/>
      <c r="L1570" s="138"/>
      <c r="M1570" s="139"/>
    </row>
    <row r="1571" spans="1:13" s="2" customFormat="1" x14ac:dyDescent="0.25">
      <c r="A1571" s="136"/>
      <c r="B1571" s="136"/>
      <c r="C1571" s="136"/>
      <c r="D1571" s="136"/>
      <c r="E1571" s="136"/>
      <c r="F1571" s="136"/>
      <c r="G1571" s="136"/>
      <c r="H1571" s="136"/>
      <c r="I1571" s="136"/>
      <c r="J1571" s="136"/>
      <c r="K1571" s="136"/>
      <c r="L1571" s="138"/>
      <c r="M1571" s="139"/>
    </row>
    <row r="1572" spans="1:13" s="2" customFormat="1" x14ac:dyDescent="0.25">
      <c r="A1572" s="136"/>
      <c r="B1572" s="136"/>
      <c r="C1572" s="136"/>
      <c r="D1572" s="136"/>
      <c r="E1572" s="136"/>
      <c r="F1572" s="136"/>
      <c r="G1572" s="136"/>
      <c r="H1572" s="136"/>
      <c r="I1572" s="136"/>
      <c r="J1572" s="136"/>
      <c r="K1572" s="136"/>
      <c r="L1572" s="138"/>
      <c r="M1572" s="139"/>
    </row>
    <row r="1573" spans="1:13" s="2" customFormat="1" x14ac:dyDescent="0.25">
      <c r="A1573" s="136"/>
      <c r="B1573" s="136"/>
      <c r="C1573" s="136"/>
      <c r="D1573" s="136"/>
      <c r="E1573" s="136"/>
      <c r="F1573" s="136"/>
      <c r="G1573" s="136"/>
      <c r="H1573" s="136"/>
      <c r="I1573" s="136"/>
      <c r="J1573" s="136"/>
      <c r="K1573" s="136"/>
      <c r="L1573" s="138"/>
      <c r="M1573" s="139"/>
    </row>
    <row r="1574" spans="1:13" s="2" customFormat="1" x14ac:dyDescent="0.25">
      <c r="A1574" s="136"/>
      <c r="B1574" s="136"/>
      <c r="C1574" s="136"/>
      <c r="D1574" s="136"/>
      <c r="E1574" s="136"/>
      <c r="F1574" s="136"/>
      <c r="G1574" s="136"/>
      <c r="H1574" s="136"/>
      <c r="I1574" s="136"/>
      <c r="J1574" s="136"/>
      <c r="K1574" s="136"/>
      <c r="L1574" s="138"/>
      <c r="M1574" s="139"/>
    </row>
    <row r="1575" spans="1:13" s="2" customFormat="1" x14ac:dyDescent="0.25">
      <c r="A1575" s="136"/>
      <c r="B1575" s="136"/>
      <c r="C1575" s="136"/>
      <c r="D1575" s="136"/>
      <c r="E1575" s="136"/>
      <c r="F1575" s="136"/>
      <c r="G1575" s="136"/>
      <c r="H1575" s="136"/>
      <c r="I1575" s="136"/>
      <c r="J1575" s="136"/>
      <c r="K1575" s="136"/>
      <c r="L1575" s="138"/>
      <c r="M1575" s="139"/>
    </row>
    <row r="1576" spans="1:13" s="2" customFormat="1" x14ac:dyDescent="0.25">
      <c r="A1576" s="136"/>
      <c r="B1576" s="136"/>
      <c r="C1576" s="136"/>
      <c r="D1576" s="136"/>
      <c r="E1576" s="136"/>
      <c r="F1576" s="136"/>
      <c r="G1576" s="136"/>
      <c r="H1576" s="136"/>
      <c r="I1576" s="136"/>
      <c r="J1576" s="136"/>
      <c r="K1576" s="136"/>
      <c r="L1576" s="138"/>
      <c r="M1576" s="139"/>
    </row>
    <row r="1577" spans="1:13" s="2" customFormat="1" x14ac:dyDescent="0.25">
      <c r="A1577" s="136"/>
      <c r="B1577" s="136"/>
      <c r="C1577" s="136"/>
      <c r="D1577" s="136"/>
      <c r="E1577" s="136"/>
      <c r="F1577" s="136"/>
      <c r="G1577" s="136"/>
      <c r="H1577" s="136"/>
      <c r="I1577" s="136"/>
      <c r="J1577" s="136"/>
      <c r="K1577" s="136"/>
      <c r="L1577" s="138"/>
      <c r="M1577" s="139"/>
    </row>
    <row r="1578" spans="1:13" s="2" customFormat="1" x14ac:dyDescent="0.25">
      <c r="A1578" s="136"/>
      <c r="B1578" s="136"/>
      <c r="C1578" s="136"/>
      <c r="D1578" s="136"/>
      <c r="E1578" s="136"/>
      <c r="F1578" s="136"/>
      <c r="G1578" s="136"/>
      <c r="H1578" s="136"/>
      <c r="I1578" s="136"/>
      <c r="J1578" s="136"/>
      <c r="K1578" s="136"/>
      <c r="L1578" s="138"/>
      <c r="M1578" s="139"/>
    </row>
    <row r="1579" spans="1:13" s="2" customFormat="1" x14ac:dyDescent="0.25">
      <c r="A1579" s="136"/>
      <c r="B1579" s="136"/>
      <c r="C1579" s="136"/>
      <c r="D1579" s="136"/>
      <c r="E1579" s="136"/>
      <c r="F1579" s="136"/>
      <c r="G1579" s="136"/>
      <c r="H1579" s="136"/>
      <c r="I1579" s="136"/>
      <c r="J1579" s="136"/>
      <c r="K1579" s="136"/>
      <c r="L1579" s="138"/>
      <c r="M1579" s="139"/>
    </row>
    <row r="1580" spans="1:13" s="2" customFormat="1" x14ac:dyDescent="0.25">
      <c r="A1580" s="136"/>
      <c r="B1580" s="136"/>
      <c r="C1580" s="136"/>
      <c r="D1580" s="136"/>
      <c r="E1580" s="136"/>
      <c r="F1580" s="136"/>
      <c r="G1580" s="136"/>
      <c r="H1580" s="136"/>
      <c r="I1580" s="136"/>
      <c r="J1580" s="136"/>
      <c r="K1580" s="136"/>
      <c r="L1580" s="138"/>
      <c r="M1580" s="139"/>
    </row>
    <row r="1581" spans="1:13" s="2" customFormat="1" x14ac:dyDescent="0.25">
      <c r="A1581" s="136"/>
      <c r="B1581" s="136"/>
      <c r="C1581" s="136"/>
      <c r="D1581" s="136"/>
      <c r="E1581" s="136"/>
      <c r="F1581" s="136"/>
      <c r="G1581" s="136"/>
      <c r="H1581" s="136"/>
      <c r="I1581" s="136"/>
      <c r="J1581" s="136"/>
      <c r="K1581" s="136"/>
      <c r="L1581" s="138"/>
      <c r="M1581" s="139"/>
    </row>
    <row r="1582" spans="1:13" s="2" customFormat="1" x14ac:dyDescent="0.25">
      <c r="A1582" s="136"/>
      <c r="B1582" s="136"/>
      <c r="C1582" s="136"/>
      <c r="D1582" s="136"/>
      <c r="E1582" s="136"/>
      <c r="F1582" s="136"/>
      <c r="G1582" s="136"/>
      <c r="H1582" s="136"/>
      <c r="I1582" s="136"/>
      <c r="J1582" s="136"/>
      <c r="K1582" s="136"/>
      <c r="L1582" s="138"/>
      <c r="M1582" s="139"/>
    </row>
    <row r="1583" spans="1:13" s="2" customFormat="1" x14ac:dyDescent="0.25">
      <c r="A1583" s="136"/>
      <c r="B1583" s="136"/>
      <c r="C1583" s="136"/>
      <c r="D1583" s="136"/>
      <c r="E1583" s="136"/>
      <c r="F1583" s="136"/>
      <c r="G1583" s="136"/>
      <c r="H1583" s="136"/>
      <c r="I1583" s="136"/>
      <c r="J1583" s="136"/>
      <c r="K1583" s="136"/>
      <c r="L1583" s="138"/>
      <c r="M1583" s="139"/>
    </row>
    <row r="1584" spans="1:13" s="2" customFormat="1" x14ac:dyDescent="0.25">
      <c r="A1584" s="136"/>
      <c r="B1584" s="136"/>
      <c r="C1584" s="136"/>
      <c r="D1584" s="136"/>
      <c r="E1584" s="136"/>
      <c r="F1584" s="136"/>
      <c r="G1584" s="136"/>
      <c r="H1584" s="136"/>
      <c r="I1584" s="136"/>
      <c r="J1584" s="136"/>
      <c r="K1584" s="136"/>
      <c r="L1584" s="138"/>
      <c r="M1584" s="139"/>
    </row>
    <row r="1585" spans="1:13" s="2" customFormat="1" x14ac:dyDescent="0.25">
      <c r="A1585" s="136"/>
      <c r="B1585" s="136"/>
      <c r="C1585" s="136"/>
      <c r="D1585" s="136"/>
      <c r="E1585" s="136"/>
      <c r="F1585" s="136"/>
      <c r="G1585" s="136"/>
      <c r="H1585" s="136"/>
      <c r="I1585" s="136"/>
      <c r="J1585" s="136"/>
      <c r="K1585" s="136"/>
      <c r="L1585" s="138"/>
      <c r="M1585" s="139"/>
    </row>
    <row r="1586" spans="1:13" s="2" customFormat="1" x14ac:dyDescent="0.25">
      <c r="A1586" s="136"/>
      <c r="B1586" s="136"/>
      <c r="C1586" s="136"/>
      <c r="D1586" s="136"/>
      <c r="E1586" s="136"/>
      <c r="F1586" s="136"/>
      <c r="G1586" s="136"/>
      <c r="H1586" s="136"/>
      <c r="I1586" s="136"/>
      <c r="J1586" s="136"/>
      <c r="K1586" s="136"/>
      <c r="L1586" s="138"/>
      <c r="M1586" s="139"/>
    </row>
    <row r="1587" spans="1:13" s="2" customFormat="1" x14ac:dyDescent="0.25">
      <c r="A1587" s="136"/>
      <c r="B1587" s="136"/>
      <c r="C1587" s="136"/>
      <c r="D1587" s="136"/>
      <c r="E1587" s="136"/>
      <c r="F1587" s="136"/>
      <c r="G1587" s="136"/>
      <c r="H1587" s="136"/>
      <c r="I1587" s="136"/>
      <c r="J1587" s="136"/>
      <c r="K1587" s="136"/>
      <c r="L1587" s="138"/>
      <c r="M1587" s="139"/>
    </row>
    <row r="1588" spans="1:13" s="2" customFormat="1" x14ac:dyDescent="0.25">
      <c r="A1588" s="136"/>
      <c r="B1588" s="136"/>
      <c r="C1588" s="136"/>
      <c r="D1588" s="136"/>
      <c r="E1588" s="136"/>
      <c r="F1588" s="136"/>
      <c r="G1588" s="136"/>
      <c r="H1588" s="136"/>
      <c r="I1588" s="136"/>
      <c r="J1588" s="136"/>
      <c r="K1588" s="136"/>
      <c r="L1588" s="138"/>
      <c r="M1588" s="139"/>
    </row>
    <row r="1589" spans="1:13" s="2" customFormat="1" x14ac:dyDescent="0.25">
      <c r="A1589" s="136"/>
      <c r="B1589" s="136"/>
      <c r="C1589" s="136"/>
      <c r="D1589" s="136"/>
      <c r="E1589" s="136"/>
      <c r="F1589" s="136"/>
      <c r="G1589" s="136"/>
      <c r="H1589" s="136"/>
      <c r="I1589" s="136"/>
      <c r="J1589" s="136"/>
      <c r="K1589" s="136"/>
      <c r="L1589" s="138"/>
      <c r="M1589" s="139"/>
    </row>
    <row r="1590" spans="1:13" s="2" customFormat="1" x14ac:dyDescent="0.25">
      <c r="A1590" s="136"/>
      <c r="B1590" s="136"/>
      <c r="C1590" s="136"/>
      <c r="D1590" s="136"/>
      <c r="E1590" s="136"/>
      <c r="F1590" s="136"/>
      <c r="G1590" s="136"/>
      <c r="H1590" s="136"/>
      <c r="I1590" s="136"/>
      <c r="J1590" s="136"/>
      <c r="K1590" s="136"/>
      <c r="L1590" s="138"/>
      <c r="M1590" s="139"/>
    </row>
    <row r="1591" spans="1:13" s="2" customFormat="1" x14ac:dyDescent="0.25">
      <c r="A1591" s="136"/>
      <c r="B1591" s="136"/>
      <c r="C1591" s="136"/>
      <c r="D1591" s="136"/>
      <c r="E1591" s="136"/>
      <c r="F1591" s="136"/>
      <c r="G1591" s="136"/>
      <c r="H1591" s="136"/>
      <c r="I1591" s="136"/>
      <c r="J1591" s="136"/>
      <c r="K1591" s="136"/>
      <c r="L1591" s="138"/>
      <c r="M1591" s="139"/>
    </row>
    <row r="1592" spans="1:13" s="2" customFormat="1" x14ac:dyDescent="0.25">
      <c r="A1592" s="136"/>
      <c r="B1592" s="136"/>
      <c r="C1592" s="136"/>
      <c r="D1592" s="136"/>
      <c r="E1592" s="136"/>
      <c r="F1592" s="136"/>
      <c r="G1592" s="136"/>
      <c r="H1592" s="136"/>
      <c r="I1592" s="136"/>
      <c r="J1592" s="136"/>
      <c r="K1592" s="136"/>
      <c r="L1592" s="138"/>
      <c r="M1592" s="139"/>
    </row>
    <row r="1593" spans="1:13" s="2" customFormat="1" x14ac:dyDescent="0.25">
      <c r="A1593" s="136"/>
      <c r="B1593" s="136"/>
      <c r="C1593" s="136"/>
      <c r="D1593" s="136"/>
      <c r="E1593" s="136"/>
      <c r="F1593" s="136"/>
      <c r="G1593" s="136"/>
      <c r="H1593" s="136"/>
      <c r="I1593" s="136"/>
      <c r="J1593" s="136"/>
      <c r="K1593" s="136"/>
      <c r="L1593" s="138"/>
      <c r="M1593" s="139"/>
    </row>
    <row r="1594" spans="1:13" s="2" customFormat="1" x14ac:dyDescent="0.25">
      <c r="A1594" s="136"/>
      <c r="B1594" s="136"/>
      <c r="C1594" s="136"/>
      <c r="D1594" s="136"/>
      <c r="E1594" s="136"/>
      <c r="F1594" s="136"/>
      <c r="G1594" s="136"/>
      <c r="H1594" s="136"/>
      <c r="I1594" s="136"/>
      <c r="J1594" s="136"/>
      <c r="K1594" s="136"/>
      <c r="L1594" s="138"/>
      <c r="M1594" s="139"/>
    </row>
    <row r="1595" spans="1:13" s="2" customFormat="1" x14ac:dyDescent="0.25">
      <c r="A1595" s="136"/>
      <c r="B1595" s="136"/>
      <c r="C1595" s="136"/>
      <c r="D1595" s="136"/>
      <c r="E1595" s="136"/>
      <c r="F1595" s="136"/>
      <c r="G1595" s="136"/>
      <c r="H1595" s="136"/>
      <c r="I1595" s="136"/>
      <c r="J1595" s="136"/>
      <c r="K1595" s="136"/>
      <c r="L1595" s="138"/>
      <c r="M1595" s="139"/>
    </row>
    <row r="1596" spans="1:13" s="2" customFormat="1" x14ac:dyDescent="0.25">
      <c r="A1596" s="136"/>
      <c r="B1596" s="136"/>
      <c r="C1596" s="136"/>
      <c r="D1596" s="136"/>
      <c r="E1596" s="136"/>
      <c r="F1596" s="136"/>
      <c r="G1596" s="136"/>
      <c r="H1596" s="136"/>
      <c r="I1596" s="136"/>
      <c r="J1596" s="136"/>
      <c r="K1596" s="136"/>
      <c r="L1596" s="138"/>
      <c r="M1596" s="139"/>
    </row>
    <row r="1597" spans="1:13" s="2" customFormat="1" x14ac:dyDescent="0.25">
      <c r="A1597" s="136"/>
      <c r="B1597" s="136"/>
      <c r="C1597" s="136"/>
      <c r="D1597" s="136"/>
      <c r="E1597" s="136"/>
      <c r="F1597" s="136"/>
      <c r="G1597" s="136"/>
      <c r="H1597" s="136"/>
      <c r="I1597" s="136"/>
      <c r="J1597" s="136"/>
      <c r="K1597" s="136"/>
      <c r="L1597" s="138"/>
      <c r="M1597" s="139"/>
    </row>
    <row r="1598" spans="1:13" s="2" customFormat="1" x14ac:dyDescent="0.25">
      <c r="A1598" s="136"/>
      <c r="B1598" s="136"/>
      <c r="C1598" s="136"/>
      <c r="D1598" s="136"/>
      <c r="E1598" s="136"/>
      <c r="F1598" s="136"/>
      <c r="G1598" s="136"/>
      <c r="H1598" s="136"/>
      <c r="I1598" s="136"/>
      <c r="J1598" s="136"/>
      <c r="K1598" s="136"/>
      <c r="L1598" s="138"/>
      <c r="M1598" s="139"/>
    </row>
    <row r="1599" spans="1:13" s="2" customFormat="1" x14ac:dyDescent="0.25">
      <c r="A1599" s="136"/>
      <c r="B1599" s="136"/>
      <c r="C1599" s="136"/>
      <c r="D1599" s="136"/>
      <c r="E1599" s="136"/>
      <c r="F1599" s="136"/>
      <c r="G1599" s="136"/>
      <c r="H1599" s="136"/>
      <c r="I1599" s="136"/>
      <c r="J1599" s="136"/>
      <c r="K1599" s="136"/>
      <c r="L1599" s="138"/>
      <c r="M1599" s="139"/>
    </row>
    <row r="1600" spans="1:13" s="2" customFormat="1" x14ac:dyDescent="0.25">
      <c r="A1600" s="136"/>
      <c r="B1600" s="136"/>
      <c r="C1600" s="136"/>
      <c r="D1600" s="136"/>
      <c r="E1600" s="136"/>
      <c r="F1600" s="136"/>
      <c r="G1600" s="136"/>
      <c r="H1600" s="136"/>
      <c r="I1600" s="136"/>
      <c r="J1600" s="136"/>
      <c r="K1600" s="136"/>
      <c r="L1600" s="138"/>
      <c r="M1600" s="139"/>
    </row>
    <row r="1601" spans="1:13" s="2" customFormat="1" x14ac:dyDescent="0.25">
      <c r="A1601" s="136"/>
      <c r="B1601" s="136"/>
      <c r="C1601" s="136"/>
      <c r="D1601" s="136"/>
      <c r="E1601" s="136"/>
      <c r="F1601" s="136"/>
      <c r="G1601" s="136"/>
      <c r="H1601" s="136"/>
      <c r="I1601" s="136"/>
      <c r="J1601" s="136"/>
      <c r="K1601" s="136"/>
      <c r="L1601" s="138"/>
      <c r="M1601" s="139"/>
    </row>
    <row r="1602" spans="1:13" s="2" customFormat="1" x14ac:dyDescent="0.25">
      <c r="A1602" s="136"/>
      <c r="B1602" s="136"/>
      <c r="C1602" s="136"/>
      <c r="D1602" s="136"/>
      <c r="E1602" s="136"/>
      <c r="F1602" s="136"/>
      <c r="G1602" s="136"/>
      <c r="H1602" s="136"/>
      <c r="I1602" s="136"/>
      <c r="J1602" s="136"/>
      <c r="K1602" s="136"/>
      <c r="L1602" s="138"/>
      <c r="M1602" s="139"/>
    </row>
    <row r="1603" spans="1:13" s="2" customFormat="1" x14ac:dyDescent="0.25">
      <c r="A1603" s="136"/>
      <c r="B1603" s="136"/>
      <c r="C1603" s="136"/>
      <c r="D1603" s="136"/>
      <c r="E1603" s="136"/>
      <c r="F1603" s="136"/>
      <c r="G1603" s="136"/>
      <c r="H1603" s="136"/>
      <c r="I1603" s="136"/>
      <c r="J1603" s="136"/>
      <c r="K1603" s="136"/>
      <c r="L1603" s="138"/>
      <c r="M1603" s="139"/>
    </row>
    <row r="1604" spans="1:13" s="2" customFormat="1" x14ac:dyDescent="0.25">
      <c r="A1604" s="136"/>
      <c r="B1604" s="136"/>
      <c r="C1604" s="136"/>
      <c r="D1604" s="136"/>
      <c r="E1604" s="136"/>
      <c r="F1604" s="136"/>
      <c r="G1604" s="136"/>
      <c r="H1604" s="136"/>
      <c r="I1604" s="136"/>
      <c r="J1604" s="136"/>
      <c r="K1604" s="136"/>
      <c r="L1604" s="138"/>
      <c r="M1604" s="139"/>
    </row>
    <row r="1605" spans="1:13" s="2" customFormat="1" x14ac:dyDescent="0.25">
      <c r="A1605" s="136"/>
      <c r="B1605" s="136"/>
      <c r="C1605" s="136"/>
      <c r="D1605" s="136"/>
      <c r="E1605" s="136"/>
      <c r="F1605" s="136"/>
      <c r="G1605" s="136"/>
      <c r="H1605" s="136"/>
      <c r="I1605" s="136"/>
      <c r="J1605" s="136"/>
      <c r="K1605" s="136"/>
      <c r="L1605" s="138"/>
      <c r="M1605" s="139"/>
    </row>
    <row r="1606" spans="1:13" s="2" customFormat="1" x14ac:dyDescent="0.25">
      <c r="A1606" s="136"/>
      <c r="B1606" s="136"/>
      <c r="C1606" s="136"/>
      <c r="D1606" s="136"/>
      <c r="E1606" s="136"/>
      <c r="F1606" s="136"/>
      <c r="G1606" s="136"/>
      <c r="H1606" s="136"/>
      <c r="I1606" s="136"/>
      <c r="J1606" s="136"/>
      <c r="K1606" s="136"/>
      <c r="L1606" s="138"/>
      <c r="M1606" s="139"/>
    </row>
    <row r="1607" spans="1:13" s="2" customFormat="1" x14ac:dyDescent="0.25">
      <c r="A1607" s="136"/>
      <c r="B1607" s="136"/>
      <c r="C1607" s="136"/>
      <c r="D1607" s="136"/>
      <c r="E1607" s="136"/>
      <c r="F1607" s="136"/>
      <c r="G1607" s="136"/>
      <c r="H1607" s="136"/>
      <c r="I1607" s="136"/>
      <c r="J1607" s="136"/>
      <c r="K1607" s="136"/>
      <c r="L1607" s="138"/>
      <c r="M1607" s="139"/>
    </row>
    <row r="1608" spans="1:13" s="2" customFormat="1" x14ac:dyDescent="0.25">
      <c r="A1608" s="136"/>
      <c r="B1608" s="136"/>
      <c r="C1608" s="136"/>
      <c r="D1608" s="136"/>
      <c r="E1608" s="136"/>
      <c r="F1608" s="136"/>
      <c r="G1608" s="136"/>
      <c r="H1608" s="136"/>
      <c r="I1608" s="136"/>
      <c r="J1608" s="136"/>
      <c r="K1608" s="136"/>
      <c r="L1608" s="138"/>
      <c r="M1608" s="139"/>
    </row>
    <row r="1609" spans="1:13" s="2" customFormat="1" x14ac:dyDescent="0.25">
      <c r="A1609" s="136"/>
      <c r="B1609" s="136"/>
      <c r="C1609" s="136"/>
      <c r="D1609" s="136"/>
      <c r="E1609" s="136"/>
      <c r="F1609" s="136"/>
      <c r="G1609" s="136"/>
      <c r="H1609" s="136"/>
      <c r="I1609" s="136"/>
      <c r="J1609" s="136"/>
      <c r="K1609" s="136"/>
      <c r="L1609" s="138"/>
      <c r="M1609" s="139"/>
    </row>
    <row r="1610" spans="1:13" s="2" customFormat="1" x14ac:dyDescent="0.25">
      <c r="A1610" s="136"/>
      <c r="B1610" s="136"/>
      <c r="C1610" s="136"/>
      <c r="D1610" s="136"/>
      <c r="E1610" s="136"/>
      <c r="F1610" s="136"/>
      <c r="G1610" s="136"/>
      <c r="H1610" s="136"/>
      <c r="I1610" s="136"/>
      <c r="J1610" s="136"/>
      <c r="K1610" s="136"/>
      <c r="L1610" s="138"/>
      <c r="M1610" s="139"/>
    </row>
    <row r="1611" spans="1:13" s="2" customFormat="1" x14ac:dyDescent="0.25">
      <c r="A1611" s="136"/>
      <c r="B1611" s="136"/>
      <c r="C1611" s="136"/>
      <c r="D1611" s="136"/>
      <c r="E1611" s="136"/>
      <c r="F1611" s="136"/>
      <c r="G1611" s="136"/>
      <c r="H1611" s="136"/>
      <c r="I1611" s="136"/>
      <c r="J1611" s="136"/>
      <c r="K1611" s="136"/>
      <c r="L1611" s="138"/>
      <c r="M1611" s="139"/>
    </row>
    <row r="1612" spans="1:13" s="2" customFormat="1" x14ac:dyDescent="0.25">
      <c r="A1612" s="136"/>
      <c r="B1612" s="136"/>
      <c r="C1612" s="136"/>
      <c r="D1612" s="136"/>
      <c r="E1612" s="136"/>
      <c r="F1612" s="136"/>
      <c r="G1612" s="136"/>
      <c r="H1612" s="136"/>
      <c r="I1612" s="136"/>
      <c r="J1612" s="136"/>
      <c r="K1612" s="136"/>
      <c r="L1612" s="138"/>
      <c r="M1612" s="139"/>
    </row>
    <row r="1613" spans="1:13" s="2" customFormat="1" x14ac:dyDescent="0.25">
      <c r="A1613" s="136"/>
      <c r="B1613" s="136"/>
      <c r="C1613" s="136"/>
      <c r="D1613" s="136"/>
      <c r="E1613" s="136"/>
      <c r="F1613" s="136"/>
      <c r="G1613" s="136"/>
      <c r="H1613" s="136"/>
      <c r="I1613" s="136"/>
      <c r="J1613" s="136"/>
      <c r="K1613" s="136"/>
      <c r="L1613" s="138"/>
      <c r="M1613" s="139"/>
    </row>
    <row r="1614" spans="1:13" s="2" customFormat="1" x14ac:dyDescent="0.25">
      <c r="A1614" s="136"/>
      <c r="B1614" s="136"/>
      <c r="C1614" s="136"/>
      <c r="D1614" s="136"/>
      <c r="E1614" s="136"/>
      <c r="F1614" s="136"/>
      <c r="G1614" s="136"/>
      <c r="H1614" s="136"/>
      <c r="I1614" s="136"/>
      <c r="J1614" s="136"/>
      <c r="K1614" s="136"/>
      <c r="L1614" s="138"/>
      <c r="M1614" s="139"/>
    </row>
    <row r="1615" spans="1:13" s="2" customFormat="1" x14ac:dyDescent="0.25">
      <c r="A1615" s="136"/>
      <c r="B1615" s="136"/>
      <c r="C1615" s="136"/>
      <c r="D1615" s="136"/>
      <c r="E1615" s="136"/>
      <c r="F1615" s="136"/>
      <c r="G1615" s="136"/>
      <c r="H1615" s="136"/>
      <c r="I1615" s="136"/>
      <c r="J1615" s="136"/>
      <c r="K1615" s="136"/>
      <c r="L1615" s="138"/>
      <c r="M1615" s="139"/>
    </row>
    <row r="1616" spans="1:13" s="2" customFormat="1" x14ac:dyDescent="0.25">
      <c r="A1616" s="136"/>
      <c r="B1616" s="136"/>
      <c r="C1616" s="136"/>
      <c r="D1616" s="136"/>
      <c r="E1616" s="136"/>
      <c r="F1616" s="136"/>
      <c r="G1616" s="136"/>
      <c r="H1616" s="136"/>
      <c r="I1616" s="136"/>
      <c r="J1616" s="136"/>
      <c r="K1616" s="136"/>
      <c r="L1616" s="138"/>
      <c r="M1616" s="139"/>
    </row>
    <row r="1617" spans="1:13" s="2" customFormat="1" x14ac:dyDescent="0.25">
      <c r="A1617" s="136"/>
      <c r="B1617" s="136"/>
      <c r="C1617" s="136"/>
      <c r="D1617" s="136"/>
      <c r="E1617" s="136"/>
      <c r="F1617" s="136"/>
      <c r="G1617" s="136"/>
      <c r="H1617" s="136"/>
      <c r="I1617" s="136"/>
      <c r="J1617" s="136"/>
      <c r="K1617" s="136"/>
      <c r="L1617" s="138"/>
      <c r="M1617" s="139"/>
    </row>
    <row r="1618" spans="1:13" s="2" customFormat="1" x14ac:dyDescent="0.25">
      <c r="A1618" s="136"/>
      <c r="B1618" s="136"/>
      <c r="C1618" s="136"/>
      <c r="D1618" s="136"/>
      <c r="E1618" s="136"/>
      <c r="F1618" s="136"/>
      <c r="G1618" s="136"/>
      <c r="H1618" s="136"/>
      <c r="I1618" s="136"/>
      <c r="J1618" s="136"/>
      <c r="K1618" s="136"/>
      <c r="L1618" s="138"/>
      <c r="M1618" s="139"/>
    </row>
    <row r="1619" spans="1:13" s="2" customFormat="1" x14ac:dyDescent="0.25">
      <c r="A1619" s="136"/>
      <c r="B1619" s="136"/>
      <c r="C1619" s="136"/>
      <c r="D1619" s="136"/>
      <c r="E1619" s="136"/>
      <c r="F1619" s="136"/>
      <c r="G1619" s="136"/>
      <c r="H1619" s="136"/>
      <c r="I1619" s="136"/>
      <c r="J1619" s="136"/>
      <c r="K1619" s="136"/>
      <c r="L1619" s="138"/>
      <c r="M1619" s="139"/>
    </row>
    <row r="1620" spans="1:13" s="2" customFormat="1" x14ac:dyDescent="0.25">
      <c r="A1620" s="136"/>
      <c r="B1620" s="136"/>
      <c r="C1620" s="136"/>
      <c r="D1620" s="136"/>
      <c r="E1620" s="136"/>
      <c r="F1620" s="136"/>
      <c r="G1620" s="136"/>
      <c r="H1620" s="136"/>
      <c r="I1620" s="136"/>
      <c r="J1620" s="136"/>
      <c r="K1620" s="136"/>
      <c r="L1620" s="138"/>
      <c r="M1620" s="139"/>
    </row>
    <row r="1621" spans="1:13" s="2" customFormat="1" x14ac:dyDescent="0.25">
      <c r="A1621" s="136"/>
      <c r="B1621" s="136"/>
      <c r="C1621" s="136"/>
      <c r="D1621" s="136"/>
      <c r="E1621" s="136"/>
      <c r="F1621" s="136"/>
      <c r="G1621" s="136"/>
      <c r="H1621" s="136"/>
      <c r="I1621" s="136"/>
      <c r="J1621" s="136"/>
      <c r="K1621" s="136"/>
      <c r="L1621" s="138"/>
      <c r="M1621" s="139"/>
    </row>
    <row r="1622" spans="1:13" s="2" customFormat="1" x14ac:dyDescent="0.25">
      <c r="A1622" s="136"/>
      <c r="B1622" s="136"/>
      <c r="C1622" s="136"/>
      <c r="D1622" s="136"/>
      <c r="E1622" s="136"/>
      <c r="F1622" s="136"/>
      <c r="G1622" s="136"/>
      <c r="H1622" s="136"/>
      <c r="I1622" s="136"/>
      <c r="J1622" s="136"/>
      <c r="K1622" s="136"/>
      <c r="L1622" s="138"/>
      <c r="M1622" s="139"/>
    </row>
    <row r="1623" spans="1:13" s="2" customFormat="1" x14ac:dyDescent="0.25">
      <c r="A1623" s="136"/>
      <c r="B1623" s="136"/>
      <c r="C1623" s="136"/>
      <c r="D1623" s="136"/>
      <c r="E1623" s="136"/>
      <c r="F1623" s="136"/>
      <c r="G1623" s="136"/>
      <c r="H1623" s="136"/>
      <c r="I1623" s="136"/>
      <c r="J1623" s="136"/>
      <c r="K1623" s="136"/>
      <c r="L1623" s="138"/>
      <c r="M1623" s="139"/>
    </row>
    <row r="1624" spans="1:13" s="2" customFormat="1" x14ac:dyDescent="0.25">
      <c r="A1624" s="136"/>
      <c r="B1624" s="136"/>
      <c r="C1624" s="136"/>
      <c r="D1624" s="136"/>
      <c r="E1624" s="136"/>
      <c r="F1624" s="136"/>
      <c r="G1624" s="136"/>
      <c r="H1624" s="136"/>
      <c r="I1624" s="136"/>
      <c r="J1624" s="136"/>
      <c r="K1624" s="136"/>
      <c r="L1624" s="138"/>
      <c r="M1624" s="139"/>
    </row>
    <row r="1625" spans="1:13" s="2" customFormat="1" x14ac:dyDescent="0.25">
      <c r="A1625" s="136"/>
      <c r="B1625" s="136"/>
      <c r="C1625" s="136"/>
      <c r="D1625" s="136"/>
      <c r="E1625" s="136"/>
      <c r="F1625" s="136"/>
      <c r="G1625" s="136"/>
      <c r="H1625" s="136"/>
      <c r="I1625" s="136"/>
      <c r="J1625" s="136"/>
      <c r="K1625" s="136"/>
      <c r="L1625" s="138"/>
      <c r="M1625" s="139"/>
    </row>
    <row r="1626" spans="1:13" s="2" customFormat="1" x14ac:dyDescent="0.25">
      <c r="A1626" s="136"/>
      <c r="B1626" s="136"/>
      <c r="C1626" s="136"/>
      <c r="D1626" s="136"/>
      <c r="E1626" s="136"/>
      <c r="F1626" s="136"/>
      <c r="G1626" s="136"/>
      <c r="H1626" s="136"/>
      <c r="I1626" s="136"/>
      <c r="J1626" s="136"/>
      <c r="K1626" s="136"/>
      <c r="L1626" s="138"/>
      <c r="M1626" s="139"/>
    </row>
    <row r="1627" spans="1:13" s="2" customFormat="1" x14ac:dyDescent="0.25">
      <c r="A1627" s="136"/>
      <c r="B1627" s="136"/>
      <c r="C1627" s="136"/>
      <c r="D1627" s="136"/>
      <c r="E1627" s="136"/>
      <c r="F1627" s="136"/>
      <c r="G1627" s="136"/>
      <c r="H1627" s="136"/>
      <c r="I1627" s="136"/>
      <c r="J1627" s="136"/>
      <c r="K1627" s="136"/>
      <c r="L1627" s="138"/>
      <c r="M1627" s="139"/>
    </row>
    <row r="1628" spans="1:13" s="2" customFormat="1" x14ac:dyDescent="0.25">
      <c r="A1628" s="136"/>
      <c r="B1628" s="136"/>
      <c r="C1628" s="136"/>
      <c r="D1628" s="136"/>
      <c r="E1628" s="136"/>
      <c r="F1628" s="136"/>
      <c r="G1628" s="136"/>
      <c r="H1628" s="136"/>
      <c r="I1628" s="136"/>
      <c r="J1628" s="136"/>
      <c r="K1628" s="136"/>
      <c r="L1628" s="138"/>
      <c r="M1628" s="139"/>
    </row>
    <row r="1629" spans="1:13" s="2" customFormat="1" x14ac:dyDescent="0.25">
      <c r="A1629" s="136"/>
      <c r="B1629" s="136"/>
      <c r="C1629" s="136"/>
      <c r="D1629" s="136"/>
      <c r="E1629" s="136"/>
      <c r="F1629" s="136"/>
      <c r="G1629" s="136"/>
      <c r="H1629" s="136"/>
      <c r="I1629" s="136"/>
      <c r="J1629" s="136"/>
      <c r="K1629" s="136"/>
      <c r="L1629" s="138"/>
      <c r="M1629" s="139"/>
    </row>
    <row r="1630" spans="1:13" s="2" customFormat="1" x14ac:dyDescent="0.25">
      <c r="A1630" s="136"/>
      <c r="B1630" s="136"/>
      <c r="C1630" s="136"/>
      <c r="D1630" s="136"/>
      <c r="E1630" s="136"/>
      <c r="F1630" s="136"/>
      <c r="G1630" s="136"/>
      <c r="H1630" s="136"/>
      <c r="I1630" s="136"/>
      <c r="J1630" s="136"/>
      <c r="K1630" s="136"/>
      <c r="L1630" s="138"/>
      <c r="M1630" s="139"/>
    </row>
    <row r="1631" spans="1:13" s="2" customFormat="1" x14ac:dyDescent="0.25">
      <c r="A1631" s="136"/>
      <c r="B1631" s="136"/>
      <c r="C1631" s="136"/>
      <c r="D1631" s="136"/>
      <c r="E1631" s="136"/>
      <c r="F1631" s="136"/>
      <c r="G1631" s="136"/>
      <c r="H1631" s="136"/>
      <c r="I1631" s="136"/>
      <c r="J1631" s="136"/>
      <c r="K1631" s="136"/>
      <c r="L1631" s="138"/>
      <c r="M1631" s="139"/>
    </row>
    <row r="1632" spans="1:13" s="2" customFormat="1" x14ac:dyDescent="0.25">
      <c r="A1632" s="136"/>
      <c r="B1632" s="136"/>
      <c r="C1632" s="136"/>
      <c r="D1632" s="136"/>
      <c r="E1632" s="136"/>
      <c r="F1632" s="136"/>
      <c r="G1632" s="136"/>
      <c r="H1632" s="136"/>
      <c r="I1632" s="136"/>
      <c r="J1632" s="136"/>
      <c r="K1632" s="136"/>
      <c r="L1632" s="138"/>
      <c r="M1632" s="139"/>
    </row>
    <row r="1633" spans="1:13" s="2" customFormat="1" x14ac:dyDescent="0.25">
      <c r="A1633" s="136"/>
      <c r="B1633" s="136"/>
      <c r="C1633" s="136"/>
      <c r="D1633" s="136"/>
      <c r="E1633" s="136"/>
      <c r="F1633" s="136"/>
      <c r="G1633" s="136"/>
      <c r="H1633" s="136"/>
      <c r="I1633" s="136"/>
      <c r="J1633" s="136"/>
      <c r="K1633" s="136"/>
      <c r="L1633" s="138"/>
      <c r="M1633" s="139"/>
    </row>
    <row r="1634" spans="1:13" s="2" customFormat="1" x14ac:dyDescent="0.25">
      <c r="A1634" s="136"/>
      <c r="B1634" s="136"/>
      <c r="C1634" s="136"/>
      <c r="D1634" s="136"/>
      <c r="E1634" s="136"/>
      <c r="F1634" s="136"/>
      <c r="G1634" s="136"/>
      <c r="H1634" s="136"/>
      <c r="I1634" s="136"/>
      <c r="J1634" s="136"/>
      <c r="K1634" s="136"/>
      <c r="L1634" s="138"/>
      <c r="M1634" s="139"/>
    </row>
    <row r="1635" spans="1:13" s="2" customFormat="1" x14ac:dyDescent="0.25">
      <c r="A1635" s="136"/>
      <c r="B1635" s="136"/>
      <c r="C1635" s="136"/>
      <c r="D1635" s="136"/>
      <c r="E1635" s="136"/>
      <c r="F1635" s="136"/>
      <c r="G1635" s="136"/>
      <c r="H1635" s="136"/>
      <c r="I1635" s="136"/>
      <c r="J1635" s="136"/>
      <c r="K1635" s="136"/>
      <c r="L1635" s="138"/>
      <c r="M1635" s="139"/>
    </row>
    <row r="1636" spans="1:13" s="2" customFormat="1" x14ac:dyDescent="0.25">
      <c r="A1636" s="136"/>
      <c r="B1636" s="136"/>
      <c r="C1636" s="136"/>
      <c r="D1636" s="136"/>
      <c r="E1636" s="136"/>
      <c r="F1636" s="136"/>
      <c r="G1636" s="136"/>
      <c r="H1636" s="136"/>
      <c r="I1636" s="136"/>
      <c r="J1636" s="136"/>
      <c r="K1636" s="136"/>
      <c r="L1636" s="138"/>
      <c r="M1636" s="139"/>
    </row>
    <row r="1637" spans="1:13" s="2" customFormat="1" x14ac:dyDescent="0.25">
      <c r="A1637" s="136"/>
      <c r="B1637" s="136"/>
      <c r="C1637" s="136"/>
      <c r="D1637" s="136"/>
      <c r="E1637" s="136"/>
      <c r="F1637" s="136"/>
      <c r="G1637" s="136"/>
      <c r="H1637" s="136"/>
      <c r="I1637" s="136"/>
      <c r="J1637" s="136"/>
      <c r="K1637" s="136"/>
      <c r="L1637" s="138"/>
      <c r="M1637" s="139"/>
    </row>
    <row r="1638" spans="1:13" s="2" customFormat="1" x14ac:dyDescent="0.25">
      <c r="A1638" s="136"/>
      <c r="B1638" s="136"/>
      <c r="C1638" s="136"/>
      <c r="D1638" s="136"/>
      <c r="E1638" s="136"/>
      <c r="F1638" s="136"/>
      <c r="G1638" s="136"/>
      <c r="H1638" s="136"/>
      <c r="I1638" s="136"/>
      <c r="J1638" s="136"/>
      <c r="K1638" s="136"/>
      <c r="L1638" s="138"/>
      <c r="M1638" s="139"/>
    </row>
    <row r="1639" spans="1:13" s="2" customFormat="1" x14ac:dyDescent="0.25">
      <c r="A1639" s="136"/>
      <c r="B1639" s="136"/>
      <c r="C1639" s="136"/>
      <c r="D1639" s="136"/>
      <c r="E1639" s="136"/>
      <c r="F1639" s="136"/>
      <c r="G1639" s="136"/>
      <c r="H1639" s="136"/>
      <c r="I1639" s="136"/>
      <c r="J1639" s="136"/>
      <c r="K1639" s="136"/>
      <c r="L1639" s="138"/>
      <c r="M1639" s="139"/>
    </row>
    <row r="1640" spans="1:13" s="2" customFormat="1" x14ac:dyDescent="0.25">
      <c r="A1640" s="136"/>
      <c r="B1640" s="136"/>
      <c r="C1640" s="136"/>
      <c r="D1640" s="136"/>
      <c r="E1640" s="136"/>
      <c r="F1640" s="136"/>
      <c r="G1640" s="136"/>
      <c r="H1640" s="136"/>
      <c r="I1640" s="136"/>
      <c r="J1640" s="136"/>
      <c r="K1640" s="136"/>
      <c r="L1640" s="138"/>
      <c r="M1640" s="139"/>
    </row>
    <row r="1641" spans="1:13" s="2" customFormat="1" x14ac:dyDescent="0.25">
      <c r="A1641" s="136"/>
      <c r="B1641" s="136"/>
      <c r="C1641" s="136"/>
      <c r="D1641" s="136"/>
      <c r="E1641" s="136"/>
      <c r="F1641" s="136"/>
      <c r="G1641" s="136"/>
      <c r="H1641" s="136"/>
      <c r="I1641" s="136"/>
      <c r="J1641" s="136"/>
      <c r="K1641" s="136"/>
      <c r="L1641" s="138"/>
      <c r="M1641" s="139"/>
    </row>
    <row r="1642" spans="1:13" s="2" customFormat="1" x14ac:dyDescent="0.25">
      <c r="A1642" s="136"/>
      <c r="B1642" s="136"/>
      <c r="C1642" s="136"/>
      <c r="D1642" s="136"/>
      <c r="E1642" s="136"/>
      <c r="F1642" s="136"/>
      <c r="G1642" s="136"/>
      <c r="H1642" s="136"/>
      <c r="I1642" s="136"/>
      <c r="J1642" s="136"/>
      <c r="K1642" s="136"/>
      <c r="L1642" s="138"/>
      <c r="M1642" s="139"/>
    </row>
    <row r="1643" spans="1:13" s="2" customFormat="1" x14ac:dyDescent="0.25">
      <c r="A1643" s="136"/>
      <c r="B1643" s="136"/>
      <c r="C1643" s="136"/>
      <c r="D1643" s="136"/>
      <c r="E1643" s="136"/>
      <c r="F1643" s="136"/>
      <c r="G1643" s="136"/>
      <c r="H1643" s="136"/>
      <c r="I1643" s="136"/>
      <c r="J1643" s="136"/>
      <c r="K1643" s="136"/>
      <c r="L1643" s="138"/>
      <c r="M1643" s="139"/>
    </row>
    <row r="1644" spans="1:13" s="2" customFormat="1" x14ac:dyDescent="0.25">
      <c r="A1644" s="136"/>
      <c r="B1644" s="136"/>
      <c r="C1644" s="136"/>
      <c r="D1644" s="136"/>
      <c r="E1644" s="136"/>
      <c r="F1644" s="136"/>
      <c r="G1644" s="136"/>
      <c r="H1644" s="136"/>
      <c r="I1644" s="136"/>
      <c r="J1644" s="136"/>
      <c r="K1644" s="136"/>
      <c r="L1644" s="138"/>
      <c r="M1644" s="139"/>
    </row>
    <row r="1645" spans="1:13" s="2" customFormat="1" x14ac:dyDescent="0.25">
      <c r="A1645" s="136"/>
      <c r="B1645" s="136"/>
      <c r="C1645" s="136"/>
      <c r="D1645" s="136"/>
      <c r="E1645" s="136"/>
      <c r="F1645" s="136"/>
      <c r="G1645" s="136"/>
      <c r="H1645" s="136"/>
      <c r="I1645" s="136"/>
      <c r="J1645" s="136"/>
      <c r="K1645" s="136"/>
      <c r="L1645" s="138"/>
      <c r="M1645" s="139"/>
    </row>
    <row r="1646" spans="1:13" s="2" customFormat="1" x14ac:dyDescent="0.25">
      <c r="A1646" s="136"/>
      <c r="B1646" s="136"/>
      <c r="C1646" s="136"/>
      <c r="D1646" s="136"/>
      <c r="E1646" s="136"/>
      <c r="F1646" s="136"/>
      <c r="G1646" s="136"/>
      <c r="H1646" s="136"/>
      <c r="I1646" s="136"/>
      <c r="J1646" s="136"/>
      <c r="K1646" s="136"/>
      <c r="L1646" s="138"/>
      <c r="M1646" s="139"/>
    </row>
    <row r="1647" spans="1:13" s="2" customFormat="1" x14ac:dyDescent="0.25">
      <c r="A1647" s="136"/>
      <c r="B1647" s="136"/>
      <c r="C1647" s="136"/>
      <c r="D1647" s="136"/>
      <c r="E1647" s="136"/>
      <c r="F1647" s="136"/>
      <c r="G1647" s="136"/>
      <c r="H1647" s="136"/>
      <c r="I1647" s="136"/>
      <c r="J1647" s="136"/>
      <c r="K1647" s="136"/>
      <c r="L1647" s="138"/>
      <c r="M1647" s="139"/>
    </row>
    <row r="1648" spans="1:13" s="2" customFormat="1" x14ac:dyDescent="0.25">
      <c r="A1648" s="136"/>
      <c r="B1648" s="136"/>
      <c r="C1648" s="136"/>
      <c r="D1648" s="136"/>
      <c r="E1648" s="136"/>
      <c r="F1648" s="136"/>
      <c r="G1648" s="136"/>
      <c r="H1648" s="136"/>
      <c r="I1648" s="136"/>
      <c r="J1648" s="136"/>
      <c r="K1648" s="136"/>
      <c r="L1648" s="138"/>
      <c r="M1648" s="139"/>
    </row>
    <row r="1649" spans="1:13" s="2" customFormat="1" x14ac:dyDescent="0.25">
      <c r="A1649" s="136"/>
      <c r="B1649" s="136"/>
      <c r="C1649" s="136"/>
      <c r="D1649" s="136"/>
      <c r="E1649" s="136"/>
      <c r="F1649" s="136"/>
      <c r="G1649" s="136"/>
      <c r="H1649" s="136"/>
      <c r="I1649" s="136"/>
      <c r="J1649" s="136"/>
      <c r="K1649" s="136"/>
      <c r="L1649" s="138"/>
      <c r="M1649" s="139"/>
    </row>
    <row r="1650" spans="1:13" s="2" customFormat="1" x14ac:dyDescent="0.25">
      <c r="A1650" s="136"/>
      <c r="B1650" s="136"/>
      <c r="C1650" s="136"/>
      <c r="D1650" s="136"/>
      <c r="E1650" s="136"/>
      <c r="F1650" s="136"/>
      <c r="G1650" s="136"/>
      <c r="H1650" s="136"/>
      <c r="I1650" s="136"/>
      <c r="J1650" s="136"/>
      <c r="K1650" s="136"/>
      <c r="L1650" s="138"/>
      <c r="M1650" s="139"/>
    </row>
    <row r="1651" spans="1:13" s="2" customFormat="1" x14ac:dyDescent="0.25">
      <c r="A1651" s="136"/>
      <c r="B1651" s="136"/>
      <c r="C1651" s="136"/>
      <c r="D1651" s="136"/>
      <c r="E1651" s="136"/>
      <c r="F1651" s="136"/>
      <c r="G1651" s="136"/>
      <c r="H1651" s="136"/>
      <c r="I1651" s="136"/>
      <c r="J1651" s="136"/>
      <c r="K1651" s="136"/>
      <c r="L1651" s="138"/>
      <c r="M1651" s="139"/>
    </row>
    <row r="1652" spans="1:13" s="2" customFormat="1" x14ac:dyDescent="0.25">
      <c r="A1652" s="136"/>
      <c r="B1652" s="136"/>
      <c r="C1652" s="136"/>
      <c r="D1652" s="136"/>
      <c r="E1652" s="136"/>
      <c r="F1652" s="136"/>
      <c r="G1652" s="136"/>
      <c r="H1652" s="136"/>
      <c r="I1652" s="136"/>
      <c r="J1652" s="136"/>
      <c r="K1652" s="136"/>
      <c r="L1652" s="138"/>
      <c r="M1652" s="139"/>
    </row>
    <row r="1653" spans="1:13" s="2" customFormat="1" x14ac:dyDescent="0.25">
      <c r="A1653" s="136"/>
      <c r="B1653" s="136"/>
      <c r="C1653" s="136"/>
      <c r="D1653" s="136"/>
      <c r="E1653" s="136"/>
      <c r="F1653" s="136"/>
      <c r="G1653" s="136"/>
      <c r="H1653" s="136"/>
      <c r="I1653" s="136"/>
      <c r="J1653" s="136"/>
      <c r="K1653" s="136"/>
      <c r="L1653" s="138"/>
      <c r="M1653" s="139"/>
    </row>
    <row r="1654" spans="1:13" s="2" customFormat="1" x14ac:dyDescent="0.25">
      <c r="A1654" s="136"/>
      <c r="B1654" s="136"/>
      <c r="C1654" s="136"/>
      <c r="D1654" s="136"/>
      <c r="E1654" s="136"/>
      <c r="F1654" s="136"/>
      <c r="G1654" s="136"/>
      <c r="H1654" s="136"/>
      <c r="I1654" s="136"/>
      <c r="J1654" s="136"/>
      <c r="K1654" s="136"/>
      <c r="L1654" s="138"/>
      <c r="M1654" s="139"/>
    </row>
    <row r="1655" spans="1:13" s="2" customFormat="1" x14ac:dyDescent="0.25">
      <c r="A1655" s="136"/>
      <c r="B1655" s="136"/>
      <c r="C1655" s="136"/>
      <c r="D1655" s="136"/>
      <c r="E1655" s="136"/>
      <c r="F1655" s="136"/>
      <c r="G1655" s="136"/>
      <c r="H1655" s="136"/>
      <c r="I1655" s="136"/>
      <c r="J1655" s="136"/>
      <c r="K1655" s="136"/>
      <c r="L1655" s="138"/>
      <c r="M1655" s="139"/>
    </row>
    <row r="1656" spans="1:13" s="2" customFormat="1" x14ac:dyDescent="0.25">
      <c r="A1656" s="136"/>
      <c r="B1656" s="136"/>
      <c r="C1656" s="136"/>
      <c r="D1656" s="136"/>
      <c r="E1656" s="136"/>
      <c r="F1656" s="136"/>
      <c r="G1656" s="136"/>
      <c r="H1656" s="136"/>
      <c r="I1656" s="136"/>
      <c r="J1656" s="136"/>
      <c r="K1656" s="136"/>
      <c r="L1656" s="138"/>
      <c r="M1656" s="139"/>
    </row>
    <row r="1657" spans="1:13" s="2" customFormat="1" x14ac:dyDescent="0.25">
      <c r="A1657" s="136"/>
      <c r="B1657" s="136"/>
      <c r="C1657" s="136"/>
      <c r="D1657" s="136"/>
      <c r="E1657" s="136"/>
      <c r="F1657" s="136"/>
      <c r="G1657" s="136"/>
      <c r="H1657" s="136"/>
      <c r="I1657" s="136"/>
      <c r="J1657" s="136"/>
      <c r="K1657" s="136"/>
      <c r="L1657" s="138"/>
      <c r="M1657" s="139"/>
    </row>
    <row r="1658" spans="1:13" s="2" customFormat="1" x14ac:dyDescent="0.25">
      <c r="A1658" s="136"/>
      <c r="B1658" s="136"/>
      <c r="C1658" s="136"/>
      <c r="D1658" s="136"/>
      <c r="E1658" s="136"/>
      <c r="F1658" s="136"/>
      <c r="G1658" s="136"/>
      <c r="H1658" s="136"/>
      <c r="I1658" s="136"/>
      <c r="J1658" s="136"/>
      <c r="K1658" s="136"/>
      <c r="L1658" s="138"/>
      <c r="M1658" s="139"/>
    </row>
    <row r="1659" spans="1:13" s="2" customFormat="1" x14ac:dyDescent="0.25">
      <c r="A1659" s="136"/>
      <c r="B1659" s="136"/>
      <c r="C1659" s="136"/>
      <c r="D1659" s="136"/>
      <c r="E1659" s="136"/>
      <c r="F1659" s="136"/>
      <c r="G1659" s="136"/>
      <c r="H1659" s="136"/>
      <c r="I1659" s="136"/>
      <c r="J1659" s="136"/>
      <c r="K1659" s="136"/>
      <c r="L1659" s="138"/>
      <c r="M1659" s="139"/>
    </row>
    <row r="1660" spans="1:13" s="2" customFormat="1" x14ac:dyDescent="0.25">
      <c r="A1660" s="136"/>
      <c r="B1660" s="136"/>
      <c r="C1660" s="136"/>
      <c r="D1660" s="136"/>
      <c r="E1660" s="136"/>
      <c r="F1660" s="136"/>
      <c r="G1660" s="136"/>
      <c r="H1660" s="136"/>
      <c r="I1660" s="136"/>
      <c r="J1660" s="136"/>
      <c r="K1660" s="136"/>
      <c r="L1660" s="138"/>
      <c r="M1660" s="139"/>
    </row>
    <row r="1661" spans="1:13" s="2" customFormat="1" x14ac:dyDescent="0.25">
      <c r="A1661" s="136"/>
      <c r="B1661" s="136"/>
      <c r="C1661" s="136"/>
      <c r="D1661" s="136"/>
      <c r="E1661" s="136"/>
      <c r="F1661" s="136"/>
      <c r="G1661" s="136"/>
      <c r="H1661" s="136"/>
      <c r="I1661" s="136"/>
      <c r="J1661" s="136"/>
      <c r="K1661" s="136"/>
      <c r="L1661" s="138"/>
      <c r="M1661" s="139"/>
    </row>
    <row r="1662" spans="1:13" s="2" customFormat="1" x14ac:dyDescent="0.25">
      <c r="A1662" s="136"/>
      <c r="B1662" s="136"/>
      <c r="C1662" s="136"/>
      <c r="D1662" s="136"/>
      <c r="E1662" s="136"/>
      <c r="F1662" s="136"/>
      <c r="G1662" s="136"/>
      <c r="H1662" s="136"/>
      <c r="I1662" s="136"/>
      <c r="J1662" s="136"/>
      <c r="K1662" s="136"/>
      <c r="L1662" s="138"/>
      <c r="M1662" s="139"/>
    </row>
    <row r="1663" spans="1:13" s="2" customFormat="1" x14ac:dyDescent="0.25">
      <c r="A1663" s="136"/>
      <c r="B1663" s="136"/>
      <c r="C1663" s="136"/>
      <c r="D1663" s="136"/>
      <c r="E1663" s="136"/>
      <c r="F1663" s="136"/>
      <c r="G1663" s="136"/>
      <c r="H1663" s="136"/>
      <c r="I1663" s="136"/>
      <c r="J1663" s="136"/>
      <c r="K1663" s="136"/>
      <c r="L1663" s="138"/>
      <c r="M1663" s="139"/>
    </row>
    <row r="1664" spans="1:13" s="2" customFormat="1" x14ac:dyDescent="0.25">
      <c r="A1664" s="136"/>
      <c r="B1664" s="136"/>
      <c r="C1664" s="136"/>
      <c r="D1664" s="136"/>
      <c r="E1664" s="136"/>
      <c r="F1664" s="136"/>
      <c r="G1664" s="136"/>
      <c r="H1664" s="136"/>
      <c r="I1664" s="136"/>
      <c r="J1664" s="136"/>
      <c r="K1664" s="136"/>
      <c r="L1664" s="138"/>
      <c r="M1664" s="139"/>
    </row>
    <row r="1665" spans="1:13" s="2" customFormat="1" x14ac:dyDescent="0.25">
      <c r="A1665" s="136"/>
      <c r="B1665" s="136"/>
      <c r="C1665" s="136"/>
      <c r="D1665" s="136"/>
      <c r="E1665" s="136"/>
      <c r="F1665" s="136"/>
      <c r="G1665" s="136"/>
      <c r="H1665" s="136"/>
      <c r="I1665" s="136"/>
      <c r="J1665" s="136"/>
      <c r="K1665" s="136"/>
      <c r="L1665" s="138"/>
      <c r="M1665" s="139"/>
    </row>
    <row r="1666" spans="1:13" s="2" customFormat="1" x14ac:dyDescent="0.25">
      <c r="A1666" s="136"/>
      <c r="B1666" s="136"/>
      <c r="C1666" s="136"/>
      <c r="D1666" s="136"/>
      <c r="E1666" s="136"/>
      <c r="F1666" s="136"/>
      <c r="G1666" s="136"/>
      <c r="H1666" s="136"/>
      <c r="I1666" s="136"/>
      <c r="J1666" s="136"/>
      <c r="K1666" s="136"/>
      <c r="L1666" s="138"/>
      <c r="M1666" s="139"/>
    </row>
    <row r="1667" spans="1:13" s="2" customFormat="1" x14ac:dyDescent="0.25">
      <c r="A1667" s="136"/>
      <c r="B1667" s="136"/>
      <c r="C1667" s="136"/>
      <c r="D1667" s="136"/>
      <c r="E1667" s="136"/>
      <c r="F1667" s="136"/>
      <c r="G1667" s="136"/>
      <c r="H1667" s="136"/>
      <c r="I1667" s="136"/>
      <c r="J1667" s="136"/>
      <c r="K1667" s="136"/>
      <c r="L1667" s="138"/>
      <c r="M1667" s="139"/>
    </row>
    <row r="1668" spans="1:13" s="2" customFormat="1" x14ac:dyDescent="0.25">
      <c r="A1668" s="136"/>
      <c r="B1668" s="136"/>
      <c r="C1668" s="136"/>
      <c r="D1668" s="136"/>
      <c r="E1668" s="136"/>
      <c r="F1668" s="136"/>
      <c r="G1668" s="136"/>
      <c r="H1668" s="136"/>
      <c r="I1668" s="136"/>
      <c r="J1668" s="136"/>
      <c r="K1668" s="136"/>
      <c r="L1668" s="138"/>
      <c r="M1668" s="139"/>
    </row>
    <row r="1669" spans="1:13" s="2" customFormat="1" x14ac:dyDescent="0.25">
      <c r="A1669" s="136"/>
      <c r="B1669" s="136"/>
      <c r="C1669" s="136"/>
      <c r="D1669" s="136"/>
      <c r="E1669" s="136"/>
      <c r="F1669" s="136"/>
      <c r="G1669" s="136"/>
      <c r="H1669" s="136"/>
      <c r="I1669" s="136"/>
      <c r="J1669" s="136"/>
      <c r="K1669" s="136"/>
      <c r="L1669" s="138"/>
      <c r="M1669" s="139"/>
    </row>
    <row r="1670" spans="1:13" s="2" customFormat="1" x14ac:dyDescent="0.25">
      <c r="A1670" s="136"/>
      <c r="B1670" s="136"/>
      <c r="C1670" s="136"/>
      <c r="D1670" s="136"/>
      <c r="E1670" s="136"/>
      <c r="F1670" s="136"/>
      <c r="G1670" s="136"/>
      <c r="H1670" s="136"/>
      <c r="I1670" s="136"/>
      <c r="J1670" s="136"/>
      <c r="K1670" s="136"/>
      <c r="L1670" s="138"/>
      <c r="M1670" s="139"/>
    </row>
    <row r="1671" spans="1:13" s="2" customFormat="1" x14ac:dyDescent="0.25">
      <c r="A1671" s="136"/>
      <c r="B1671" s="136"/>
      <c r="C1671" s="136"/>
      <c r="D1671" s="136"/>
      <c r="E1671" s="136"/>
      <c r="F1671" s="136"/>
      <c r="G1671" s="136"/>
      <c r="H1671" s="136"/>
      <c r="I1671" s="136"/>
      <c r="J1671" s="136"/>
      <c r="K1671" s="136"/>
      <c r="L1671" s="138"/>
      <c r="M1671" s="139"/>
    </row>
    <row r="1672" spans="1:13" s="2" customFormat="1" x14ac:dyDescent="0.25">
      <c r="A1672" s="136"/>
      <c r="B1672" s="136"/>
      <c r="C1672" s="136"/>
      <c r="D1672" s="136"/>
      <c r="E1672" s="136"/>
      <c r="F1672" s="136"/>
      <c r="G1672" s="136"/>
      <c r="H1672" s="136"/>
      <c r="I1672" s="136"/>
      <c r="J1672" s="136"/>
      <c r="K1672" s="136"/>
      <c r="L1672" s="138"/>
      <c r="M1672" s="139"/>
    </row>
    <row r="1673" spans="1:13" s="2" customFormat="1" x14ac:dyDescent="0.25">
      <c r="A1673" s="136"/>
      <c r="B1673" s="136"/>
      <c r="C1673" s="136"/>
      <c r="D1673" s="136"/>
      <c r="E1673" s="136"/>
      <c r="F1673" s="136"/>
      <c r="G1673" s="136"/>
      <c r="H1673" s="136"/>
      <c r="I1673" s="136"/>
      <c r="J1673" s="136"/>
      <c r="K1673" s="136"/>
      <c r="L1673" s="138"/>
      <c r="M1673" s="139"/>
    </row>
    <row r="1674" spans="1:13" s="2" customFormat="1" x14ac:dyDescent="0.25">
      <c r="A1674" s="136"/>
      <c r="B1674" s="136"/>
      <c r="C1674" s="136"/>
      <c r="D1674" s="136"/>
      <c r="E1674" s="136"/>
      <c r="F1674" s="136"/>
      <c r="G1674" s="136"/>
      <c r="H1674" s="136"/>
      <c r="I1674" s="136"/>
      <c r="J1674" s="136"/>
      <c r="K1674" s="136"/>
      <c r="L1674" s="138"/>
      <c r="M1674" s="139"/>
    </row>
    <row r="1675" spans="1:13" s="2" customFormat="1" x14ac:dyDescent="0.25">
      <c r="A1675" s="136"/>
      <c r="B1675" s="136"/>
      <c r="C1675" s="136"/>
      <c r="D1675" s="136"/>
      <c r="E1675" s="136"/>
      <c r="F1675" s="136"/>
      <c r="G1675" s="136"/>
      <c r="H1675" s="136"/>
      <c r="I1675" s="136"/>
      <c r="J1675" s="136"/>
      <c r="K1675" s="136"/>
      <c r="L1675" s="138"/>
      <c r="M1675" s="139"/>
    </row>
    <row r="1676" spans="1:13" s="2" customFormat="1" x14ac:dyDescent="0.25">
      <c r="A1676" s="136"/>
      <c r="B1676" s="136"/>
      <c r="C1676" s="136"/>
      <c r="D1676" s="136"/>
      <c r="E1676" s="136"/>
      <c r="F1676" s="136"/>
      <c r="G1676" s="136"/>
      <c r="H1676" s="136"/>
      <c r="I1676" s="136"/>
      <c r="J1676" s="136"/>
      <c r="K1676" s="136"/>
      <c r="L1676" s="138"/>
      <c r="M1676" s="139"/>
    </row>
    <row r="1677" spans="1:13" s="2" customFormat="1" x14ac:dyDescent="0.25">
      <c r="A1677" s="136"/>
      <c r="B1677" s="136"/>
      <c r="C1677" s="136"/>
      <c r="D1677" s="136"/>
      <c r="E1677" s="136"/>
      <c r="F1677" s="136"/>
      <c r="G1677" s="136"/>
      <c r="H1677" s="136"/>
      <c r="I1677" s="136"/>
      <c r="J1677" s="136"/>
      <c r="K1677" s="136"/>
      <c r="L1677" s="138"/>
      <c r="M1677" s="139"/>
    </row>
    <row r="1678" spans="1:13" s="2" customFormat="1" x14ac:dyDescent="0.25">
      <c r="A1678" s="136"/>
      <c r="B1678" s="136"/>
      <c r="C1678" s="136"/>
      <c r="D1678" s="136"/>
      <c r="E1678" s="136"/>
      <c r="F1678" s="136"/>
      <c r="G1678" s="136"/>
      <c r="H1678" s="136"/>
      <c r="I1678" s="136"/>
      <c r="J1678" s="136"/>
      <c r="K1678" s="136"/>
      <c r="L1678" s="138"/>
      <c r="M1678" s="139"/>
    </row>
    <row r="1679" spans="1:13" s="2" customFormat="1" x14ac:dyDescent="0.25">
      <c r="A1679" s="136"/>
      <c r="B1679" s="136"/>
      <c r="C1679" s="136"/>
      <c r="D1679" s="136"/>
      <c r="E1679" s="136"/>
      <c r="F1679" s="136"/>
      <c r="G1679" s="136"/>
      <c r="H1679" s="136"/>
      <c r="I1679" s="136"/>
      <c r="J1679" s="136"/>
      <c r="K1679" s="136"/>
      <c r="L1679" s="138"/>
      <c r="M1679" s="139"/>
    </row>
    <row r="1680" spans="1:13" s="2" customFormat="1" x14ac:dyDescent="0.25">
      <c r="A1680" s="136"/>
      <c r="B1680" s="136"/>
      <c r="C1680" s="136"/>
      <c r="D1680" s="136"/>
      <c r="E1680" s="136"/>
      <c r="F1680" s="136"/>
      <c r="G1680" s="136"/>
      <c r="H1680" s="136"/>
      <c r="I1680" s="136"/>
      <c r="J1680" s="136"/>
      <c r="K1680" s="136"/>
      <c r="L1680" s="138"/>
      <c r="M1680" s="139"/>
    </row>
    <row r="1681" spans="1:13" s="2" customFormat="1" x14ac:dyDescent="0.25">
      <c r="A1681" s="136"/>
      <c r="B1681" s="136"/>
      <c r="C1681" s="136"/>
      <c r="D1681" s="136"/>
      <c r="E1681" s="136"/>
      <c r="F1681" s="136"/>
      <c r="G1681" s="136"/>
      <c r="H1681" s="136"/>
      <c r="I1681" s="136"/>
      <c r="J1681" s="136"/>
      <c r="K1681" s="136"/>
      <c r="L1681" s="138"/>
      <c r="M1681" s="139"/>
    </row>
    <row r="1682" spans="1:13" s="2" customFormat="1" x14ac:dyDescent="0.25">
      <c r="A1682" s="136"/>
      <c r="B1682" s="136"/>
      <c r="C1682" s="136"/>
      <c r="D1682" s="136"/>
      <c r="E1682" s="136"/>
      <c r="F1682" s="136"/>
      <c r="G1682" s="136"/>
      <c r="H1682" s="136"/>
      <c r="I1682" s="136"/>
      <c r="J1682" s="136"/>
      <c r="K1682" s="136"/>
      <c r="L1682" s="138"/>
      <c r="M1682" s="139"/>
    </row>
    <row r="1683" spans="1:13" s="2" customFormat="1" x14ac:dyDescent="0.25">
      <c r="A1683" s="136"/>
      <c r="B1683" s="136"/>
      <c r="C1683" s="136"/>
      <c r="D1683" s="136"/>
      <c r="E1683" s="136"/>
      <c r="F1683" s="136"/>
      <c r="G1683" s="136"/>
      <c r="H1683" s="136"/>
      <c r="I1683" s="136"/>
      <c r="J1683" s="136"/>
      <c r="K1683" s="136"/>
      <c r="L1683" s="138"/>
      <c r="M1683" s="139"/>
    </row>
    <row r="1684" spans="1:13" s="2" customFormat="1" x14ac:dyDescent="0.25">
      <c r="A1684" s="136"/>
      <c r="B1684" s="136"/>
      <c r="C1684" s="136"/>
      <c r="D1684" s="136"/>
      <c r="E1684" s="136"/>
      <c r="F1684" s="136"/>
      <c r="G1684" s="136"/>
      <c r="H1684" s="136"/>
      <c r="I1684" s="136"/>
      <c r="J1684" s="136"/>
      <c r="K1684" s="136"/>
      <c r="L1684" s="138"/>
      <c r="M1684" s="139"/>
    </row>
    <row r="1685" spans="1:13" s="2" customFormat="1" x14ac:dyDescent="0.25">
      <c r="A1685" s="136"/>
      <c r="B1685" s="136"/>
      <c r="C1685" s="136"/>
      <c r="D1685" s="136"/>
      <c r="E1685" s="136"/>
      <c r="F1685" s="136"/>
      <c r="G1685" s="136"/>
      <c r="H1685" s="136"/>
      <c r="I1685" s="136"/>
      <c r="J1685" s="136"/>
      <c r="K1685" s="136"/>
      <c r="L1685" s="138"/>
      <c r="M1685" s="139"/>
    </row>
    <row r="1686" spans="1:13" s="2" customFormat="1" x14ac:dyDescent="0.25">
      <c r="A1686" s="136"/>
      <c r="B1686" s="136"/>
      <c r="C1686" s="136"/>
      <c r="D1686" s="136"/>
      <c r="E1686" s="136"/>
      <c r="F1686" s="136"/>
      <c r="G1686" s="136"/>
      <c r="H1686" s="136"/>
      <c r="I1686" s="136"/>
      <c r="J1686" s="136"/>
      <c r="K1686" s="136"/>
      <c r="L1686" s="138"/>
      <c r="M1686" s="139"/>
    </row>
    <row r="1687" spans="1:13" s="2" customFormat="1" x14ac:dyDescent="0.25">
      <c r="A1687" s="136"/>
      <c r="B1687" s="136"/>
      <c r="C1687" s="136"/>
      <c r="D1687" s="136"/>
      <c r="E1687" s="136"/>
      <c r="F1687" s="136"/>
      <c r="G1687" s="136"/>
      <c r="H1687" s="136"/>
      <c r="I1687" s="136"/>
      <c r="J1687" s="136"/>
      <c r="K1687" s="136"/>
      <c r="L1687" s="138"/>
      <c r="M1687" s="139"/>
    </row>
    <row r="1688" spans="1:13" s="2" customFormat="1" x14ac:dyDescent="0.25">
      <c r="A1688" s="136"/>
      <c r="B1688" s="136"/>
      <c r="C1688" s="136"/>
      <c r="D1688" s="136"/>
      <c r="E1688" s="136"/>
      <c r="F1688" s="136"/>
      <c r="G1688" s="136"/>
      <c r="H1688" s="136"/>
      <c r="I1688" s="136"/>
      <c r="J1688" s="136"/>
      <c r="K1688" s="136"/>
      <c r="L1688" s="138"/>
      <c r="M1688" s="139"/>
    </row>
    <row r="1689" spans="1:13" s="2" customFormat="1" x14ac:dyDescent="0.25">
      <c r="A1689" s="136"/>
      <c r="B1689" s="136"/>
      <c r="C1689" s="136"/>
      <c r="D1689" s="136"/>
      <c r="E1689" s="136"/>
      <c r="F1689" s="136"/>
      <c r="G1689" s="136"/>
      <c r="H1689" s="136"/>
      <c r="I1689" s="136"/>
      <c r="J1689" s="136"/>
      <c r="K1689" s="136"/>
      <c r="L1689" s="138"/>
      <c r="M1689" s="139"/>
    </row>
    <row r="1690" spans="1:13" s="2" customFormat="1" x14ac:dyDescent="0.25">
      <c r="A1690" s="136"/>
      <c r="B1690" s="136"/>
      <c r="C1690" s="136"/>
      <c r="D1690" s="136"/>
      <c r="E1690" s="136"/>
      <c r="F1690" s="136"/>
      <c r="G1690" s="136"/>
      <c r="H1690" s="136"/>
      <c r="I1690" s="136"/>
      <c r="J1690" s="136"/>
      <c r="K1690" s="136"/>
      <c r="L1690" s="138"/>
      <c r="M1690" s="139"/>
    </row>
    <row r="1691" spans="1:13" s="2" customFormat="1" x14ac:dyDescent="0.25">
      <c r="A1691" s="136"/>
      <c r="B1691" s="136"/>
      <c r="C1691" s="136"/>
      <c r="D1691" s="136"/>
      <c r="E1691" s="136"/>
      <c r="F1691" s="136"/>
      <c r="G1691" s="136"/>
      <c r="H1691" s="136"/>
      <c r="I1691" s="136"/>
      <c r="J1691" s="136"/>
      <c r="K1691" s="136"/>
      <c r="L1691" s="138"/>
      <c r="M1691" s="139"/>
    </row>
    <row r="1692" spans="1:13" s="2" customFormat="1" x14ac:dyDescent="0.25">
      <c r="A1692" s="136"/>
      <c r="B1692" s="136"/>
      <c r="C1692" s="136"/>
      <c r="D1692" s="136"/>
      <c r="E1692" s="136"/>
      <c r="F1692" s="136"/>
      <c r="G1692" s="136"/>
      <c r="H1692" s="136"/>
      <c r="I1692" s="136"/>
      <c r="J1692" s="136"/>
      <c r="K1692" s="136"/>
      <c r="L1692" s="138"/>
      <c r="M1692" s="139"/>
    </row>
    <row r="1693" spans="1:13" s="2" customFormat="1" x14ac:dyDescent="0.25">
      <c r="A1693" s="136"/>
      <c r="B1693" s="136"/>
      <c r="C1693" s="136"/>
      <c r="D1693" s="136"/>
      <c r="E1693" s="136"/>
      <c r="F1693" s="136"/>
      <c r="G1693" s="136"/>
      <c r="H1693" s="136"/>
      <c r="I1693" s="136"/>
      <c r="J1693" s="136"/>
      <c r="K1693" s="136"/>
      <c r="L1693" s="138"/>
      <c r="M1693" s="139"/>
    </row>
    <row r="1694" spans="1:13" s="2" customFormat="1" x14ac:dyDescent="0.25">
      <c r="A1694" s="136"/>
      <c r="B1694" s="136"/>
      <c r="C1694" s="136"/>
      <c r="D1694" s="136"/>
      <c r="E1694" s="136"/>
      <c r="F1694" s="136"/>
      <c r="G1694" s="136"/>
      <c r="H1694" s="136"/>
      <c r="I1694" s="136"/>
      <c r="J1694" s="136"/>
      <c r="K1694" s="136"/>
      <c r="L1694" s="138"/>
      <c r="M1694" s="139"/>
    </row>
    <row r="1695" spans="1:13" s="2" customFormat="1" x14ac:dyDescent="0.25">
      <c r="A1695" s="136"/>
      <c r="B1695" s="136"/>
      <c r="C1695" s="136"/>
      <c r="D1695" s="136"/>
      <c r="E1695" s="136"/>
      <c r="F1695" s="136"/>
      <c r="G1695" s="136"/>
      <c r="H1695" s="136"/>
      <c r="I1695" s="136"/>
      <c r="J1695" s="136"/>
      <c r="K1695" s="136"/>
      <c r="L1695" s="138"/>
      <c r="M1695" s="139"/>
    </row>
    <row r="1696" spans="1:13" s="2" customFormat="1" x14ac:dyDescent="0.25">
      <c r="A1696" s="136"/>
      <c r="B1696" s="136"/>
      <c r="C1696" s="136"/>
      <c r="D1696" s="136"/>
      <c r="E1696" s="136"/>
      <c r="F1696" s="136"/>
      <c r="G1696" s="136"/>
      <c r="H1696" s="136"/>
      <c r="I1696" s="136"/>
      <c r="J1696" s="136"/>
      <c r="K1696" s="136"/>
      <c r="L1696" s="138"/>
      <c r="M1696" s="139"/>
    </row>
    <row r="1697" spans="1:13" s="2" customFormat="1" x14ac:dyDescent="0.25">
      <c r="A1697" s="136"/>
      <c r="B1697" s="136"/>
      <c r="C1697" s="136"/>
      <c r="D1697" s="136"/>
      <c r="E1697" s="136"/>
      <c r="F1697" s="136"/>
      <c r="G1697" s="136"/>
      <c r="H1697" s="136"/>
      <c r="I1697" s="136"/>
      <c r="J1697" s="136"/>
      <c r="K1697" s="136"/>
      <c r="L1697" s="138"/>
      <c r="M1697" s="139"/>
    </row>
    <row r="1698" spans="1:13" s="2" customFormat="1" x14ac:dyDescent="0.25">
      <c r="A1698" s="136"/>
      <c r="B1698" s="136"/>
      <c r="C1698" s="136"/>
      <c r="D1698" s="136"/>
      <c r="E1698" s="136"/>
      <c r="F1698" s="136"/>
      <c r="G1698" s="136"/>
      <c r="H1698" s="136"/>
      <c r="I1698" s="136"/>
      <c r="J1698" s="136"/>
      <c r="K1698" s="136"/>
      <c r="L1698" s="138"/>
      <c r="M1698" s="139"/>
    </row>
    <row r="1699" spans="1:13" s="2" customFormat="1" x14ac:dyDescent="0.25">
      <c r="A1699" s="136"/>
      <c r="B1699" s="136"/>
      <c r="C1699" s="136"/>
      <c r="D1699" s="136"/>
      <c r="E1699" s="136"/>
      <c r="F1699" s="136"/>
      <c r="G1699" s="136"/>
      <c r="H1699" s="136"/>
      <c r="I1699" s="136"/>
      <c r="J1699" s="136"/>
      <c r="K1699" s="136"/>
      <c r="L1699" s="138"/>
      <c r="M1699" s="139"/>
    </row>
    <row r="1700" spans="1:13" s="2" customFormat="1" x14ac:dyDescent="0.25">
      <c r="A1700" s="136"/>
      <c r="B1700" s="136"/>
      <c r="C1700" s="136"/>
      <c r="D1700" s="136"/>
      <c r="E1700" s="136"/>
      <c r="F1700" s="136"/>
      <c r="G1700" s="136"/>
      <c r="H1700" s="136"/>
      <c r="I1700" s="136"/>
      <c r="J1700" s="136"/>
      <c r="K1700" s="136"/>
      <c r="L1700" s="138"/>
      <c r="M1700" s="139"/>
    </row>
    <row r="1701" spans="1:13" s="2" customFormat="1" x14ac:dyDescent="0.25">
      <c r="A1701" s="136"/>
      <c r="B1701" s="136"/>
      <c r="C1701" s="136"/>
      <c r="D1701" s="136"/>
      <c r="E1701" s="136"/>
      <c r="F1701" s="136"/>
      <c r="G1701" s="136"/>
      <c r="H1701" s="136"/>
      <c r="I1701" s="136"/>
      <c r="J1701" s="136"/>
      <c r="K1701" s="136"/>
      <c r="L1701" s="138"/>
      <c r="M1701" s="139"/>
    </row>
    <row r="1702" spans="1:13" s="2" customFormat="1" x14ac:dyDescent="0.25">
      <c r="A1702" s="136"/>
      <c r="B1702" s="136"/>
      <c r="C1702" s="136"/>
      <c r="D1702" s="136"/>
      <c r="E1702" s="136"/>
      <c r="F1702" s="136"/>
      <c r="G1702" s="136"/>
      <c r="H1702" s="136"/>
      <c r="I1702" s="136"/>
      <c r="J1702" s="136"/>
      <c r="K1702" s="136"/>
      <c r="L1702" s="138"/>
      <c r="M1702" s="139"/>
    </row>
    <row r="1703" spans="1:13" s="2" customFormat="1" x14ac:dyDescent="0.25">
      <c r="A1703" s="136"/>
      <c r="B1703" s="136"/>
      <c r="C1703" s="136"/>
      <c r="D1703" s="136"/>
      <c r="E1703" s="136"/>
      <c r="F1703" s="136"/>
      <c r="G1703" s="136"/>
      <c r="H1703" s="136"/>
      <c r="I1703" s="136"/>
      <c r="J1703" s="136"/>
      <c r="K1703" s="136"/>
      <c r="L1703" s="138"/>
      <c r="M1703" s="139"/>
    </row>
    <row r="1704" spans="1:13" s="2" customFormat="1" x14ac:dyDescent="0.25">
      <c r="A1704" s="136"/>
      <c r="B1704" s="136"/>
      <c r="C1704" s="136"/>
      <c r="D1704" s="136"/>
      <c r="E1704" s="136"/>
      <c r="F1704" s="136"/>
      <c r="G1704" s="136"/>
      <c r="H1704" s="136"/>
      <c r="I1704" s="136"/>
      <c r="J1704" s="136"/>
      <c r="K1704" s="136"/>
      <c r="L1704" s="138"/>
      <c r="M1704" s="139"/>
    </row>
    <row r="1705" spans="1:13" s="2" customFormat="1" x14ac:dyDescent="0.25">
      <c r="A1705" s="136"/>
      <c r="B1705" s="136"/>
      <c r="C1705" s="136"/>
      <c r="D1705" s="136"/>
      <c r="E1705" s="136"/>
      <c r="F1705" s="136"/>
      <c r="G1705" s="136"/>
      <c r="H1705" s="136"/>
      <c r="I1705" s="136"/>
      <c r="J1705" s="136"/>
      <c r="K1705" s="136"/>
      <c r="L1705" s="138"/>
      <c r="M1705" s="139"/>
    </row>
    <row r="1706" spans="1:13" s="2" customFormat="1" x14ac:dyDescent="0.25">
      <c r="A1706" s="136"/>
      <c r="B1706" s="136"/>
      <c r="C1706" s="136"/>
      <c r="D1706" s="136"/>
      <c r="E1706" s="136"/>
      <c r="F1706" s="136"/>
      <c r="G1706" s="136"/>
      <c r="H1706" s="136"/>
      <c r="I1706" s="136"/>
      <c r="J1706" s="136"/>
      <c r="K1706" s="136"/>
      <c r="L1706" s="138"/>
      <c r="M1706" s="139"/>
    </row>
    <row r="1707" spans="1:13" s="2" customFormat="1" x14ac:dyDescent="0.25">
      <c r="A1707" s="136"/>
      <c r="B1707" s="136"/>
      <c r="C1707" s="136"/>
      <c r="D1707" s="136"/>
      <c r="E1707" s="136"/>
      <c r="F1707" s="136"/>
      <c r="G1707" s="136"/>
      <c r="H1707" s="136"/>
      <c r="I1707" s="136"/>
      <c r="J1707" s="136"/>
      <c r="K1707" s="136"/>
      <c r="L1707" s="138"/>
      <c r="M1707" s="139"/>
    </row>
    <row r="1708" spans="1:13" s="2" customFormat="1" x14ac:dyDescent="0.25">
      <c r="A1708" s="136"/>
      <c r="B1708" s="136"/>
      <c r="C1708" s="136"/>
      <c r="D1708" s="136"/>
      <c r="E1708" s="136"/>
      <c r="F1708" s="136"/>
      <c r="G1708" s="136"/>
      <c r="H1708" s="136"/>
      <c r="I1708" s="136"/>
      <c r="J1708" s="136"/>
      <c r="K1708" s="136"/>
      <c r="L1708" s="138"/>
      <c r="M1708" s="139"/>
    </row>
    <row r="1709" spans="1:13" s="2" customFormat="1" x14ac:dyDescent="0.25">
      <c r="A1709" s="136"/>
      <c r="B1709" s="136"/>
      <c r="C1709" s="136"/>
      <c r="D1709" s="136"/>
      <c r="E1709" s="136"/>
      <c r="F1709" s="136"/>
      <c r="G1709" s="136"/>
      <c r="H1709" s="136"/>
      <c r="I1709" s="136"/>
      <c r="J1709" s="136"/>
      <c r="K1709" s="136"/>
      <c r="L1709" s="138"/>
      <c r="M1709" s="139"/>
    </row>
    <row r="1710" spans="1:13" s="2" customFormat="1" x14ac:dyDescent="0.25">
      <c r="A1710" s="136"/>
      <c r="B1710" s="136"/>
      <c r="C1710" s="136"/>
      <c r="D1710" s="136"/>
      <c r="E1710" s="136"/>
      <c r="F1710" s="136"/>
      <c r="G1710" s="136"/>
      <c r="H1710" s="136"/>
      <c r="I1710" s="136"/>
      <c r="J1710" s="136"/>
      <c r="K1710" s="136"/>
      <c r="L1710" s="138"/>
      <c r="M1710" s="139"/>
    </row>
    <row r="1711" spans="1:13" s="2" customFormat="1" x14ac:dyDescent="0.25">
      <c r="A1711" s="136"/>
      <c r="B1711" s="136"/>
      <c r="C1711" s="136"/>
      <c r="D1711" s="136"/>
      <c r="E1711" s="136"/>
      <c r="F1711" s="136"/>
      <c r="G1711" s="136"/>
      <c r="H1711" s="136"/>
      <c r="I1711" s="136"/>
      <c r="J1711" s="136"/>
      <c r="K1711" s="136"/>
      <c r="L1711" s="138"/>
      <c r="M1711" s="139"/>
    </row>
    <row r="1712" spans="1:13" s="2" customFormat="1" x14ac:dyDescent="0.25">
      <c r="A1712" s="136"/>
      <c r="B1712" s="136"/>
      <c r="C1712" s="136"/>
      <c r="D1712" s="136"/>
      <c r="E1712" s="136"/>
      <c r="F1712" s="136"/>
      <c r="G1712" s="136"/>
      <c r="H1712" s="136"/>
      <c r="I1712" s="136"/>
      <c r="J1712" s="136"/>
      <c r="K1712" s="136"/>
      <c r="L1712" s="138"/>
      <c r="M1712" s="139"/>
    </row>
    <row r="1713" spans="1:13" s="2" customFormat="1" x14ac:dyDescent="0.25">
      <c r="A1713" s="136"/>
      <c r="B1713" s="136"/>
      <c r="C1713" s="136"/>
      <c r="D1713" s="136"/>
      <c r="E1713" s="136"/>
      <c r="F1713" s="136"/>
      <c r="G1713" s="136"/>
      <c r="H1713" s="136"/>
      <c r="I1713" s="136"/>
      <c r="J1713" s="136"/>
      <c r="K1713" s="136"/>
      <c r="L1713" s="138"/>
      <c r="M1713" s="139"/>
    </row>
    <row r="1714" spans="1:13" s="2" customFormat="1" x14ac:dyDescent="0.25">
      <c r="A1714" s="136"/>
      <c r="B1714" s="136"/>
      <c r="C1714" s="136"/>
      <c r="D1714" s="136"/>
      <c r="E1714" s="136"/>
      <c r="F1714" s="136"/>
      <c r="G1714" s="136"/>
      <c r="H1714" s="136"/>
      <c r="I1714" s="136"/>
      <c r="J1714" s="136"/>
      <c r="K1714" s="136"/>
      <c r="L1714" s="138"/>
      <c r="M1714" s="139"/>
    </row>
    <row r="1715" spans="1:13" s="2" customFormat="1" x14ac:dyDescent="0.25">
      <c r="A1715" s="136"/>
      <c r="B1715" s="136"/>
      <c r="C1715" s="136"/>
      <c r="D1715" s="136"/>
      <c r="E1715" s="136"/>
      <c r="F1715" s="136"/>
      <c r="G1715" s="136"/>
      <c r="H1715" s="136"/>
      <c r="I1715" s="136"/>
      <c r="J1715" s="136"/>
      <c r="K1715" s="136"/>
      <c r="L1715" s="138"/>
      <c r="M1715" s="139"/>
    </row>
    <row r="1716" spans="1:13" s="2" customFormat="1" x14ac:dyDescent="0.25">
      <c r="A1716" s="136"/>
      <c r="B1716" s="136"/>
      <c r="C1716" s="136"/>
      <c r="D1716" s="136"/>
      <c r="E1716" s="136"/>
      <c r="F1716" s="136"/>
      <c r="G1716" s="136"/>
      <c r="H1716" s="136"/>
      <c r="I1716" s="136"/>
      <c r="J1716" s="136"/>
      <c r="K1716" s="136"/>
      <c r="L1716" s="138"/>
      <c r="M1716" s="139"/>
    </row>
    <row r="1717" spans="1:13" s="2" customFormat="1" x14ac:dyDescent="0.25">
      <c r="A1717" s="136"/>
      <c r="B1717" s="136"/>
      <c r="C1717" s="136"/>
      <c r="D1717" s="136"/>
      <c r="E1717" s="136"/>
      <c r="F1717" s="136"/>
      <c r="G1717" s="136"/>
      <c r="H1717" s="136"/>
      <c r="I1717" s="136"/>
      <c r="J1717" s="136"/>
      <c r="K1717" s="136"/>
      <c r="L1717" s="138"/>
      <c r="M1717" s="139"/>
    </row>
    <row r="1718" spans="1:13" s="2" customFormat="1" x14ac:dyDescent="0.25">
      <c r="A1718" s="136"/>
      <c r="B1718" s="136"/>
      <c r="C1718" s="136"/>
      <c r="D1718" s="136"/>
      <c r="E1718" s="136"/>
      <c r="F1718" s="136"/>
      <c r="G1718" s="136"/>
      <c r="H1718" s="136"/>
      <c r="I1718" s="136"/>
      <c r="J1718" s="136"/>
      <c r="K1718" s="136"/>
      <c r="L1718" s="138"/>
      <c r="M1718" s="139"/>
    </row>
    <row r="1719" spans="1:13" s="2" customFormat="1" x14ac:dyDescent="0.25">
      <c r="A1719" s="136"/>
      <c r="B1719" s="136"/>
      <c r="C1719" s="136"/>
      <c r="D1719" s="136"/>
      <c r="E1719" s="136"/>
      <c r="F1719" s="136"/>
      <c r="G1719" s="136"/>
      <c r="H1719" s="136"/>
      <c r="I1719" s="136"/>
      <c r="J1719" s="136"/>
      <c r="K1719" s="136"/>
      <c r="L1719" s="138"/>
      <c r="M1719" s="139"/>
    </row>
    <row r="1720" spans="1:13" s="2" customFormat="1" x14ac:dyDescent="0.25">
      <c r="A1720" s="136"/>
      <c r="B1720" s="136"/>
      <c r="C1720" s="136"/>
      <c r="D1720" s="136"/>
      <c r="E1720" s="136"/>
      <c r="F1720" s="136"/>
      <c r="G1720" s="136"/>
      <c r="H1720" s="136"/>
      <c r="I1720" s="136"/>
      <c r="J1720" s="136"/>
      <c r="K1720" s="136"/>
      <c r="L1720" s="138"/>
      <c r="M1720" s="139"/>
    </row>
    <row r="1721" spans="1:13" s="2" customFormat="1" x14ac:dyDescent="0.25">
      <c r="A1721" s="136"/>
      <c r="B1721" s="136"/>
      <c r="C1721" s="136"/>
      <c r="D1721" s="136"/>
      <c r="E1721" s="136"/>
      <c r="F1721" s="136"/>
      <c r="G1721" s="136"/>
      <c r="H1721" s="136"/>
      <c r="I1721" s="136"/>
      <c r="J1721" s="136"/>
      <c r="K1721" s="136"/>
      <c r="L1721" s="138"/>
      <c r="M1721" s="139"/>
    </row>
    <row r="1722" spans="1:13" s="2" customFormat="1" x14ac:dyDescent="0.25">
      <c r="A1722" s="136"/>
      <c r="B1722" s="136"/>
      <c r="C1722" s="136"/>
      <c r="D1722" s="136"/>
      <c r="E1722" s="136"/>
      <c r="F1722" s="136"/>
      <c r="G1722" s="136"/>
      <c r="H1722" s="136"/>
      <c r="I1722" s="136"/>
      <c r="J1722" s="136"/>
      <c r="K1722" s="136"/>
      <c r="L1722" s="138"/>
      <c r="M1722" s="139"/>
    </row>
    <row r="1723" spans="1:13" s="2" customFormat="1" x14ac:dyDescent="0.25">
      <c r="A1723" s="136"/>
      <c r="B1723" s="136"/>
      <c r="C1723" s="136"/>
      <c r="D1723" s="136"/>
      <c r="E1723" s="136"/>
      <c r="F1723" s="136"/>
      <c r="G1723" s="136"/>
      <c r="H1723" s="136"/>
      <c r="I1723" s="136"/>
      <c r="J1723" s="136"/>
      <c r="K1723" s="136"/>
      <c r="L1723" s="138"/>
      <c r="M1723" s="139"/>
    </row>
    <row r="1724" spans="1:13" s="2" customFormat="1" x14ac:dyDescent="0.25">
      <c r="A1724" s="136"/>
      <c r="B1724" s="136"/>
      <c r="C1724" s="136"/>
      <c r="D1724" s="136"/>
      <c r="E1724" s="136"/>
      <c r="F1724" s="136"/>
      <c r="G1724" s="136"/>
      <c r="H1724" s="136"/>
      <c r="I1724" s="136"/>
      <c r="J1724" s="136"/>
      <c r="K1724" s="136"/>
      <c r="L1724" s="138"/>
      <c r="M1724" s="139"/>
    </row>
    <row r="1725" spans="1:13" s="2" customFormat="1" x14ac:dyDescent="0.25">
      <c r="A1725" s="136"/>
      <c r="B1725" s="136"/>
      <c r="C1725" s="136"/>
      <c r="D1725" s="136"/>
      <c r="E1725" s="136"/>
      <c r="F1725" s="136"/>
      <c r="G1725" s="136"/>
      <c r="H1725" s="136"/>
      <c r="I1725" s="136"/>
      <c r="J1725" s="136"/>
      <c r="K1725" s="136"/>
      <c r="L1725" s="138"/>
      <c r="M1725" s="139"/>
    </row>
    <row r="1726" spans="1:13" s="2" customFormat="1" x14ac:dyDescent="0.25">
      <c r="A1726" s="136"/>
      <c r="B1726" s="136"/>
      <c r="C1726" s="136"/>
      <c r="D1726" s="136"/>
      <c r="E1726" s="136"/>
      <c r="F1726" s="136"/>
      <c r="G1726" s="136"/>
      <c r="H1726" s="136"/>
      <c r="I1726" s="136"/>
      <c r="J1726" s="136"/>
      <c r="K1726" s="136"/>
      <c r="L1726" s="138"/>
      <c r="M1726" s="139"/>
    </row>
    <row r="1727" spans="1:13" s="2" customFormat="1" x14ac:dyDescent="0.25">
      <c r="A1727" s="136"/>
      <c r="B1727" s="136"/>
      <c r="C1727" s="136"/>
      <c r="D1727" s="136"/>
      <c r="E1727" s="136"/>
      <c r="F1727" s="136"/>
      <c r="G1727" s="136"/>
      <c r="H1727" s="136"/>
      <c r="I1727" s="136"/>
      <c r="J1727" s="136"/>
      <c r="K1727" s="136"/>
      <c r="L1727" s="138"/>
      <c r="M1727" s="139"/>
    </row>
    <row r="1728" spans="1:13" s="2" customFormat="1" x14ac:dyDescent="0.25">
      <c r="A1728" s="136"/>
      <c r="B1728" s="136"/>
      <c r="C1728" s="136"/>
      <c r="D1728" s="136"/>
      <c r="E1728" s="136"/>
      <c r="F1728" s="136"/>
      <c r="G1728" s="136"/>
      <c r="H1728" s="136"/>
      <c r="I1728" s="136"/>
      <c r="J1728" s="136"/>
      <c r="K1728" s="136"/>
      <c r="L1728" s="138"/>
      <c r="M1728" s="139"/>
    </row>
    <row r="1729" spans="1:13" s="2" customFormat="1" x14ac:dyDescent="0.25">
      <c r="A1729" s="136"/>
      <c r="B1729" s="136"/>
      <c r="C1729" s="136"/>
      <c r="D1729" s="136"/>
      <c r="E1729" s="136"/>
      <c r="F1729" s="136"/>
      <c r="G1729" s="136"/>
      <c r="H1729" s="136"/>
      <c r="I1729" s="136"/>
      <c r="J1729" s="136"/>
      <c r="K1729" s="136"/>
      <c r="L1729" s="138"/>
      <c r="M1729" s="139"/>
    </row>
    <row r="1730" spans="1:13" s="2" customFormat="1" x14ac:dyDescent="0.25">
      <c r="A1730" s="136"/>
      <c r="B1730" s="136"/>
      <c r="C1730" s="136"/>
      <c r="D1730" s="136"/>
      <c r="E1730" s="136"/>
      <c r="F1730" s="136"/>
      <c r="G1730" s="136"/>
      <c r="H1730" s="136"/>
      <c r="I1730" s="136"/>
      <c r="J1730" s="136"/>
      <c r="K1730" s="136"/>
      <c r="L1730" s="138"/>
      <c r="M1730" s="139"/>
    </row>
    <row r="1731" spans="1:13" s="2" customFormat="1" x14ac:dyDescent="0.25">
      <c r="A1731" s="136"/>
      <c r="B1731" s="136"/>
      <c r="C1731" s="136"/>
      <c r="D1731" s="136"/>
      <c r="E1731" s="136"/>
      <c r="F1731" s="136"/>
      <c r="G1731" s="136"/>
      <c r="H1731" s="136"/>
      <c r="I1731" s="136"/>
      <c r="J1731" s="136"/>
      <c r="K1731" s="136"/>
      <c r="L1731" s="138"/>
      <c r="M1731" s="139"/>
    </row>
    <row r="1732" spans="1:13" s="2" customFormat="1" x14ac:dyDescent="0.25">
      <c r="A1732" s="136"/>
      <c r="B1732" s="136"/>
      <c r="C1732" s="136"/>
      <c r="D1732" s="136"/>
      <c r="E1732" s="136"/>
      <c r="F1732" s="136"/>
      <c r="G1732" s="136"/>
      <c r="H1732" s="136"/>
      <c r="I1732" s="136"/>
      <c r="J1732" s="136"/>
      <c r="K1732" s="136"/>
      <c r="L1732" s="138"/>
      <c r="M1732" s="139"/>
    </row>
    <row r="1733" spans="1:13" s="2" customFormat="1" x14ac:dyDescent="0.25">
      <c r="A1733" s="136"/>
      <c r="B1733" s="136"/>
      <c r="C1733" s="136"/>
      <c r="D1733" s="136"/>
      <c r="E1733" s="136"/>
      <c r="F1733" s="136"/>
      <c r="G1733" s="136"/>
      <c r="H1733" s="136"/>
      <c r="I1733" s="136"/>
      <c r="J1733" s="136"/>
      <c r="K1733" s="136"/>
      <c r="L1733" s="138"/>
      <c r="M1733" s="139"/>
    </row>
    <row r="1734" spans="1:13" s="2" customFormat="1" x14ac:dyDescent="0.25">
      <c r="A1734" s="136"/>
      <c r="B1734" s="136"/>
      <c r="C1734" s="136"/>
      <c r="D1734" s="136"/>
      <c r="E1734" s="136"/>
      <c r="F1734" s="136"/>
      <c r="G1734" s="136"/>
      <c r="H1734" s="136"/>
      <c r="I1734" s="136"/>
      <c r="J1734" s="136"/>
      <c r="K1734" s="136"/>
      <c r="L1734" s="138"/>
      <c r="M1734" s="139"/>
    </row>
    <row r="1735" spans="1:13" s="2" customFormat="1" x14ac:dyDescent="0.25">
      <c r="A1735" s="136"/>
      <c r="B1735" s="136"/>
      <c r="C1735" s="136"/>
      <c r="D1735" s="136"/>
      <c r="E1735" s="136"/>
      <c r="F1735" s="136"/>
      <c r="G1735" s="136"/>
      <c r="H1735" s="136"/>
      <c r="I1735" s="136"/>
      <c r="J1735" s="136"/>
      <c r="K1735" s="136"/>
      <c r="L1735" s="138"/>
      <c r="M1735" s="139"/>
    </row>
    <row r="1736" spans="1:13" s="2" customFormat="1" x14ac:dyDescent="0.25">
      <c r="A1736" s="136"/>
      <c r="B1736" s="136"/>
      <c r="C1736" s="136"/>
      <c r="D1736" s="136"/>
      <c r="E1736" s="136"/>
      <c r="F1736" s="136"/>
      <c r="G1736" s="136"/>
      <c r="H1736" s="136"/>
      <c r="I1736" s="136"/>
      <c r="J1736" s="136"/>
      <c r="K1736" s="136"/>
      <c r="L1736" s="138"/>
      <c r="M1736" s="139"/>
    </row>
    <row r="1737" spans="1:13" s="2" customFormat="1" x14ac:dyDescent="0.25">
      <c r="A1737" s="136"/>
      <c r="B1737" s="136"/>
      <c r="C1737" s="136"/>
      <c r="D1737" s="136"/>
      <c r="E1737" s="136"/>
      <c r="F1737" s="136"/>
      <c r="G1737" s="136"/>
      <c r="H1737" s="136"/>
      <c r="I1737" s="136"/>
      <c r="J1737" s="136"/>
      <c r="K1737" s="136"/>
      <c r="L1737" s="138"/>
      <c r="M1737" s="139"/>
    </row>
    <row r="1738" spans="1:13" s="2" customFormat="1" x14ac:dyDescent="0.25">
      <c r="A1738" s="136"/>
      <c r="B1738" s="136"/>
      <c r="C1738" s="136"/>
      <c r="D1738" s="136"/>
      <c r="E1738" s="136"/>
      <c r="F1738" s="136"/>
      <c r="G1738" s="136"/>
      <c r="H1738" s="136"/>
      <c r="I1738" s="136"/>
      <c r="J1738" s="136"/>
      <c r="K1738" s="136"/>
      <c r="L1738" s="138"/>
      <c r="M1738" s="139"/>
    </row>
    <row r="1739" spans="1:13" s="2" customFormat="1" x14ac:dyDescent="0.25">
      <c r="A1739" s="136"/>
      <c r="B1739" s="136"/>
      <c r="C1739" s="136"/>
      <c r="D1739" s="136"/>
      <c r="E1739" s="136"/>
      <c r="F1739" s="136"/>
      <c r="G1739" s="136"/>
      <c r="H1739" s="136"/>
      <c r="I1739" s="136"/>
      <c r="J1739" s="136"/>
      <c r="K1739" s="136"/>
      <c r="L1739" s="138"/>
      <c r="M1739" s="139"/>
    </row>
    <row r="1740" spans="1:13" s="2" customFormat="1" x14ac:dyDescent="0.25">
      <c r="A1740" s="136"/>
      <c r="B1740" s="136"/>
      <c r="C1740" s="136"/>
      <c r="D1740" s="136"/>
      <c r="E1740" s="136"/>
      <c r="F1740" s="136"/>
      <c r="G1740" s="136"/>
      <c r="H1740" s="136"/>
      <c r="I1740" s="136"/>
      <c r="J1740" s="136"/>
      <c r="K1740" s="136"/>
      <c r="L1740" s="138"/>
      <c r="M1740" s="139"/>
    </row>
    <row r="1741" spans="1:13" s="2" customFormat="1" x14ac:dyDescent="0.25">
      <c r="A1741" s="136"/>
      <c r="B1741" s="136"/>
      <c r="C1741" s="136"/>
      <c r="D1741" s="136"/>
      <c r="E1741" s="136"/>
      <c r="F1741" s="136"/>
      <c r="G1741" s="136"/>
      <c r="H1741" s="136"/>
      <c r="I1741" s="136"/>
      <c r="J1741" s="136"/>
      <c r="K1741" s="136"/>
      <c r="L1741" s="138"/>
      <c r="M1741" s="139"/>
    </row>
    <row r="1742" spans="1:13" s="2" customFormat="1" x14ac:dyDescent="0.25">
      <c r="A1742" s="136"/>
      <c r="B1742" s="136"/>
      <c r="C1742" s="136"/>
      <c r="D1742" s="136"/>
      <c r="E1742" s="136"/>
      <c r="F1742" s="136"/>
      <c r="G1742" s="136"/>
      <c r="H1742" s="136"/>
      <c r="I1742" s="136"/>
      <c r="J1742" s="136"/>
      <c r="K1742" s="136"/>
      <c r="L1742" s="138"/>
      <c r="M1742" s="139"/>
    </row>
    <row r="1743" spans="1:13" s="2" customFormat="1" x14ac:dyDescent="0.25">
      <c r="A1743" s="136"/>
      <c r="B1743" s="136"/>
      <c r="C1743" s="136"/>
      <c r="D1743" s="136"/>
      <c r="E1743" s="136"/>
      <c r="F1743" s="136"/>
      <c r="G1743" s="136"/>
      <c r="H1743" s="136"/>
      <c r="I1743" s="136"/>
      <c r="J1743" s="136"/>
      <c r="K1743" s="136"/>
      <c r="L1743" s="138"/>
      <c r="M1743" s="139"/>
    </row>
    <row r="1744" spans="1:13" s="2" customFormat="1" x14ac:dyDescent="0.25">
      <c r="A1744" s="136"/>
      <c r="B1744" s="136"/>
      <c r="C1744" s="136"/>
      <c r="D1744" s="136"/>
      <c r="E1744" s="136"/>
      <c r="F1744" s="136"/>
      <c r="G1744" s="136"/>
      <c r="H1744" s="136"/>
      <c r="I1744" s="136"/>
      <c r="J1744" s="136"/>
      <c r="K1744" s="136"/>
      <c r="L1744" s="138"/>
      <c r="M1744" s="139"/>
    </row>
    <row r="1745" spans="1:13" s="2" customFormat="1" x14ac:dyDescent="0.25">
      <c r="A1745" s="136"/>
      <c r="B1745" s="136"/>
      <c r="C1745" s="136"/>
      <c r="D1745" s="136"/>
      <c r="E1745" s="136"/>
      <c r="F1745" s="136"/>
      <c r="G1745" s="136"/>
      <c r="H1745" s="136"/>
      <c r="I1745" s="136"/>
      <c r="J1745" s="136"/>
      <c r="K1745" s="136"/>
      <c r="L1745" s="138"/>
      <c r="M1745" s="139"/>
    </row>
    <row r="1746" spans="1:13" s="2" customFormat="1" x14ac:dyDescent="0.25">
      <c r="A1746" s="136"/>
      <c r="B1746" s="136"/>
      <c r="C1746" s="136"/>
      <c r="D1746" s="136"/>
      <c r="E1746" s="136"/>
      <c r="F1746" s="136"/>
      <c r="G1746" s="136"/>
      <c r="H1746" s="136"/>
      <c r="I1746" s="136"/>
      <c r="J1746" s="136"/>
      <c r="K1746" s="136"/>
      <c r="L1746" s="138"/>
      <c r="M1746" s="139"/>
    </row>
    <row r="1747" spans="1:13" s="2" customFormat="1" x14ac:dyDescent="0.25">
      <c r="A1747" s="136"/>
      <c r="B1747" s="136"/>
      <c r="C1747" s="136"/>
      <c r="D1747" s="136"/>
      <c r="E1747" s="136"/>
      <c r="F1747" s="136"/>
      <c r="G1747" s="136"/>
      <c r="H1747" s="136"/>
      <c r="I1747" s="136"/>
      <c r="J1747" s="136"/>
      <c r="K1747" s="136"/>
      <c r="L1747" s="138"/>
      <c r="M1747" s="139"/>
    </row>
    <row r="1748" spans="1:13" s="2" customFormat="1" x14ac:dyDescent="0.25">
      <c r="A1748" s="136"/>
      <c r="B1748" s="136"/>
      <c r="C1748" s="136"/>
      <c r="D1748" s="136"/>
      <c r="E1748" s="136"/>
      <c r="F1748" s="136"/>
      <c r="G1748" s="136"/>
      <c r="H1748" s="136"/>
      <c r="I1748" s="136"/>
      <c r="J1748" s="136"/>
      <c r="K1748" s="136"/>
      <c r="L1748" s="138"/>
      <c r="M1748" s="139"/>
    </row>
    <row r="1749" spans="1:13" s="2" customFormat="1" x14ac:dyDescent="0.25">
      <c r="A1749" s="136"/>
      <c r="B1749" s="136"/>
      <c r="C1749" s="136"/>
      <c r="D1749" s="136"/>
      <c r="E1749" s="136"/>
      <c r="F1749" s="136"/>
      <c r="G1749" s="136"/>
      <c r="H1749" s="136"/>
      <c r="I1749" s="136"/>
      <c r="J1749" s="136"/>
      <c r="K1749" s="136"/>
      <c r="L1749" s="138"/>
      <c r="M1749" s="139"/>
    </row>
    <row r="1750" spans="1:13" s="2" customFormat="1" x14ac:dyDescent="0.25">
      <c r="A1750" s="136"/>
      <c r="B1750" s="136"/>
      <c r="C1750" s="136"/>
      <c r="D1750" s="136"/>
      <c r="E1750" s="136"/>
      <c r="F1750" s="136"/>
      <c r="G1750" s="136"/>
      <c r="H1750" s="136"/>
      <c r="I1750" s="136"/>
      <c r="J1750" s="136"/>
      <c r="K1750" s="136"/>
      <c r="L1750" s="138"/>
      <c r="M1750" s="139"/>
    </row>
    <row r="1751" spans="1:13" s="2" customFormat="1" x14ac:dyDescent="0.25">
      <c r="A1751" s="136"/>
      <c r="B1751" s="136"/>
      <c r="C1751" s="136"/>
      <c r="D1751" s="136"/>
      <c r="E1751" s="136"/>
      <c r="F1751" s="136"/>
      <c r="G1751" s="136"/>
      <c r="H1751" s="136"/>
      <c r="I1751" s="136"/>
      <c r="J1751" s="136"/>
      <c r="K1751" s="136"/>
      <c r="L1751" s="138"/>
      <c r="M1751" s="139"/>
    </row>
    <row r="1752" spans="1:13" s="2" customFormat="1" x14ac:dyDescent="0.25">
      <c r="A1752" s="136"/>
      <c r="B1752" s="136"/>
      <c r="C1752" s="136"/>
      <c r="D1752" s="136"/>
      <c r="E1752" s="136"/>
      <c r="F1752" s="136"/>
      <c r="G1752" s="136"/>
      <c r="H1752" s="136"/>
      <c r="I1752" s="136"/>
      <c r="J1752" s="136"/>
      <c r="K1752" s="136"/>
      <c r="L1752" s="138"/>
      <c r="M1752" s="139"/>
    </row>
    <row r="1753" spans="1:13" s="2" customFormat="1" x14ac:dyDescent="0.25">
      <c r="A1753" s="136"/>
      <c r="B1753" s="136"/>
      <c r="C1753" s="136"/>
      <c r="D1753" s="136"/>
      <c r="E1753" s="136"/>
      <c r="F1753" s="136"/>
      <c r="G1753" s="136"/>
      <c r="H1753" s="136"/>
      <c r="I1753" s="136"/>
      <c r="J1753" s="136"/>
      <c r="K1753" s="136"/>
      <c r="L1753" s="138"/>
      <c r="M1753" s="139"/>
    </row>
    <row r="1754" spans="1:13" s="2" customFormat="1" x14ac:dyDescent="0.25">
      <c r="A1754" s="136"/>
      <c r="B1754" s="136"/>
      <c r="C1754" s="136"/>
      <c r="D1754" s="136"/>
      <c r="E1754" s="136"/>
      <c r="F1754" s="136"/>
      <c r="G1754" s="136"/>
      <c r="H1754" s="136"/>
      <c r="I1754" s="136"/>
      <c r="J1754" s="136"/>
      <c r="K1754" s="136"/>
      <c r="L1754" s="138"/>
      <c r="M1754" s="139"/>
    </row>
    <row r="1755" spans="1:13" s="2" customFormat="1" x14ac:dyDescent="0.25">
      <c r="A1755" s="136"/>
      <c r="B1755" s="136"/>
      <c r="C1755" s="136"/>
      <c r="D1755" s="136"/>
      <c r="E1755" s="136"/>
      <c r="F1755" s="136"/>
      <c r="G1755" s="136"/>
      <c r="H1755" s="136"/>
      <c r="I1755" s="136"/>
      <c r="J1755" s="136"/>
      <c r="K1755" s="136"/>
      <c r="L1755" s="138"/>
      <c r="M1755" s="139"/>
    </row>
    <row r="1756" spans="1:13" s="2" customFormat="1" x14ac:dyDescent="0.25">
      <c r="A1756" s="136"/>
      <c r="B1756" s="136"/>
      <c r="C1756" s="136"/>
      <c r="D1756" s="136"/>
      <c r="E1756" s="136"/>
      <c r="F1756" s="136"/>
      <c r="G1756" s="136"/>
      <c r="H1756" s="136"/>
      <c r="I1756" s="136"/>
      <c r="J1756" s="136"/>
      <c r="K1756" s="136"/>
      <c r="L1756" s="138"/>
      <c r="M1756" s="139"/>
    </row>
    <row r="1757" spans="1:13" s="2" customFormat="1" x14ac:dyDescent="0.25">
      <c r="A1757" s="136"/>
      <c r="B1757" s="136"/>
      <c r="C1757" s="136"/>
      <c r="D1757" s="136"/>
      <c r="E1757" s="136"/>
      <c r="F1757" s="136"/>
      <c r="G1757" s="136"/>
      <c r="H1757" s="136"/>
      <c r="I1757" s="136"/>
      <c r="J1757" s="136"/>
      <c r="K1757" s="136"/>
      <c r="L1757" s="138"/>
      <c r="M1757" s="139"/>
    </row>
    <row r="1758" spans="1:13" s="2" customFormat="1" x14ac:dyDescent="0.25">
      <c r="A1758" s="136"/>
      <c r="B1758" s="136"/>
      <c r="C1758" s="136"/>
      <c r="D1758" s="136"/>
      <c r="E1758" s="136"/>
      <c r="F1758" s="136"/>
      <c r="G1758" s="136"/>
      <c r="H1758" s="136"/>
      <c r="I1758" s="136"/>
      <c r="J1758" s="136"/>
      <c r="K1758" s="136"/>
      <c r="L1758" s="138"/>
      <c r="M1758" s="139"/>
    </row>
    <row r="1759" spans="1:13" s="2" customFormat="1" x14ac:dyDescent="0.25">
      <c r="A1759" s="136"/>
      <c r="B1759" s="136"/>
      <c r="C1759" s="136"/>
      <c r="D1759" s="136"/>
      <c r="E1759" s="136"/>
      <c r="F1759" s="136"/>
      <c r="G1759" s="136"/>
      <c r="H1759" s="136"/>
      <c r="I1759" s="136"/>
      <c r="J1759" s="136"/>
      <c r="K1759" s="136"/>
      <c r="L1759" s="138"/>
      <c r="M1759" s="139"/>
    </row>
    <row r="1760" spans="1:13" s="2" customFormat="1" x14ac:dyDescent="0.25">
      <c r="A1760" s="136"/>
      <c r="B1760" s="136"/>
      <c r="C1760" s="136"/>
      <c r="D1760" s="136"/>
      <c r="E1760" s="136"/>
      <c r="F1760" s="136"/>
      <c r="G1760" s="136"/>
      <c r="H1760" s="136"/>
      <c r="I1760" s="136"/>
      <c r="J1760" s="136"/>
      <c r="K1760" s="136"/>
      <c r="L1760" s="138"/>
      <c r="M1760" s="139"/>
    </row>
    <row r="1761" spans="1:13" s="2" customFormat="1" x14ac:dyDescent="0.25">
      <c r="A1761" s="136"/>
      <c r="B1761" s="136"/>
      <c r="C1761" s="136"/>
      <c r="D1761" s="136"/>
      <c r="E1761" s="136"/>
      <c r="F1761" s="136"/>
      <c r="G1761" s="136"/>
      <c r="H1761" s="136"/>
      <c r="I1761" s="136"/>
      <c r="J1761" s="136"/>
      <c r="K1761" s="136"/>
      <c r="L1761" s="138"/>
      <c r="M1761" s="139"/>
    </row>
    <row r="1762" spans="1:13" s="2" customFormat="1" x14ac:dyDescent="0.25">
      <c r="A1762" s="136"/>
      <c r="B1762" s="136"/>
      <c r="C1762" s="136"/>
      <c r="D1762" s="136"/>
      <c r="E1762" s="136"/>
      <c r="F1762" s="136"/>
      <c r="G1762" s="136"/>
      <c r="H1762" s="136"/>
      <c r="I1762" s="136"/>
      <c r="J1762" s="136"/>
      <c r="K1762" s="136"/>
      <c r="L1762" s="138"/>
      <c r="M1762" s="139"/>
    </row>
    <row r="1763" spans="1:13" s="2" customFormat="1" x14ac:dyDescent="0.25">
      <c r="A1763" s="136"/>
      <c r="B1763" s="136"/>
      <c r="C1763" s="136"/>
      <c r="D1763" s="136"/>
      <c r="E1763" s="136"/>
      <c r="F1763" s="136"/>
      <c r="G1763" s="136"/>
      <c r="H1763" s="136"/>
      <c r="I1763" s="136"/>
      <c r="J1763" s="136"/>
      <c r="K1763" s="136"/>
      <c r="L1763" s="138"/>
      <c r="M1763" s="139"/>
    </row>
    <row r="1764" spans="1:13" s="2" customFormat="1" x14ac:dyDescent="0.25">
      <c r="A1764" s="136"/>
      <c r="B1764" s="136"/>
      <c r="C1764" s="136"/>
      <c r="D1764" s="136"/>
      <c r="E1764" s="136"/>
      <c r="F1764" s="136"/>
      <c r="G1764" s="136"/>
      <c r="H1764" s="136"/>
      <c r="I1764" s="136"/>
      <c r="J1764" s="136"/>
      <c r="K1764" s="136"/>
      <c r="L1764" s="138"/>
      <c r="M1764" s="139"/>
    </row>
    <row r="1765" spans="1:13" s="2" customFormat="1" x14ac:dyDescent="0.25">
      <c r="A1765" s="136"/>
      <c r="B1765" s="136"/>
      <c r="C1765" s="136"/>
      <c r="D1765" s="136"/>
      <c r="E1765" s="136"/>
      <c r="F1765" s="136"/>
      <c r="G1765" s="136"/>
      <c r="H1765" s="136"/>
      <c r="I1765" s="136"/>
      <c r="J1765" s="136"/>
      <c r="K1765" s="136"/>
      <c r="L1765" s="138"/>
      <c r="M1765" s="139"/>
    </row>
    <row r="1766" spans="1:13" s="2" customFormat="1" x14ac:dyDescent="0.25">
      <c r="A1766" s="136"/>
      <c r="B1766" s="136"/>
      <c r="C1766" s="136"/>
      <c r="D1766" s="136"/>
      <c r="E1766" s="136"/>
      <c r="F1766" s="136"/>
      <c r="G1766" s="136"/>
      <c r="H1766" s="136"/>
      <c r="I1766" s="136"/>
      <c r="J1766" s="136"/>
      <c r="K1766" s="136"/>
      <c r="L1766" s="138"/>
      <c r="M1766" s="139"/>
    </row>
    <row r="1767" spans="1:13" s="2" customFormat="1" x14ac:dyDescent="0.25">
      <c r="A1767" s="136"/>
      <c r="B1767" s="136"/>
      <c r="C1767" s="136"/>
      <c r="D1767" s="136"/>
      <c r="E1767" s="136"/>
      <c r="F1767" s="136"/>
      <c r="G1767" s="136"/>
      <c r="H1767" s="136"/>
      <c r="I1767" s="136"/>
      <c r="J1767" s="136"/>
      <c r="K1767" s="136"/>
      <c r="L1767" s="138"/>
      <c r="M1767" s="139"/>
    </row>
    <row r="1768" spans="1:13" s="2" customFormat="1" x14ac:dyDescent="0.25">
      <c r="A1768" s="136"/>
      <c r="B1768" s="136"/>
      <c r="C1768" s="136"/>
      <c r="D1768" s="136"/>
      <c r="E1768" s="136"/>
      <c r="F1768" s="136"/>
      <c r="G1768" s="136"/>
      <c r="H1768" s="136"/>
      <c r="I1768" s="136"/>
      <c r="J1768" s="136"/>
      <c r="K1768" s="136"/>
      <c r="L1768" s="138"/>
      <c r="M1768" s="139"/>
    </row>
    <row r="1769" spans="1:13" s="2" customFormat="1" x14ac:dyDescent="0.25">
      <c r="A1769" s="136"/>
      <c r="B1769" s="136"/>
      <c r="C1769" s="136"/>
      <c r="D1769" s="136"/>
      <c r="E1769" s="136"/>
      <c r="F1769" s="136"/>
      <c r="G1769" s="136"/>
      <c r="H1769" s="136"/>
      <c r="I1769" s="136"/>
      <c r="J1769" s="136"/>
      <c r="K1769" s="136"/>
      <c r="L1769" s="138"/>
      <c r="M1769" s="139"/>
    </row>
    <row r="1770" spans="1:13" s="2" customFormat="1" x14ac:dyDescent="0.25">
      <c r="A1770" s="136"/>
      <c r="B1770" s="136"/>
      <c r="C1770" s="136"/>
      <c r="D1770" s="136"/>
      <c r="E1770" s="136"/>
      <c r="F1770" s="136"/>
      <c r="G1770" s="136"/>
      <c r="H1770" s="136"/>
      <c r="I1770" s="136"/>
      <c r="J1770" s="136"/>
      <c r="K1770" s="136"/>
      <c r="L1770" s="138"/>
      <c r="M1770" s="139"/>
    </row>
    <row r="1771" spans="1:13" s="2" customFormat="1" x14ac:dyDescent="0.25">
      <c r="A1771" s="136"/>
      <c r="B1771" s="136"/>
      <c r="C1771" s="136"/>
      <c r="D1771" s="136"/>
      <c r="E1771" s="136"/>
      <c r="F1771" s="136"/>
      <c r="G1771" s="136"/>
      <c r="H1771" s="136"/>
      <c r="I1771" s="136"/>
      <c r="J1771" s="136"/>
      <c r="K1771" s="136"/>
      <c r="L1771" s="138"/>
      <c r="M1771" s="139"/>
    </row>
    <row r="1772" spans="1:13" s="2" customFormat="1" x14ac:dyDescent="0.25">
      <c r="A1772" s="136"/>
      <c r="B1772" s="136"/>
      <c r="C1772" s="136"/>
      <c r="D1772" s="136"/>
      <c r="E1772" s="136"/>
      <c r="F1772" s="136"/>
      <c r="G1772" s="136"/>
      <c r="H1772" s="136"/>
      <c r="I1772" s="136"/>
      <c r="J1772" s="136"/>
      <c r="K1772" s="136"/>
      <c r="L1772" s="138"/>
      <c r="M1772" s="139"/>
    </row>
    <row r="1773" spans="1:13" s="2" customFormat="1" x14ac:dyDescent="0.25">
      <c r="A1773" s="136"/>
      <c r="B1773" s="136"/>
      <c r="C1773" s="136"/>
      <c r="D1773" s="136"/>
      <c r="E1773" s="136"/>
      <c r="F1773" s="136"/>
      <c r="G1773" s="136"/>
      <c r="H1773" s="136"/>
      <c r="I1773" s="136"/>
      <c r="J1773" s="136"/>
      <c r="K1773" s="136"/>
      <c r="L1773" s="138"/>
      <c r="M1773" s="139"/>
    </row>
    <row r="1774" spans="1:13" s="2" customFormat="1" x14ac:dyDescent="0.25">
      <c r="A1774" s="136"/>
      <c r="B1774" s="136"/>
      <c r="C1774" s="136"/>
      <c r="D1774" s="136"/>
      <c r="E1774" s="136"/>
      <c r="F1774" s="136"/>
      <c r="G1774" s="136"/>
      <c r="H1774" s="136"/>
      <c r="I1774" s="136"/>
      <c r="J1774" s="136"/>
      <c r="K1774" s="136"/>
      <c r="L1774" s="138"/>
      <c r="M1774" s="139"/>
    </row>
    <row r="1775" spans="1:13" s="2" customFormat="1" x14ac:dyDescent="0.25">
      <c r="A1775" s="136"/>
      <c r="B1775" s="136"/>
      <c r="C1775" s="136"/>
      <c r="D1775" s="136"/>
      <c r="E1775" s="136"/>
      <c r="F1775" s="136"/>
      <c r="G1775" s="136"/>
      <c r="H1775" s="136"/>
      <c r="I1775" s="136"/>
      <c r="J1775" s="136"/>
      <c r="K1775" s="136"/>
      <c r="L1775" s="138"/>
      <c r="M1775" s="139"/>
    </row>
    <row r="1776" spans="1:13" s="2" customFormat="1" x14ac:dyDescent="0.25">
      <c r="A1776" s="136"/>
      <c r="B1776" s="136"/>
      <c r="C1776" s="136"/>
      <c r="D1776" s="136"/>
      <c r="E1776" s="136"/>
      <c r="F1776" s="136"/>
      <c r="G1776" s="136"/>
      <c r="H1776" s="136"/>
      <c r="I1776" s="136"/>
      <c r="J1776" s="136"/>
      <c r="K1776" s="136"/>
      <c r="L1776" s="138"/>
      <c r="M1776" s="139"/>
    </row>
    <row r="1777" spans="1:13" s="2" customFormat="1" x14ac:dyDescent="0.25">
      <c r="A1777" s="136"/>
      <c r="B1777" s="136"/>
      <c r="C1777" s="136"/>
      <c r="D1777" s="136"/>
      <c r="E1777" s="136"/>
      <c r="F1777" s="136"/>
      <c r="G1777" s="136"/>
      <c r="H1777" s="136"/>
      <c r="I1777" s="136"/>
      <c r="J1777" s="136"/>
      <c r="K1777" s="136"/>
      <c r="L1777" s="138"/>
      <c r="M1777" s="139"/>
    </row>
    <row r="1778" spans="1:13" s="2" customFormat="1" x14ac:dyDescent="0.25">
      <c r="A1778" s="136"/>
      <c r="B1778" s="136"/>
      <c r="C1778" s="136"/>
      <c r="D1778" s="136"/>
      <c r="E1778" s="136"/>
      <c r="F1778" s="136"/>
      <c r="G1778" s="136"/>
      <c r="H1778" s="136"/>
      <c r="I1778" s="136"/>
      <c r="J1778" s="136"/>
      <c r="K1778" s="136"/>
      <c r="L1778" s="138"/>
      <c r="M1778" s="139"/>
    </row>
    <row r="1779" spans="1:13" s="2" customFormat="1" x14ac:dyDescent="0.25">
      <c r="A1779" s="136"/>
      <c r="B1779" s="136"/>
      <c r="C1779" s="136"/>
      <c r="D1779" s="136"/>
      <c r="E1779" s="136"/>
      <c r="F1779" s="136"/>
      <c r="G1779" s="136"/>
      <c r="H1779" s="136"/>
      <c r="I1779" s="136"/>
      <c r="J1779" s="136"/>
      <c r="K1779" s="136"/>
      <c r="L1779" s="138"/>
      <c r="M1779" s="139"/>
    </row>
    <row r="1780" spans="1:13" s="2" customFormat="1" x14ac:dyDescent="0.25">
      <c r="A1780" s="136"/>
      <c r="B1780" s="136"/>
      <c r="C1780" s="136"/>
      <c r="D1780" s="136"/>
      <c r="E1780" s="136"/>
      <c r="F1780" s="136"/>
      <c r="G1780" s="136"/>
      <c r="H1780" s="136"/>
      <c r="I1780" s="136"/>
      <c r="J1780" s="136"/>
      <c r="K1780" s="136"/>
      <c r="L1780" s="138"/>
      <c r="M1780" s="139"/>
    </row>
    <row r="1781" spans="1:13" s="2" customFormat="1" x14ac:dyDescent="0.25">
      <c r="A1781" s="136"/>
      <c r="B1781" s="136"/>
      <c r="C1781" s="136"/>
      <c r="D1781" s="136"/>
      <c r="E1781" s="136"/>
      <c r="F1781" s="136"/>
      <c r="G1781" s="136"/>
      <c r="H1781" s="136"/>
      <c r="I1781" s="136"/>
      <c r="J1781" s="136"/>
      <c r="K1781" s="136"/>
      <c r="L1781" s="138"/>
      <c r="M1781" s="139"/>
    </row>
    <row r="1782" spans="1:13" s="2" customFormat="1" x14ac:dyDescent="0.25">
      <c r="A1782" s="136"/>
      <c r="B1782" s="136"/>
      <c r="C1782" s="136"/>
      <c r="D1782" s="136"/>
      <c r="E1782" s="136"/>
      <c r="F1782" s="136"/>
      <c r="G1782" s="136"/>
      <c r="H1782" s="136"/>
      <c r="I1782" s="136"/>
      <c r="J1782" s="136"/>
      <c r="K1782" s="136"/>
      <c r="L1782" s="138"/>
      <c r="M1782" s="139"/>
    </row>
    <row r="1783" spans="1:13" s="2" customFormat="1" x14ac:dyDescent="0.25">
      <c r="A1783" s="136"/>
      <c r="B1783" s="136"/>
      <c r="C1783" s="136"/>
      <c r="D1783" s="136"/>
      <c r="E1783" s="136"/>
      <c r="F1783" s="136"/>
      <c r="G1783" s="136"/>
      <c r="H1783" s="136"/>
      <c r="I1783" s="136"/>
      <c r="J1783" s="136"/>
      <c r="K1783" s="136"/>
      <c r="L1783" s="138"/>
      <c r="M1783" s="139"/>
    </row>
    <row r="1784" spans="1:13" s="2" customFormat="1" x14ac:dyDescent="0.25">
      <c r="A1784" s="136"/>
      <c r="B1784" s="136"/>
      <c r="C1784" s="136"/>
      <c r="D1784" s="136"/>
      <c r="E1784" s="136"/>
      <c r="F1784" s="136"/>
      <c r="G1784" s="136"/>
      <c r="H1784" s="136"/>
      <c r="I1784" s="136"/>
      <c r="J1784" s="136"/>
      <c r="K1784" s="136"/>
      <c r="L1784" s="138"/>
      <c r="M1784" s="139"/>
    </row>
    <row r="1785" spans="1:13" s="2" customFormat="1" x14ac:dyDescent="0.25">
      <c r="A1785" s="136"/>
      <c r="B1785" s="136"/>
      <c r="C1785" s="136"/>
      <c r="D1785" s="136"/>
      <c r="E1785" s="136"/>
      <c r="F1785" s="136"/>
      <c r="G1785" s="136"/>
      <c r="H1785" s="136"/>
      <c r="I1785" s="136"/>
      <c r="J1785" s="136"/>
      <c r="K1785" s="136"/>
      <c r="L1785" s="138"/>
      <c r="M1785" s="139"/>
    </row>
    <row r="1786" spans="1:13" s="2" customFormat="1" x14ac:dyDescent="0.25">
      <c r="A1786" s="136"/>
      <c r="B1786" s="136"/>
      <c r="C1786" s="136"/>
      <c r="D1786" s="136"/>
      <c r="E1786" s="136"/>
      <c r="F1786" s="136"/>
      <c r="G1786" s="136"/>
      <c r="H1786" s="136"/>
      <c r="I1786" s="136"/>
      <c r="J1786" s="136"/>
      <c r="K1786" s="136"/>
      <c r="L1786" s="138"/>
      <c r="M1786" s="139"/>
    </row>
    <row r="1787" spans="1:13" s="2" customFormat="1" x14ac:dyDescent="0.25">
      <c r="A1787" s="136"/>
      <c r="B1787" s="136"/>
      <c r="C1787" s="136"/>
      <c r="D1787" s="136"/>
      <c r="E1787" s="136"/>
      <c r="F1787" s="136"/>
      <c r="G1787" s="136"/>
      <c r="H1787" s="136"/>
      <c r="I1787" s="136"/>
      <c r="J1787" s="136"/>
      <c r="K1787" s="136"/>
      <c r="L1787" s="138"/>
      <c r="M1787" s="139"/>
    </row>
    <row r="1788" spans="1:13" s="2" customFormat="1" x14ac:dyDescent="0.25">
      <c r="A1788" s="136"/>
      <c r="B1788" s="136"/>
      <c r="C1788" s="136"/>
      <c r="D1788" s="136"/>
      <c r="E1788" s="136"/>
      <c r="F1788" s="136"/>
      <c r="G1788" s="136"/>
      <c r="H1788" s="136"/>
      <c r="I1788" s="136"/>
      <c r="J1788" s="136"/>
      <c r="K1788" s="136"/>
      <c r="L1788" s="138"/>
      <c r="M1788" s="139"/>
    </row>
    <row r="1789" spans="1:13" s="2" customFormat="1" x14ac:dyDescent="0.25">
      <c r="A1789" s="136"/>
      <c r="B1789" s="136"/>
      <c r="C1789" s="136"/>
      <c r="D1789" s="136"/>
      <c r="E1789" s="136"/>
      <c r="F1789" s="136"/>
      <c r="G1789" s="136"/>
      <c r="H1789" s="136"/>
      <c r="I1789" s="136"/>
      <c r="J1789" s="136"/>
      <c r="K1789" s="136"/>
      <c r="L1789" s="138"/>
      <c r="M1789" s="139"/>
    </row>
    <row r="1790" spans="1:13" s="2" customFormat="1" x14ac:dyDescent="0.25">
      <c r="A1790" s="136"/>
      <c r="B1790" s="136"/>
      <c r="C1790" s="136"/>
      <c r="D1790" s="136"/>
      <c r="E1790" s="136"/>
      <c r="F1790" s="136"/>
      <c r="G1790" s="136"/>
      <c r="H1790" s="136"/>
      <c r="I1790" s="136"/>
      <c r="J1790" s="136"/>
      <c r="K1790" s="136"/>
      <c r="L1790" s="138"/>
      <c r="M1790" s="139"/>
    </row>
    <row r="1791" spans="1:13" s="2" customFormat="1" x14ac:dyDescent="0.25">
      <c r="A1791" s="136"/>
      <c r="B1791" s="136"/>
      <c r="C1791" s="136"/>
      <c r="D1791" s="136"/>
      <c r="E1791" s="136"/>
      <c r="F1791" s="136"/>
      <c r="G1791" s="136"/>
      <c r="H1791" s="136"/>
      <c r="I1791" s="136"/>
      <c r="J1791" s="136"/>
      <c r="K1791" s="136"/>
      <c r="L1791" s="138"/>
      <c r="M1791" s="139"/>
    </row>
    <row r="1792" spans="1:13" s="2" customFormat="1" x14ac:dyDescent="0.25">
      <c r="A1792" s="136"/>
      <c r="B1792" s="136"/>
      <c r="C1792" s="136"/>
      <c r="D1792" s="136"/>
      <c r="E1792" s="136"/>
      <c r="F1792" s="136"/>
      <c r="G1792" s="136"/>
      <c r="H1792" s="136"/>
      <c r="I1792" s="136"/>
      <c r="J1792" s="136"/>
      <c r="K1792" s="136"/>
      <c r="L1792" s="138"/>
      <c r="M1792" s="139"/>
    </row>
    <row r="1793" spans="1:13" s="2" customFormat="1" x14ac:dyDescent="0.25">
      <c r="A1793" s="136"/>
      <c r="B1793" s="136"/>
      <c r="C1793" s="136"/>
      <c r="D1793" s="136"/>
      <c r="E1793" s="136"/>
      <c r="F1793" s="136"/>
      <c r="G1793" s="136"/>
      <c r="H1793" s="136"/>
      <c r="I1793" s="136"/>
      <c r="J1793" s="136"/>
      <c r="K1793" s="136"/>
      <c r="L1793" s="138"/>
      <c r="M1793" s="139"/>
    </row>
    <row r="1794" spans="1:13" s="2" customFormat="1" x14ac:dyDescent="0.25">
      <c r="A1794" s="136"/>
      <c r="B1794" s="136"/>
      <c r="C1794" s="136"/>
      <c r="D1794" s="136"/>
      <c r="E1794" s="136"/>
      <c r="F1794" s="136"/>
      <c r="G1794" s="136"/>
      <c r="H1794" s="136"/>
      <c r="I1794" s="136"/>
      <c r="J1794" s="136"/>
      <c r="K1794" s="136"/>
      <c r="L1794" s="138"/>
      <c r="M1794" s="139"/>
    </row>
    <row r="1795" spans="1:13" s="2" customFormat="1" x14ac:dyDescent="0.25">
      <c r="A1795" s="136"/>
      <c r="B1795" s="136"/>
      <c r="C1795" s="136"/>
      <c r="D1795" s="136"/>
      <c r="E1795" s="136"/>
      <c r="F1795" s="136"/>
      <c r="G1795" s="136"/>
      <c r="H1795" s="136"/>
      <c r="I1795" s="136"/>
      <c r="J1795" s="136"/>
      <c r="K1795" s="136"/>
      <c r="L1795" s="138"/>
      <c r="M1795" s="139"/>
    </row>
    <row r="1796" spans="1:13" s="2" customFormat="1" x14ac:dyDescent="0.25">
      <c r="A1796" s="136"/>
      <c r="B1796" s="136"/>
      <c r="C1796" s="136"/>
      <c r="D1796" s="136"/>
      <c r="E1796" s="136"/>
      <c r="F1796" s="136"/>
      <c r="G1796" s="136"/>
      <c r="H1796" s="136"/>
      <c r="I1796" s="136"/>
      <c r="J1796" s="136"/>
      <c r="K1796" s="136"/>
      <c r="L1796" s="138"/>
      <c r="M1796" s="139"/>
    </row>
    <row r="1797" spans="1:13" s="2" customFormat="1" x14ac:dyDescent="0.25">
      <c r="A1797" s="136"/>
      <c r="B1797" s="136"/>
      <c r="C1797" s="136"/>
      <c r="D1797" s="136"/>
      <c r="E1797" s="136"/>
      <c r="F1797" s="136"/>
      <c r="G1797" s="136"/>
      <c r="H1797" s="136"/>
      <c r="I1797" s="136"/>
      <c r="J1797" s="136"/>
      <c r="K1797" s="136"/>
      <c r="L1797" s="138"/>
      <c r="M1797" s="139"/>
    </row>
    <row r="1798" spans="1:13" s="2" customFormat="1" x14ac:dyDescent="0.25">
      <c r="A1798" s="136"/>
      <c r="B1798" s="136"/>
      <c r="C1798" s="136"/>
      <c r="D1798" s="136"/>
      <c r="E1798" s="136"/>
      <c r="F1798" s="136"/>
      <c r="G1798" s="136"/>
      <c r="H1798" s="136"/>
      <c r="I1798" s="136"/>
      <c r="J1798" s="136"/>
      <c r="K1798" s="136"/>
      <c r="L1798" s="138"/>
      <c r="M1798" s="139"/>
    </row>
    <row r="1799" spans="1:13" s="2" customFormat="1" x14ac:dyDescent="0.25">
      <c r="A1799" s="136"/>
      <c r="B1799" s="136"/>
      <c r="C1799" s="136"/>
      <c r="D1799" s="136"/>
      <c r="E1799" s="136"/>
      <c r="F1799" s="136"/>
      <c r="G1799" s="136"/>
      <c r="H1799" s="136"/>
      <c r="I1799" s="136"/>
      <c r="J1799" s="136"/>
      <c r="K1799" s="136"/>
      <c r="L1799" s="138"/>
      <c r="M1799" s="139"/>
    </row>
    <row r="1800" spans="1:13" s="2" customFormat="1" x14ac:dyDescent="0.25">
      <c r="A1800" s="136"/>
      <c r="B1800" s="136"/>
      <c r="C1800" s="136"/>
      <c r="D1800" s="136"/>
      <c r="E1800" s="136"/>
      <c r="F1800" s="136"/>
      <c r="G1800" s="136"/>
      <c r="H1800" s="136"/>
      <c r="I1800" s="136"/>
      <c r="J1800" s="136"/>
      <c r="K1800" s="136"/>
      <c r="L1800" s="138"/>
      <c r="M1800" s="139"/>
    </row>
    <row r="1801" spans="1:13" s="2" customFormat="1" x14ac:dyDescent="0.25">
      <c r="A1801" s="136"/>
      <c r="B1801" s="136"/>
      <c r="C1801" s="136"/>
      <c r="D1801" s="136"/>
      <c r="E1801" s="136"/>
      <c r="F1801" s="136"/>
      <c r="G1801" s="136"/>
      <c r="H1801" s="136"/>
      <c r="I1801" s="136"/>
      <c r="J1801" s="136"/>
      <c r="K1801" s="136"/>
      <c r="L1801" s="138"/>
      <c r="M1801" s="139"/>
    </row>
    <row r="1802" spans="1:13" s="2" customFormat="1" x14ac:dyDescent="0.25">
      <c r="A1802" s="136"/>
      <c r="B1802" s="136"/>
      <c r="C1802" s="136"/>
      <c r="D1802" s="136"/>
      <c r="E1802" s="136"/>
      <c r="F1802" s="136"/>
      <c r="G1802" s="136"/>
      <c r="H1802" s="136"/>
      <c r="I1802" s="136"/>
      <c r="J1802" s="136"/>
      <c r="K1802" s="136"/>
      <c r="L1802" s="138"/>
      <c r="M1802" s="139"/>
    </row>
    <row r="1803" spans="1:13" s="2" customFormat="1" x14ac:dyDescent="0.25">
      <c r="A1803" s="136"/>
      <c r="B1803" s="136"/>
      <c r="C1803" s="136"/>
      <c r="D1803" s="136"/>
      <c r="E1803" s="136"/>
      <c r="F1803" s="136"/>
      <c r="G1803" s="136"/>
      <c r="H1803" s="136"/>
      <c r="I1803" s="136"/>
      <c r="J1803" s="136"/>
      <c r="K1803" s="136"/>
      <c r="L1803" s="138"/>
      <c r="M1803" s="139"/>
    </row>
    <row r="1804" spans="1:13" s="2" customFormat="1" x14ac:dyDescent="0.25">
      <c r="A1804" s="136"/>
      <c r="B1804" s="136"/>
      <c r="C1804" s="136"/>
      <c r="D1804" s="136"/>
      <c r="E1804" s="136"/>
      <c r="F1804" s="136"/>
      <c r="G1804" s="136"/>
      <c r="H1804" s="136"/>
      <c r="I1804" s="136"/>
      <c r="J1804" s="136"/>
      <c r="K1804" s="136"/>
      <c r="L1804" s="138"/>
      <c r="M1804" s="139"/>
    </row>
    <row r="1805" spans="1:13" s="2" customFormat="1" x14ac:dyDescent="0.25">
      <c r="A1805" s="136"/>
      <c r="B1805" s="136"/>
      <c r="C1805" s="136"/>
      <c r="D1805" s="136"/>
      <c r="E1805" s="136"/>
      <c r="F1805" s="136"/>
      <c r="G1805" s="136"/>
      <c r="H1805" s="136"/>
      <c r="I1805" s="136"/>
      <c r="J1805" s="136"/>
      <c r="K1805" s="136"/>
      <c r="L1805" s="138"/>
      <c r="M1805" s="139"/>
    </row>
    <row r="1806" spans="1:13" s="2" customFormat="1" x14ac:dyDescent="0.25">
      <c r="A1806" s="136"/>
      <c r="B1806" s="136"/>
      <c r="C1806" s="136"/>
      <c r="D1806" s="136"/>
      <c r="E1806" s="136"/>
      <c r="F1806" s="136"/>
      <c r="G1806" s="136"/>
      <c r="H1806" s="136"/>
      <c r="I1806" s="136"/>
      <c r="J1806" s="136"/>
      <c r="K1806" s="136"/>
      <c r="L1806" s="138"/>
      <c r="M1806" s="139"/>
    </row>
    <row r="1807" spans="1:13" s="2" customFormat="1" x14ac:dyDescent="0.25">
      <c r="A1807" s="136"/>
      <c r="B1807" s="136"/>
      <c r="C1807" s="136"/>
      <c r="D1807" s="136"/>
      <c r="E1807" s="136"/>
      <c r="F1807" s="136"/>
      <c r="G1807" s="136"/>
      <c r="H1807" s="136"/>
      <c r="I1807" s="136"/>
      <c r="J1807" s="136"/>
      <c r="K1807" s="136"/>
      <c r="L1807" s="138"/>
      <c r="M1807" s="139"/>
    </row>
    <row r="1808" spans="1:13" s="2" customFormat="1" x14ac:dyDescent="0.25">
      <c r="A1808" s="136"/>
      <c r="B1808" s="136"/>
      <c r="C1808" s="136"/>
      <c r="D1808" s="136"/>
      <c r="E1808" s="136"/>
      <c r="F1808" s="136"/>
      <c r="G1808" s="136"/>
      <c r="H1808" s="136"/>
      <c r="I1808" s="136"/>
      <c r="J1808" s="136"/>
      <c r="K1808" s="136"/>
      <c r="L1808" s="138"/>
      <c r="M1808" s="139"/>
    </row>
    <row r="1809" spans="1:13" s="2" customFormat="1" x14ac:dyDescent="0.25">
      <c r="A1809" s="136"/>
      <c r="B1809" s="136"/>
      <c r="C1809" s="136"/>
      <c r="D1809" s="136"/>
      <c r="E1809" s="136"/>
      <c r="F1809" s="136"/>
      <c r="G1809" s="136"/>
      <c r="H1809" s="136"/>
      <c r="I1809" s="136"/>
      <c r="J1809" s="136"/>
      <c r="K1809" s="136"/>
      <c r="L1809" s="138"/>
      <c r="M1809" s="139"/>
    </row>
    <row r="1810" spans="1:13" s="2" customFormat="1" x14ac:dyDescent="0.25">
      <c r="A1810" s="136"/>
      <c r="B1810" s="136"/>
      <c r="C1810" s="136"/>
      <c r="D1810" s="136"/>
      <c r="E1810" s="136"/>
      <c r="F1810" s="136"/>
      <c r="G1810" s="136"/>
      <c r="H1810" s="136"/>
      <c r="I1810" s="136"/>
      <c r="J1810" s="136"/>
      <c r="K1810" s="136"/>
      <c r="L1810" s="138"/>
      <c r="M1810" s="139"/>
    </row>
    <row r="1811" spans="1:13" s="2" customFormat="1" x14ac:dyDescent="0.25">
      <c r="A1811" s="136"/>
      <c r="B1811" s="136"/>
      <c r="C1811" s="136"/>
      <c r="D1811" s="136"/>
      <c r="E1811" s="136"/>
      <c r="F1811" s="136"/>
      <c r="G1811" s="136"/>
      <c r="H1811" s="136"/>
      <c r="I1811" s="136"/>
      <c r="J1811" s="136"/>
      <c r="K1811" s="136"/>
      <c r="L1811" s="138"/>
      <c r="M1811" s="139"/>
    </row>
    <row r="1812" spans="1:13" s="2" customFormat="1" x14ac:dyDescent="0.25">
      <c r="A1812" s="136"/>
      <c r="B1812" s="136"/>
      <c r="C1812" s="136"/>
      <c r="D1812" s="136"/>
      <c r="E1812" s="136"/>
      <c r="F1812" s="136"/>
      <c r="G1812" s="136"/>
      <c r="H1812" s="136"/>
      <c r="I1812" s="136"/>
      <c r="J1812" s="136"/>
      <c r="K1812" s="136"/>
      <c r="L1812" s="138"/>
      <c r="M1812" s="139"/>
    </row>
    <row r="1813" spans="1:13" s="2" customFormat="1" x14ac:dyDescent="0.25">
      <c r="A1813" s="136"/>
      <c r="B1813" s="136"/>
      <c r="C1813" s="136"/>
      <c r="D1813" s="136"/>
      <c r="E1813" s="136"/>
      <c r="F1813" s="136"/>
      <c r="G1813" s="136"/>
      <c r="H1813" s="136"/>
      <c r="I1813" s="136"/>
      <c r="J1813" s="136"/>
      <c r="K1813" s="136"/>
      <c r="L1813" s="138"/>
      <c r="M1813" s="139"/>
    </row>
    <row r="1814" spans="1:13" s="2" customFormat="1" x14ac:dyDescent="0.25">
      <c r="A1814" s="136"/>
      <c r="B1814" s="136"/>
      <c r="C1814" s="136"/>
      <c r="D1814" s="136"/>
      <c r="E1814" s="136"/>
      <c r="F1814" s="136"/>
      <c r="G1814" s="136"/>
      <c r="H1814" s="136"/>
      <c r="I1814" s="136"/>
      <c r="J1814" s="136"/>
      <c r="K1814" s="136"/>
      <c r="L1814" s="138"/>
      <c r="M1814" s="139"/>
    </row>
    <row r="1815" spans="1:13" s="2" customFormat="1" x14ac:dyDescent="0.25">
      <c r="A1815" s="136"/>
      <c r="B1815" s="136"/>
      <c r="C1815" s="136"/>
      <c r="D1815" s="136"/>
      <c r="E1815" s="136"/>
      <c r="F1815" s="136"/>
      <c r="G1815" s="136"/>
      <c r="H1815" s="136"/>
      <c r="I1815" s="136"/>
      <c r="J1815" s="136"/>
      <c r="K1815" s="136"/>
      <c r="L1815" s="138"/>
      <c r="M1815" s="139"/>
    </row>
    <row r="1816" spans="1:13" s="2" customFormat="1" x14ac:dyDescent="0.25">
      <c r="A1816" s="136"/>
      <c r="B1816" s="136"/>
      <c r="C1816" s="136"/>
      <c r="D1816" s="136"/>
      <c r="E1816" s="136"/>
      <c r="F1816" s="136"/>
      <c r="G1816" s="136"/>
      <c r="H1816" s="136"/>
      <c r="I1816" s="136"/>
      <c r="J1816" s="136"/>
      <c r="K1816" s="136"/>
      <c r="L1816" s="138"/>
      <c r="M1816" s="139"/>
    </row>
    <row r="1817" spans="1:13" s="2" customFormat="1" x14ac:dyDescent="0.25">
      <c r="A1817" s="136"/>
      <c r="B1817" s="136"/>
      <c r="C1817" s="136"/>
      <c r="D1817" s="136"/>
      <c r="E1817" s="136"/>
      <c r="F1817" s="136"/>
      <c r="G1817" s="136"/>
      <c r="H1817" s="136"/>
      <c r="I1817" s="136"/>
      <c r="J1817" s="136"/>
      <c r="K1817" s="136"/>
      <c r="L1817" s="138"/>
      <c r="M1817" s="139"/>
    </row>
    <row r="1818" spans="1:13" s="2" customFormat="1" x14ac:dyDescent="0.25">
      <c r="A1818" s="136"/>
      <c r="B1818" s="136"/>
      <c r="C1818" s="136"/>
      <c r="D1818" s="136"/>
      <c r="E1818" s="136"/>
      <c r="F1818" s="136"/>
      <c r="G1818" s="136"/>
      <c r="H1818" s="136"/>
      <c r="I1818" s="136"/>
      <c r="J1818" s="136"/>
      <c r="K1818" s="136"/>
      <c r="L1818" s="138"/>
      <c r="M1818" s="139"/>
    </row>
    <row r="1819" spans="1:13" s="2" customFormat="1" x14ac:dyDescent="0.25">
      <c r="A1819" s="136"/>
      <c r="B1819" s="136"/>
      <c r="C1819" s="136"/>
      <c r="D1819" s="136"/>
      <c r="E1819" s="136"/>
      <c r="F1819" s="136"/>
      <c r="G1819" s="136"/>
      <c r="H1819" s="136"/>
      <c r="I1819" s="136"/>
      <c r="J1819" s="136"/>
      <c r="K1819" s="136"/>
      <c r="L1819" s="138"/>
      <c r="M1819" s="139"/>
    </row>
    <row r="1820" spans="1:13" s="2" customFormat="1" x14ac:dyDescent="0.25">
      <c r="A1820" s="136"/>
      <c r="B1820" s="136"/>
      <c r="C1820" s="136"/>
      <c r="D1820" s="136"/>
      <c r="E1820" s="136"/>
      <c r="F1820" s="136"/>
      <c r="G1820" s="136"/>
      <c r="H1820" s="136"/>
      <c r="I1820" s="136"/>
      <c r="J1820" s="136"/>
      <c r="K1820" s="136"/>
      <c r="L1820" s="138"/>
      <c r="M1820" s="139"/>
    </row>
    <row r="1821" spans="1:13" s="2" customFormat="1" x14ac:dyDescent="0.25">
      <c r="A1821" s="136"/>
      <c r="B1821" s="136"/>
      <c r="C1821" s="136"/>
      <c r="D1821" s="136"/>
      <c r="E1821" s="136"/>
      <c r="F1821" s="136"/>
      <c r="G1821" s="136"/>
      <c r="H1821" s="136"/>
      <c r="I1821" s="136"/>
      <c r="J1821" s="136"/>
      <c r="K1821" s="136"/>
      <c r="L1821" s="138"/>
      <c r="M1821" s="139"/>
    </row>
    <row r="1822" spans="1:13" s="2" customFormat="1" x14ac:dyDescent="0.25">
      <c r="A1822" s="136"/>
      <c r="B1822" s="136"/>
      <c r="C1822" s="136"/>
      <c r="D1822" s="136"/>
      <c r="E1822" s="136"/>
      <c r="F1822" s="136"/>
      <c r="G1822" s="136"/>
      <c r="H1822" s="136"/>
      <c r="I1822" s="136"/>
      <c r="J1822" s="136"/>
      <c r="K1822" s="136"/>
      <c r="L1822" s="138"/>
      <c r="M1822" s="139"/>
    </row>
    <row r="1823" spans="1:13" s="2" customFormat="1" x14ac:dyDescent="0.25">
      <c r="A1823" s="136"/>
      <c r="B1823" s="136"/>
      <c r="C1823" s="136"/>
      <c r="D1823" s="136"/>
      <c r="E1823" s="136"/>
      <c r="F1823" s="136"/>
      <c r="G1823" s="136"/>
      <c r="H1823" s="136"/>
      <c r="I1823" s="136"/>
      <c r="J1823" s="136"/>
      <c r="K1823" s="136"/>
      <c r="L1823" s="138"/>
      <c r="M1823" s="139"/>
    </row>
    <row r="1824" spans="1:13" s="2" customFormat="1" x14ac:dyDescent="0.25">
      <c r="A1824" s="136"/>
      <c r="B1824" s="136"/>
      <c r="C1824" s="136"/>
      <c r="D1824" s="136"/>
      <c r="E1824" s="136"/>
      <c r="F1824" s="136"/>
      <c r="G1824" s="136"/>
      <c r="H1824" s="136"/>
      <c r="I1824" s="136"/>
      <c r="J1824" s="136"/>
      <c r="K1824" s="136"/>
      <c r="L1824" s="138"/>
      <c r="M1824" s="139"/>
    </row>
    <row r="1825" spans="1:13" s="2" customFormat="1" x14ac:dyDescent="0.25">
      <c r="A1825" s="136"/>
      <c r="B1825" s="136"/>
      <c r="C1825" s="136"/>
      <c r="D1825" s="136"/>
      <c r="E1825" s="136"/>
      <c r="F1825" s="136"/>
      <c r="G1825" s="136"/>
      <c r="H1825" s="136"/>
      <c r="I1825" s="136"/>
      <c r="J1825" s="136"/>
      <c r="K1825" s="136"/>
      <c r="L1825" s="138"/>
      <c r="M1825" s="139"/>
    </row>
    <row r="1826" spans="1:13" s="2" customFormat="1" x14ac:dyDescent="0.25">
      <c r="A1826" s="136"/>
      <c r="B1826" s="136"/>
      <c r="C1826" s="136"/>
      <c r="D1826" s="136"/>
      <c r="E1826" s="136"/>
      <c r="F1826" s="136"/>
      <c r="G1826" s="136"/>
      <c r="H1826" s="136"/>
      <c r="I1826" s="136"/>
      <c r="J1826" s="136"/>
      <c r="K1826" s="136"/>
      <c r="L1826" s="138"/>
      <c r="M1826" s="139"/>
    </row>
    <row r="1827" spans="1:13" s="2" customFormat="1" x14ac:dyDescent="0.25">
      <c r="A1827" s="136"/>
      <c r="B1827" s="136"/>
      <c r="C1827" s="136"/>
      <c r="D1827" s="136"/>
      <c r="E1827" s="136"/>
      <c r="F1827" s="136"/>
      <c r="G1827" s="136"/>
      <c r="H1827" s="136"/>
      <c r="I1827" s="136"/>
      <c r="J1827" s="136"/>
      <c r="K1827" s="136"/>
      <c r="L1827" s="138"/>
      <c r="M1827" s="139"/>
    </row>
    <row r="1828" spans="1:13" s="2" customFormat="1" x14ac:dyDescent="0.25">
      <c r="A1828" s="136"/>
      <c r="B1828" s="136"/>
      <c r="C1828" s="136"/>
      <c r="D1828" s="136"/>
      <c r="E1828" s="136"/>
      <c r="F1828" s="136"/>
      <c r="G1828" s="136"/>
      <c r="H1828" s="136"/>
      <c r="I1828" s="136"/>
      <c r="J1828" s="136"/>
      <c r="K1828" s="136"/>
      <c r="L1828" s="138"/>
      <c r="M1828" s="139"/>
    </row>
    <row r="1829" spans="1:13" s="2" customFormat="1" x14ac:dyDescent="0.25">
      <c r="A1829" s="136"/>
      <c r="B1829" s="136"/>
      <c r="C1829" s="136"/>
      <c r="D1829" s="136"/>
      <c r="E1829" s="136"/>
      <c r="F1829" s="136"/>
      <c r="G1829" s="136"/>
      <c r="H1829" s="136"/>
      <c r="I1829" s="136"/>
      <c r="J1829" s="136"/>
      <c r="K1829" s="136"/>
      <c r="L1829" s="138"/>
      <c r="M1829" s="139"/>
    </row>
    <row r="1830" spans="1:13" s="2" customFormat="1" x14ac:dyDescent="0.25">
      <c r="A1830" s="136"/>
      <c r="B1830" s="136"/>
      <c r="C1830" s="136"/>
      <c r="D1830" s="136"/>
      <c r="E1830" s="136"/>
      <c r="F1830" s="136"/>
      <c r="G1830" s="136"/>
      <c r="H1830" s="136"/>
      <c r="I1830" s="136"/>
      <c r="J1830" s="136"/>
      <c r="K1830" s="136"/>
      <c r="L1830" s="138"/>
      <c r="M1830" s="139"/>
    </row>
    <row r="1831" spans="1:13" s="2" customFormat="1" x14ac:dyDescent="0.25">
      <c r="A1831" s="136"/>
      <c r="B1831" s="136"/>
      <c r="C1831" s="136"/>
      <c r="D1831" s="136"/>
      <c r="E1831" s="136"/>
      <c r="F1831" s="136"/>
      <c r="G1831" s="136"/>
      <c r="H1831" s="136"/>
      <c r="I1831" s="136"/>
      <c r="J1831" s="136"/>
      <c r="K1831" s="136"/>
      <c r="L1831" s="138"/>
      <c r="M1831" s="139"/>
    </row>
    <row r="1832" spans="1:13" s="2" customFormat="1" x14ac:dyDescent="0.25">
      <c r="A1832" s="136"/>
      <c r="B1832" s="136"/>
      <c r="C1832" s="136"/>
      <c r="D1832" s="136"/>
      <c r="E1832" s="136"/>
      <c r="F1832" s="136"/>
      <c r="G1832" s="136"/>
      <c r="H1832" s="136"/>
      <c r="I1832" s="136"/>
      <c r="J1832" s="136"/>
      <c r="K1832" s="136"/>
      <c r="L1832" s="138"/>
      <c r="M1832" s="139"/>
    </row>
    <row r="1833" spans="1:13" s="2" customFormat="1" x14ac:dyDescent="0.25">
      <c r="A1833" s="136"/>
      <c r="B1833" s="136"/>
      <c r="C1833" s="136"/>
      <c r="D1833" s="136"/>
      <c r="E1833" s="136"/>
      <c r="F1833" s="136"/>
      <c r="G1833" s="136"/>
      <c r="H1833" s="136"/>
      <c r="I1833" s="136"/>
      <c r="J1833" s="136"/>
      <c r="K1833" s="136"/>
      <c r="L1833" s="138"/>
      <c r="M1833" s="139"/>
    </row>
    <row r="1834" spans="1:13" s="2" customFormat="1" x14ac:dyDescent="0.25">
      <c r="A1834" s="136"/>
      <c r="B1834" s="136"/>
      <c r="C1834" s="136"/>
      <c r="D1834" s="136"/>
      <c r="E1834" s="136"/>
      <c r="F1834" s="136"/>
      <c r="G1834" s="136"/>
      <c r="H1834" s="136"/>
      <c r="I1834" s="136"/>
      <c r="J1834" s="136"/>
      <c r="K1834" s="136"/>
      <c r="L1834" s="138"/>
      <c r="M1834" s="139"/>
    </row>
    <row r="1835" spans="1:13" s="2" customFormat="1" x14ac:dyDescent="0.25">
      <c r="A1835" s="136"/>
      <c r="B1835" s="136"/>
      <c r="C1835" s="136"/>
      <c r="D1835" s="136"/>
      <c r="E1835" s="136"/>
      <c r="F1835" s="136"/>
      <c r="G1835" s="136"/>
      <c r="H1835" s="136"/>
      <c r="I1835" s="136"/>
      <c r="J1835" s="136"/>
      <c r="K1835" s="136"/>
      <c r="L1835" s="138"/>
      <c r="M1835" s="139"/>
    </row>
    <row r="1836" spans="1:13" s="2" customFormat="1" x14ac:dyDescent="0.25">
      <c r="A1836" s="136"/>
      <c r="B1836" s="136"/>
      <c r="C1836" s="136"/>
      <c r="D1836" s="136"/>
      <c r="E1836" s="136"/>
      <c r="F1836" s="136"/>
      <c r="G1836" s="136"/>
      <c r="H1836" s="136"/>
      <c r="I1836" s="136"/>
      <c r="J1836" s="136"/>
      <c r="K1836" s="136"/>
      <c r="L1836" s="138"/>
      <c r="M1836" s="139"/>
    </row>
    <row r="1837" spans="1:13" s="2" customFormat="1" x14ac:dyDescent="0.25">
      <c r="A1837" s="136"/>
      <c r="B1837" s="136"/>
      <c r="C1837" s="136"/>
      <c r="D1837" s="136"/>
      <c r="E1837" s="136"/>
      <c r="F1837" s="136"/>
      <c r="G1837" s="136"/>
      <c r="H1837" s="136"/>
      <c r="I1837" s="136"/>
      <c r="J1837" s="136"/>
      <c r="K1837" s="136"/>
      <c r="L1837" s="138"/>
      <c r="M1837" s="139"/>
    </row>
    <row r="1838" spans="1:13" s="2" customFormat="1" x14ac:dyDescent="0.25">
      <c r="A1838" s="136"/>
      <c r="B1838" s="136"/>
      <c r="C1838" s="136"/>
      <c r="D1838" s="136"/>
      <c r="E1838" s="136"/>
      <c r="F1838" s="136"/>
      <c r="G1838" s="136"/>
      <c r="H1838" s="136"/>
      <c r="I1838" s="136"/>
      <c r="J1838" s="136"/>
      <c r="K1838" s="136"/>
      <c r="L1838" s="138"/>
      <c r="M1838" s="139"/>
    </row>
    <row r="1839" spans="1:13" s="2" customFormat="1" x14ac:dyDescent="0.25">
      <c r="A1839" s="136"/>
      <c r="B1839" s="136"/>
      <c r="C1839" s="136"/>
      <c r="D1839" s="136"/>
      <c r="E1839" s="136"/>
      <c r="F1839" s="136"/>
      <c r="G1839" s="136"/>
      <c r="H1839" s="136"/>
      <c r="I1839" s="136"/>
      <c r="J1839" s="136"/>
      <c r="K1839" s="136"/>
      <c r="L1839" s="138"/>
      <c r="M1839" s="139"/>
    </row>
    <row r="1840" spans="1:13" s="2" customFormat="1" x14ac:dyDescent="0.25">
      <c r="A1840" s="136"/>
      <c r="B1840" s="136"/>
      <c r="C1840" s="136"/>
      <c r="D1840" s="136"/>
      <c r="E1840" s="136"/>
      <c r="F1840" s="136"/>
      <c r="G1840" s="136"/>
      <c r="H1840" s="136"/>
      <c r="I1840" s="136"/>
      <c r="J1840" s="136"/>
      <c r="K1840" s="136"/>
      <c r="L1840" s="138"/>
      <c r="M1840" s="139"/>
    </row>
    <row r="1841" spans="1:13" s="2" customFormat="1" x14ac:dyDescent="0.25">
      <c r="A1841" s="136"/>
      <c r="B1841" s="136"/>
      <c r="C1841" s="136"/>
      <c r="D1841" s="136"/>
      <c r="E1841" s="136"/>
      <c r="F1841" s="136"/>
      <c r="G1841" s="136"/>
      <c r="H1841" s="136"/>
      <c r="I1841" s="136"/>
      <c r="J1841" s="136"/>
      <c r="K1841" s="136"/>
      <c r="L1841" s="138"/>
      <c r="M1841" s="139"/>
    </row>
    <row r="1842" spans="1:13" s="2" customFormat="1" x14ac:dyDescent="0.25">
      <c r="A1842" s="136"/>
      <c r="B1842" s="136"/>
      <c r="C1842" s="136"/>
      <c r="D1842" s="136"/>
      <c r="E1842" s="136"/>
      <c r="F1842" s="136"/>
      <c r="G1842" s="136"/>
      <c r="H1842" s="136"/>
      <c r="I1842" s="136"/>
      <c r="J1842" s="136"/>
      <c r="K1842" s="136"/>
      <c r="L1842" s="138"/>
      <c r="M1842" s="139"/>
    </row>
    <row r="1843" spans="1:13" s="2" customFormat="1" x14ac:dyDescent="0.25">
      <c r="A1843" s="136"/>
      <c r="B1843" s="136"/>
      <c r="C1843" s="136"/>
      <c r="D1843" s="136"/>
      <c r="E1843" s="136"/>
      <c r="F1843" s="136"/>
      <c r="G1843" s="136"/>
      <c r="H1843" s="136"/>
      <c r="I1843" s="136"/>
      <c r="J1843" s="136"/>
      <c r="K1843" s="136"/>
      <c r="L1843" s="138"/>
      <c r="M1843" s="139"/>
    </row>
    <row r="1844" spans="1:13" s="2" customFormat="1" x14ac:dyDescent="0.25">
      <c r="A1844" s="136"/>
      <c r="B1844" s="136"/>
      <c r="C1844" s="136"/>
      <c r="D1844" s="136"/>
      <c r="E1844" s="136"/>
      <c r="F1844" s="136"/>
      <c r="G1844" s="136"/>
      <c r="H1844" s="136"/>
      <c r="I1844" s="136"/>
      <c r="J1844" s="136"/>
      <c r="K1844" s="136"/>
      <c r="L1844" s="138"/>
      <c r="M1844" s="139"/>
    </row>
    <row r="1845" spans="1:13" s="2" customFormat="1" x14ac:dyDescent="0.25">
      <c r="A1845" s="136"/>
      <c r="B1845" s="136"/>
      <c r="C1845" s="136"/>
      <c r="D1845" s="136"/>
      <c r="E1845" s="136"/>
      <c r="F1845" s="136"/>
      <c r="G1845" s="136"/>
      <c r="H1845" s="136"/>
      <c r="I1845" s="136"/>
      <c r="J1845" s="136"/>
      <c r="K1845" s="136"/>
      <c r="L1845" s="138"/>
      <c r="M1845" s="139"/>
    </row>
    <row r="1846" spans="1:13" s="2" customFormat="1" x14ac:dyDescent="0.25">
      <c r="A1846" s="136"/>
      <c r="B1846" s="136"/>
      <c r="C1846" s="136"/>
      <c r="D1846" s="136"/>
      <c r="E1846" s="136"/>
      <c r="F1846" s="136"/>
      <c r="G1846" s="136"/>
      <c r="H1846" s="136"/>
      <c r="I1846" s="136"/>
      <c r="J1846" s="136"/>
      <c r="K1846" s="136"/>
      <c r="L1846" s="138"/>
      <c r="M1846" s="139"/>
    </row>
    <row r="1847" spans="1:13" s="2" customFormat="1" x14ac:dyDescent="0.25">
      <c r="A1847" s="136"/>
      <c r="B1847" s="136"/>
      <c r="C1847" s="136"/>
      <c r="D1847" s="136"/>
      <c r="E1847" s="136"/>
      <c r="F1847" s="136"/>
      <c r="G1847" s="136"/>
      <c r="H1847" s="136"/>
      <c r="I1847" s="136"/>
      <c r="J1847" s="136"/>
      <c r="K1847" s="136"/>
      <c r="L1847" s="138"/>
      <c r="M1847" s="139"/>
    </row>
    <row r="1848" spans="1:13" s="2" customFormat="1" x14ac:dyDescent="0.25">
      <c r="A1848" s="136"/>
      <c r="B1848" s="136"/>
      <c r="C1848" s="136"/>
      <c r="D1848" s="136"/>
      <c r="E1848" s="136"/>
      <c r="F1848" s="136"/>
      <c r="G1848" s="136"/>
      <c r="H1848" s="136"/>
      <c r="I1848" s="136"/>
      <c r="J1848" s="136"/>
      <c r="K1848" s="136"/>
      <c r="L1848" s="138"/>
      <c r="M1848" s="139"/>
    </row>
    <row r="1849" spans="1:13" s="2" customFormat="1" x14ac:dyDescent="0.25">
      <c r="A1849" s="136"/>
      <c r="B1849" s="136"/>
      <c r="C1849" s="136"/>
      <c r="D1849" s="136"/>
      <c r="E1849" s="136"/>
      <c r="F1849" s="136"/>
      <c r="G1849" s="136"/>
      <c r="H1849" s="136"/>
      <c r="I1849" s="136"/>
      <c r="J1849" s="136"/>
      <c r="K1849" s="136"/>
      <c r="L1849" s="138"/>
      <c r="M1849" s="139"/>
    </row>
    <row r="1850" spans="1:13" s="2" customFormat="1" x14ac:dyDescent="0.25">
      <c r="A1850" s="136"/>
      <c r="B1850" s="136"/>
      <c r="C1850" s="136"/>
      <c r="D1850" s="136"/>
      <c r="E1850" s="136"/>
      <c r="F1850" s="136"/>
      <c r="G1850" s="136"/>
      <c r="H1850" s="136"/>
      <c r="I1850" s="136"/>
      <c r="J1850" s="136"/>
      <c r="K1850" s="136"/>
      <c r="L1850" s="138"/>
      <c r="M1850" s="139"/>
    </row>
    <row r="1851" spans="1:13" s="2" customFormat="1" x14ac:dyDescent="0.25">
      <c r="A1851" s="136"/>
      <c r="B1851" s="136"/>
      <c r="C1851" s="136"/>
      <c r="D1851" s="136"/>
      <c r="E1851" s="136"/>
      <c r="F1851" s="136"/>
      <c r="G1851" s="136"/>
      <c r="H1851" s="136"/>
      <c r="I1851" s="136"/>
      <c r="J1851" s="136"/>
      <c r="K1851" s="136"/>
      <c r="L1851" s="138"/>
      <c r="M1851" s="139"/>
    </row>
    <row r="1852" spans="1:13" s="2" customFormat="1" x14ac:dyDescent="0.25">
      <c r="A1852" s="136"/>
      <c r="B1852" s="136"/>
      <c r="C1852" s="136"/>
      <c r="D1852" s="136"/>
      <c r="E1852" s="136"/>
      <c r="F1852" s="136"/>
      <c r="G1852" s="136"/>
      <c r="H1852" s="136"/>
      <c r="I1852" s="136"/>
      <c r="J1852" s="136"/>
      <c r="K1852" s="136"/>
      <c r="L1852" s="138"/>
      <c r="M1852" s="139"/>
    </row>
    <row r="1853" spans="1:13" s="2" customFormat="1" x14ac:dyDescent="0.25">
      <c r="A1853" s="136"/>
      <c r="B1853" s="136"/>
      <c r="C1853" s="136"/>
      <c r="D1853" s="136"/>
      <c r="E1853" s="136"/>
      <c r="F1853" s="136"/>
      <c r="G1853" s="136"/>
      <c r="H1853" s="136"/>
      <c r="I1853" s="136"/>
      <c r="J1853" s="136"/>
      <c r="K1853" s="136"/>
      <c r="L1853" s="138"/>
      <c r="M1853" s="139"/>
    </row>
    <row r="1854" spans="1:13" s="2" customFormat="1" x14ac:dyDescent="0.25">
      <c r="A1854" s="136"/>
      <c r="B1854" s="136"/>
      <c r="C1854" s="136"/>
      <c r="D1854" s="136"/>
      <c r="E1854" s="136"/>
      <c r="F1854" s="136"/>
      <c r="G1854" s="136"/>
      <c r="H1854" s="136"/>
      <c r="I1854" s="136"/>
      <c r="J1854" s="136"/>
      <c r="K1854" s="136"/>
      <c r="L1854" s="138"/>
      <c r="M1854" s="139"/>
    </row>
    <row r="1855" spans="1:13" s="2" customFormat="1" x14ac:dyDescent="0.25">
      <c r="A1855" s="136"/>
      <c r="B1855" s="136"/>
      <c r="C1855" s="136"/>
      <c r="D1855" s="136"/>
      <c r="E1855" s="136"/>
      <c r="F1855" s="136"/>
      <c r="G1855" s="136"/>
      <c r="H1855" s="136"/>
      <c r="I1855" s="136"/>
      <c r="J1855" s="136"/>
      <c r="K1855" s="136"/>
      <c r="L1855" s="138"/>
      <c r="M1855" s="139"/>
    </row>
    <row r="1856" spans="1:13" s="2" customFormat="1" x14ac:dyDescent="0.25">
      <c r="A1856" s="136"/>
      <c r="B1856" s="136"/>
      <c r="C1856" s="136"/>
      <c r="D1856" s="136"/>
      <c r="E1856" s="136"/>
      <c r="F1856" s="136"/>
      <c r="G1856" s="136"/>
      <c r="H1856" s="136"/>
      <c r="I1856" s="136"/>
      <c r="J1856" s="136"/>
      <c r="K1856" s="136"/>
      <c r="L1856" s="138"/>
      <c r="M1856" s="139"/>
    </row>
    <row r="1857" spans="1:13" s="2" customFormat="1" x14ac:dyDescent="0.25">
      <c r="A1857" s="136"/>
      <c r="B1857" s="136"/>
      <c r="C1857" s="136"/>
      <c r="D1857" s="136"/>
      <c r="E1857" s="136"/>
      <c r="F1857" s="136"/>
      <c r="G1857" s="136"/>
      <c r="H1857" s="136"/>
      <c r="I1857" s="136"/>
      <c r="J1857" s="136"/>
      <c r="K1857" s="136"/>
      <c r="L1857" s="138"/>
      <c r="M1857" s="139"/>
    </row>
    <row r="1858" spans="1:13" s="2" customFormat="1" x14ac:dyDescent="0.25">
      <c r="A1858" s="136"/>
      <c r="B1858" s="136"/>
      <c r="C1858" s="136"/>
      <c r="D1858" s="136"/>
      <c r="E1858" s="136"/>
      <c r="F1858" s="136"/>
      <c r="G1858" s="136"/>
      <c r="H1858" s="136"/>
      <c r="I1858" s="136"/>
      <c r="J1858" s="136"/>
      <c r="K1858" s="136"/>
      <c r="L1858" s="138"/>
      <c r="M1858" s="139"/>
    </row>
    <row r="1859" spans="1:13" s="2" customFormat="1" x14ac:dyDescent="0.25">
      <c r="A1859" s="136"/>
      <c r="B1859" s="136"/>
      <c r="C1859" s="136"/>
      <c r="D1859" s="136"/>
      <c r="E1859" s="136"/>
      <c r="F1859" s="136"/>
      <c r="G1859" s="136"/>
      <c r="H1859" s="136"/>
      <c r="I1859" s="136"/>
      <c r="J1859" s="136"/>
      <c r="K1859" s="136"/>
      <c r="L1859" s="138"/>
      <c r="M1859" s="139"/>
    </row>
    <row r="1860" spans="1:13" s="2" customFormat="1" x14ac:dyDescent="0.25">
      <c r="A1860" s="136"/>
      <c r="B1860" s="136"/>
      <c r="C1860" s="136"/>
      <c r="D1860" s="136"/>
      <c r="E1860" s="136"/>
      <c r="F1860" s="136"/>
      <c r="G1860" s="136"/>
      <c r="H1860" s="136"/>
      <c r="I1860" s="136"/>
      <c r="J1860" s="136"/>
      <c r="K1860" s="136"/>
      <c r="L1860" s="138"/>
      <c r="M1860" s="139"/>
    </row>
    <row r="1861" spans="1:13" s="2" customFormat="1" x14ac:dyDescent="0.25">
      <c r="A1861" s="136"/>
      <c r="B1861" s="136"/>
      <c r="C1861" s="136"/>
      <c r="D1861" s="136"/>
      <c r="E1861" s="136"/>
      <c r="F1861" s="136"/>
      <c r="G1861" s="136"/>
      <c r="H1861" s="136"/>
      <c r="I1861" s="136"/>
      <c r="J1861" s="136"/>
      <c r="K1861" s="136"/>
      <c r="L1861" s="138"/>
      <c r="M1861" s="139"/>
    </row>
    <row r="1862" spans="1:13" s="2" customFormat="1" x14ac:dyDescent="0.25">
      <c r="A1862" s="136"/>
      <c r="B1862" s="136"/>
      <c r="C1862" s="136"/>
      <c r="D1862" s="136"/>
      <c r="E1862" s="136"/>
      <c r="F1862" s="136"/>
      <c r="G1862" s="136"/>
      <c r="H1862" s="136"/>
      <c r="I1862" s="136"/>
      <c r="J1862" s="136"/>
      <c r="K1862" s="136"/>
      <c r="L1862" s="138"/>
      <c r="M1862" s="139"/>
    </row>
    <row r="1863" spans="1:13" s="2" customFormat="1" x14ac:dyDescent="0.25">
      <c r="A1863" s="136"/>
      <c r="B1863" s="136"/>
      <c r="C1863" s="136"/>
      <c r="D1863" s="136"/>
      <c r="E1863" s="136"/>
      <c r="F1863" s="136"/>
      <c r="G1863" s="136"/>
      <c r="H1863" s="136"/>
      <c r="I1863" s="136"/>
      <c r="J1863" s="136"/>
      <c r="K1863" s="136"/>
      <c r="L1863" s="138"/>
      <c r="M1863" s="139"/>
    </row>
    <row r="1864" spans="1:13" s="2" customFormat="1" x14ac:dyDescent="0.25">
      <c r="A1864" s="136"/>
      <c r="B1864" s="136"/>
      <c r="C1864" s="136"/>
      <c r="D1864" s="136"/>
      <c r="E1864" s="136"/>
      <c r="F1864" s="136"/>
      <c r="G1864" s="136"/>
      <c r="H1864" s="136"/>
      <c r="I1864" s="136"/>
      <c r="J1864" s="136"/>
      <c r="K1864" s="136"/>
      <c r="L1864" s="138"/>
      <c r="M1864" s="139"/>
    </row>
    <row r="1865" spans="1:13" s="2" customFormat="1" x14ac:dyDescent="0.25">
      <c r="A1865" s="136"/>
      <c r="B1865" s="136"/>
      <c r="C1865" s="136"/>
      <c r="D1865" s="136"/>
      <c r="E1865" s="136"/>
      <c r="F1865" s="136"/>
      <c r="G1865" s="136"/>
      <c r="H1865" s="136"/>
      <c r="I1865" s="136"/>
      <c r="J1865" s="136"/>
      <c r="K1865" s="136"/>
      <c r="L1865" s="138"/>
      <c r="M1865" s="139"/>
    </row>
    <row r="1866" spans="1:13" s="2" customFormat="1" x14ac:dyDescent="0.25">
      <c r="A1866" s="136"/>
      <c r="B1866" s="136"/>
      <c r="C1866" s="136"/>
      <c r="D1866" s="136"/>
      <c r="E1866" s="136"/>
      <c r="F1866" s="136"/>
      <c r="G1866" s="136"/>
      <c r="H1866" s="136"/>
      <c r="I1866" s="136"/>
      <c r="J1866" s="136"/>
      <c r="K1866" s="136"/>
      <c r="L1866" s="138"/>
      <c r="M1866" s="139"/>
    </row>
    <row r="1867" spans="1:13" s="2" customFormat="1" x14ac:dyDescent="0.25">
      <c r="A1867" s="136"/>
      <c r="B1867" s="136"/>
      <c r="C1867" s="136"/>
      <c r="D1867" s="136"/>
      <c r="E1867" s="136"/>
      <c r="F1867" s="136"/>
      <c r="G1867" s="136"/>
      <c r="H1867" s="136"/>
      <c r="I1867" s="136"/>
      <c r="J1867" s="136"/>
      <c r="K1867" s="136"/>
      <c r="L1867" s="138"/>
      <c r="M1867" s="139"/>
    </row>
    <row r="1868" spans="1:13" s="2" customFormat="1" x14ac:dyDescent="0.25">
      <c r="A1868" s="136"/>
      <c r="B1868" s="136"/>
      <c r="C1868" s="136"/>
      <c r="D1868" s="136"/>
      <c r="E1868" s="136"/>
      <c r="F1868" s="136"/>
      <c r="G1868" s="136"/>
      <c r="H1868" s="136"/>
      <c r="I1868" s="136"/>
      <c r="J1868" s="136"/>
      <c r="K1868" s="136"/>
      <c r="L1868" s="138"/>
      <c r="M1868" s="139"/>
    </row>
    <row r="1869" spans="1:13" s="2" customFormat="1" x14ac:dyDescent="0.25">
      <c r="A1869" s="136"/>
      <c r="B1869" s="136"/>
      <c r="C1869" s="136"/>
      <c r="D1869" s="136"/>
      <c r="E1869" s="136"/>
      <c r="F1869" s="136"/>
      <c r="G1869" s="136"/>
      <c r="H1869" s="136"/>
      <c r="I1869" s="136"/>
      <c r="J1869" s="136"/>
      <c r="K1869" s="136"/>
      <c r="L1869" s="138"/>
      <c r="M1869" s="139"/>
    </row>
    <row r="1870" spans="1:13" s="2" customFormat="1" x14ac:dyDescent="0.25">
      <c r="A1870" s="136"/>
      <c r="B1870" s="136"/>
      <c r="C1870" s="136"/>
      <c r="D1870" s="136"/>
      <c r="E1870" s="136"/>
      <c r="F1870" s="136"/>
      <c r="G1870" s="136"/>
      <c r="H1870" s="136"/>
      <c r="I1870" s="136"/>
      <c r="J1870" s="136"/>
      <c r="K1870" s="136"/>
      <c r="L1870" s="138"/>
      <c r="M1870" s="139"/>
    </row>
    <row r="1871" spans="1:13" s="2" customFormat="1" x14ac:dyDescent="0.25">
      <c r="A1871" s="136"/>
      <c r="B1871" s="136"/>
      <c r="C1871" s="136"/>
      <c r="D1871" s="136"/>
      <c r="E1871" s="136"/>
      <c r="F1871" s="136"/>
      <c r="G1871" s="136"/>
      <c r="H1871" s="136"/>
      <c r="I1871" s="136"/>
      <c r="J1871" s="136"/>
      <c r="K1871" s="136"/>
      <c r="L1871" s="138"/>
      <c r="M1871" s="139"/>
    </row>
    <row r="1872" spans="1:13" s="2" customFormat="1" x14ac:dyDescent="0.25">
      <c r="A1872" s="136"/>
      <c r="B1872" s="136"/>
      <c r="C1872" s="136"/>
      <c r="D1872" s="136"/>
      <c r="E1872" s="136"/>
      <c r="F1872" s="136"/>
      <c r="G1872" s="136"/>
      <c r="H1872" s="136"/>
      <c r="I1872" s="136"/>
      <c r="J1872" s="136"/>
      <c r="K1872" s="136"/>
      <c r="L1872" s="138"/>
      <c r="M1872" s="139"/>
    </row>
    <row r="1873" spans="1:13" s="2" customFormat="1" x14ac:dyDescent="0.25">
      <c r="A1873" s="136"/>
      <c r="B1873" s="136"/>
      <c r="C1873" s="136"/>
      <c r="D1873" s="136"/>
      <c r="E1873" s="136"/>
      <c r="F1873" s="136"/>
      <c r="G1873" s="136"/>
      <c r="H1873" s="136"/>
      <c r="I1873" s="136"/>
      <c r="J1873" s="136"/>
      <c r="K1873" s="136"/>
      <c r="L1873" s="138"/>
      <c r="M1873" s="139"/>
    </row>
    <row r="1874" spans="1:13" s="2" customFormat="1" x14ac:dyDescent="0.25">
      <c r="A1874" s="136"/>
      <c r="B1874" s="136"/>
      <c r="C1874" s="136"/>
      <c r="D1874" s="136"/>
      <c r="E1874" s="136"/>
      <c r="F1874" s="136"/>
      <c r="G1874" s="136"/>
      <c r="H1874" s="136"/>
      <c r="I1874" s="136"/>
      <c r="J1874" s="136"/>
      <c r="K1874" s="136"/>
      <c r="L1874" s="138"/>
      <c r="M1874" s="139"/>
    </row>
    <row r="1875" spans="1:13" s="2" customFormat="1" x14ac:dyDescent="0.25">
      <c r="A1875" s="136"/>
      <c r="B1875" s="136"/>
      <c r="C1875" s="136"/>
      <c r="D1875" s="136"/>
      <c r="E1875" s="136"/>
      <c r="F1875" s="136"/>
      <c r="G1875" s="136"/>
      <c r="H1875" s="136"/>
      <c r="I1875" s="136"/>
      <c r="J1875" s="136"/>
      <c r="K1875" s="136"/>
      <c r="L1875" s="138"/>
      <c r="M1875" s="139"/>
    </row>
    <row r="1876" spans="1:13" s="2" customFormat="1" x14ac:dyDescent="0.25">
      <c r="A1876" s="136"/>
      <c r="B1876" s="136"/>
      <c r="C1876" s="136"/>
      <c r="D1876" s="136"/>
      <c r="E1876" s="136"/>
      <c r="F1876" s="136"/>
      <c r="G1876" s="136"/>
      <c r="H1876" s="136"/>
      <c r="I1876" s="136"/>
      <c r="J1876" s="136"/>
      <c r="K1876" s="136"/>
      <c r="L1876" s="138"/>
      <c r="M1876" s="139"/>
    </row>
    <row r="1877" spans="1:13" s="2" customFormat="1" x14ac:dyDescent="0.25">
      <c r="A1877" s="136"/>
      <c r="B1877" s="136"/>
      <c r="C1877" s="136"/>
      <c r="D1877" s="136"/>
      <c r="E1877" s="136"/>
      <c r="F1877" s="136"/>
      <c r="G1877" s="136"/>
      <c r="H1877" s="136"/>
      <c r="I1877" s="136"/>
      <c r="J1877" s="136"/>
      <c r="K1877" s="136"/>
      <c r="L1877" s="138"/>
      <c r="M1877" s="139"/>
    </row>
    <row r="1878" spans="1:13" s="2" customFormat="1" x14ac:dyDescent="0.25">
      <c r="A1878" s="136"/>
      <c r="B1878" s="136"/>
      <c r="C1878" s="136"/>
      <c r="D1878" s="136"/>
      <c r="E1878" s="136"/>
      <c r="F1878" s="136"/>
      <c r="G1878" s="136"/>
      <c r="H1878" s="136"/>
      <c r="I1878" s="136"/>
      <c r="J1878" s="136"/>
      <c r="K1878" s="136"/>
      <c r="L1878" s="138"/>
      <c r="M1878" s="139"/>
    </row>
    <row r="1879" spans="1:13" s="2" customFormat="1" x14ac:dyDescent="0.25">
      <c r="A1879" s="136"/>
      <c r="B1879" s="136"/>
      <c r="C1879" s="136"/>
      <c r="D1879" s="136"/>
      <c r="E1879" s="136"/>
      <c r="F1879" s="136"/>
      <c r="G1879" s="136"/>
      <c r="H1879" s="136"/>
      <c r="I1879" s="136"/>
      <c r="J1879" s="136"/>
      <c r="K1879" s="136"/>
      <c r="L1879" s="138"/>
      <c r="M1879" s="139"/>
    </row>
    <row r="1880" spans="1:13" s="2" customFormat="1" x14ac:dyDescent="0.25">
      <c r="A1880" s="136"/>
      <c r="B1880" s="136"/>
      <c r="C1880" s="136"/>
      <c r="D1880" s="136"/>
      <c r="E1880" s="136"/>
      <c r="F1880" s="136"/>
      <c r="G1880" s="136"/>
      <c r="H1880" s="136"/>
      <c r="I1880" s="136"/>
      <c r="J1880" s="136"/>
      <c r="K1880" s="136"/>
      <c r="L1880" s="138"/>
      <c r="M1880" s="139"/>
    </row>
    <row r="1881" spans="1:13" s="2" customFormat="1" x14ac:dyDescent="0.25">
      <c r="A1881" s="136"/>
      <c r="B1881" s="136"/>
      <c r="C1881" s="136"/>
      <c r="D1881" s="136"/>
      <c r="E1881" s="136"/>
      <c r="F1881" s="136"/>
      <c r="G1881" s="136"/>
      <c r="H1881" s="136"/>
      <c r="I1881" s="136"/>
      <c r="J1881" s="136"/>
      <c r="K1881" s="136"/>
      <c r="L1881" s="138"/>
      <c r="M1881" s="139"/>
    </row>
    <row r="1882" spans="1:13" s="2" customFormat="1" x14ac:dyDescent="0.25">
      <c r="A1882" s="136"/>
      <c r="B1882" s="136"/>
      <c r="C1882" s="136"/>
      <c r="D1882" s="136"/>
      <c r="E1882" s="136"/>
      <c r="F1882" s="136"/>
      <c r="G1882" s="136"/>
      <c r="H1882" s="136"/>
      <c r="I1882" s="136"/>
      <c r="J1882" s="136"/>
      <c r="K1882" s="136"/>
      <c r="L1882" s="138"/>
      <c r="M1882" s="139"/>
    </row>
    <row r="1883" spans="1:13" s="2" customFormat="1" x14ac:dyDescent="0.25">
      <c r="A1883" s="136"/>
      <c r="B1883" s="136"/>
      <c r="C1883" s="136"/>
      <c r="D1883" s="136"/>
      <c r="E1883" s="136"/>
      <c r="F1883" s="136"/>
      <c r="G1883" s="136"/>
      <c r="H1883" s="136"/>
      <c r="I1883" s="136"/>
      <c r="J1883" s="136"/>
      <c r="K1883" s="136"/>
      <c r="L1883" s="138"/>
      <c r="M1883" s="139"/>
    </row>
    <row r="1884" spans="1:13" s="2" customFormat="1" x14ac:dyDescent="0.25">
      <c r="A1884" s="136"/>
      <c r="B1884" s="136"/>
      <c r="C1884" s="136"/>
      <c r="D1884" s="136"/>
      <c r="E1884" s="136"/>
      <c r="F1884" s="136"/>
      <c r="G1884" s="136"/>
      <c r="H1884" s="136"/>
      <c r="I1884" s="136"/>
      <c r="J1884" s="136"/>
      <c r="K1884" s="136"/>
      <c r="L1884" s="138"/>
      <c r="M1884" s="139"/>
    </row>
    <row r="1885" spans="1:13" s="2" customFormat="1" x14ac:dyDescent="0.25">
      <c r="A1885" s="136"/>
      <c r="B1885" s="136"/>
      <c r="C1885" s="136"/>
      <c r="D1885" s="136"/>
      <c r="E1885" s="136"/>
      <c r="F1885" s="136"/>
      <c r="G1885" s="136"/>
      <c r="H1885" s="136"/>
      <c r="I1885" s="136"/>
      <c r="J1885" s="136"/>
      <c r="K1885" s="136"/>
      <c r="L1885" s="138"/>
      <c r="M1885" s="139"/>
    </row>
    <row r="1886" spans="1:13" s="2" customFormat="1" x14ac:dyDescent="0.25">
      <c r="A1886" s="136"/>
      <c r="B1886" s="136"/>
      <c r="C1886" s="136"/>
      <c r="D1886" s="136"/>
      <c r="E1886" s="136"/>
      <c r="F1886" s="136"/>
      <c r="G1886" s="136"/>
      <c r="H1886" s="136"/>
      <c r="I1886" s="136"/>
      <c r="J1886" s="136"/>
      <c r="K1886" s="136"/>
      <c r="L1886" s="138"/>
      <c r="M1886" s="139"/>
    </row>
    <row r="1887" spans="1:13" s="2" customFormat="1" x14ac:dyDescent="0.25">
      <c r="A1887" s="136"/>
      <c r="B1887" s="136"/>
      <c r="C1887" s="136"/>
      <c r="D1887" s="136"/>
      <c r="E1887" s="136"/>
      <c r="F1887" s="136"/>
      <c r="G1887" s="136"/>
      <c r="H1887" s="136"/>
      <c r="I1887" s="136"/>
      <c r="J1887" s="136"/>
      <c r="K1887" s="136"/>
      <c r="L1887" s="138"/>
      <c r="M1887" s="139"/>
    </row>
    <row r="1888" spans="1:13" s="2" customFormat="1" x14ac:dyDescent="0.25">
      <c r="A1888" s="136"/>
      <c r="B1888" s="136"/>
      <c r="C1888" s="136"/>
      <c r="D1888" s="136"/>
      <c r="E1888" s="136"/>
      <c r="F1888" s="136"/>
      <c r="G1888" s="136"/>
      <c r="H1888" s="136"/>
      <c r="I1888" s="136"/>
      <c r="J1888" s="136"/>
      <c r="K1888" s="136"/>
      <c r="L1888" s="138"/>
      <c r="M1888" s="139"/>
    </row>
    <row r="1889" spans="1:13" s="2" customFormat="1" x14ac:dyDescent="0.25">
      <c r="A1889" s="136"/>
      <c r="B1889" s="136"/>
      <c r="C1889" s="136"/>
      <c r="D1889" s="136"/>
      <c r="E1889" s="136"/>
      <c r="F1889" s="136"/>
      <c r="G1889" s="136"/>
      <c r="H1889" s="136"/>
      <c r="I1889" s="136"/>
      <c r="J1889" s="136"/>
      <c r="K1889" s="136"/>
      <c r="L1889" s="138"/>
      <c r="M1889" s="139"/>
    </row>
    <row r="1890" spans="1:13" s="2" customFormat="1" x14ac:dyDescent="0.25">
      <c r="A1890" s="136"/>
      <c r="B1890" s="136"/>
      <c r="C1890" s="136"/>
      <c r="D1890" s="136"/>
      <c r="E1890" s="136"/>
      <c r="F1890" s="136"/>
      <c r="G1890" s="136"/>
      <c r="H1890" s="136"/>
      <c r="I1890" s="136"/>
      <c r="J1890" s="136"/>
      <c r="K1890" s="136"/>
      <c r="L1890" s="138"/>
      <c r="M1890" s="139"/>
    </row>
    <row r="1891" spans="1:13" s="2" customFormat="1" x14ac:dyDescent="0.25">
      <c r="A1891" s="136"/>
      <c r="B1891" s="136"/>
      <c r="C1891" s="136"/>
      <c r="D1891" s="136"/>
      <c r="E1891" s="136"/>
      <c r="F1891" s="136"/>
      <c r="G1891" s="136"/>
      <c r="H1891" s="136"/>
      <c r="I1891" s="136"/>
      <c r="J1891" s="136"/>
      <c r="K1891" s="136"/>
      <c r="L1891" s="138"/>
      <c r="M1891" s="139"/>
    </row>
    <row r="1892" spans="1:13" s="2" customFormat="1" x14ac:dyDescent="0.25">
      <c r="A1892" s="136"/>
      <c r="B1892" s="136"/>
      <c r="C1892" s="136"/>
      <c r="D1892" s="136"/>
      <c r="E1892" s="136"/>
      <c r="F1892" s="136"/>
      <c r="G1892" s="136"/>
      <c r="H1892" s="136"/>
      <c r="I1892" s="136"/>
      <c r="J1892" s="136"/>
      <c r="K1892" s="136"/>
      <c r="L1892" s="138"/>
      <c r="M1892" s="139"/>
    </row>
    <row r="1893" spans="1:13" s="2" customFormat="1" x14ac:dyDescent="0.25">
      <c r="A1893" s="136"/>
      <c r="B1893" s="136"/>
      <c r="C1893" s="136"/>
      <c r="D1893" s="136"/>
      <c r="E1893" s="136"/>
      <c r="F1893" s="136"/>
      <c r="G1893" s="136"/>
      <c r="H1893" s="136"/>
      <c r="I1893" s="136"/>
      <c r="J1893" s="136"/>
      <c r="K1893" s="136"/>
      <c r="L1893" s="138"/>
      <c r="M1893" s="139"/>
    </row>
    <row r="1894" spans="1:13" s="2" customFormat="1" x14ac:dyDescent="0.25">
      <c r="A1894" s="136"/>
      <c r="B1894" s="136"/>
      <c r="C1894" s="136"/>
      <c r="D1894" s="136"/>
      <c r="E1894" s="136"/>
      <c r="F1894" s="136"/>
      <c r="G1894" s="136"/>
      <c r="H1894" s="136"/>
      <c r="I1894" s="136"/>
      <c r="J1894" s="136"/>
      <c r="K1894" s="136"/>
      <c r="L1894" s="138"/>
      <c r="M1894" s="139"/>
    </row>
    <row r="1895" spans="1:13" s="2" customFormat="1" x14ac:dyDescent="0.25">
      <c r="A1895" s="136"/>
      <c r="B1895" s="136"/>
      <c r="C1895" s="136"/>
      <c r="D1895" s="136"/>
      <c r="E1895" s="136"/>
      <c r="F1895" s="136"/>
      <c r="G1895" s="136"/>
      <c r="H1895" s="136"/>
      <c r="I1895" s="136"/>
      <c r="J1895" s="136"/>
      <c r="K1895" s="136"/>
      <c r="L1895" s="138"/>
      <c r="M1895" s="139"/>
    </row>
    <row r="1896" spans="1:13" s="2" customFormat="1" x14ac:dyDescent="0.25">
      <c r="A1896" s="136"/>
      <c r="B1896" s="136"/>
      <c r="C1896" s="136"/>
      <c r="D1896" s="136"/>
      <c r="E1896" s="136"/>
      <c r="F1896" s="136"/>
      <c r="G1896" s="136"/>
      <c r="H1896" s="136"/>
      <c r="I1896" s="136"/>
      <c r="J1896" s="136"/>
      <c r="K1896" s="136"/>
      <c r="L1896" s="138"/>
      <c r="M1896" s="139"/>
    </row>
    <row r="1897" spans="1:13" s="2" customFormat="1" x14ac:dyDescent="0.25">
      <c r="A1897" s="136"/>
      <c r="B1897" s="136"/>
      <c r="C1897" s="136"/>
      <c r="D1897" s="136"/>
      <c r="E1897" s="136"/>
      <c r="F1897" s="136"/>
      <c r="G1897" s="136"/>
      <c r="H1897" s="136"/>
      <c r="I1897" s="136"/>
      <c r="J1897" s="136"/>
      <c r="K1897" s="136"/>
      <c r="L1897" s="138"/>
      <c r="M1897" s="139"/>
    </row>
    <row r="1898" spans="1:13" s="2" customFormat="1" x14ac:dyDescent="0.25">
      <c r="A1898" s="136"/>
      <c r="B1898" s="136"/>
      <c r="C1898" s="136"/>
      <c r="D1898" s="136"/>
      <c r="E1898" s="136"/>
      <c r="F1898" s="136"/>
      <c r="G1898" s="136"/>
      <c r="H1898" s="136"/>
      <c r="I1898" s="136"/>
      <c r="J1898" s="136"/>
      <c r="K1898" s="136"/>
      <c r="L1898" s="138"/>
      <c r="M1898" s="139"/>
    </row>
    <row r="1899" spans="1:13" s="2" customFormat="1" x14ac:dyDescent="0.25">
      <c r="A1899" s="136"/>
      <c r="B1899" s="136"/>
      <c r="C1899" s="136"/>
      <c r="D1899" s="136"/>
      <c r="E1899" s="136"/>
      <c r="F1899" s="136"/>
      <c r="G1899" s="136"/>
      <c r="H1899" s="136"/>
      <c r="I1899" s="136"/>
      <c r="J1899" s="136"/>
      <c r="K1899" s="136"/>
      <c r="L1899" s="138"/>
      <c r="M1899" s="139"/>
    </row>
    <row r="1900" spans="1:13" s="2" customFormat="1" x14ac:dyDescent="0.25">
      <c r="A1900" s="136"/>
      <c r="B1900" s="136"/>
      <c r="C1900" s="136"/>
      <c r="D1900" s="136"/>
      <c r="E1900" s="136"/>
      <c r="F1900" s="136"/>
      <c r="G1900" s="136"/>
      <c r="H1900" s="136"/>
      <c r="I1900" s="136"/>
      <c r="J1900" s="136"/>
      <c r="K1900" s="136"/>
      <c r="L1900" s="138"/>
      <c r="M1900" s="139"/>
    </row>
    <row r="1901" spans="1:13" s="2" customFormat="1" x14ac:dyDescent="0.25">
      <c r="A1901" s="136"/>
      <c r="B1901" s="136"/>
      <c r="C1901" s="136"/>
      <c r="D1901" s="136"/>
      <c r="E1901" s="136"/>
      <c r="F1901" s="136"/>
      <c r="G1901" s="136"/>
      <c r="H1901" s="136"/>
      <c r="I1901" s="136"/>
      <c r="J1901" s="136"/>
      <c r="K1901" s="136"/>
      <c r="L1901" s="138"/>
      <c r="M1901" s="139"/>
    </row>
    <row r="1902" spans="1:13" s="2" customFormat="1" x14ac:dyDescent="0.25">
      <c r="A1902" s="136"/>
      <c r="B1902" s="136"/>
      <c r="C1902" s="136"/>
      <c r="D1902" s="136"/>
      <c r="E1902" s="136"/>
      <c r="F1902" s="136"/>
      <c r="G1902" s="136"/>
      <c r="H1902" s="136"/>
      <c r="I1902" s="136"/>
      <c r="J1902" s="136"/>
      <c r="K1902" s="136"/>
      <c r="L1902" s="138"/>
      <c r="M1902" s="139"/>
    </row>
    <row r="1903" spans="1:13" s="2" customFormat="1" x14ac:dyDescent="0.25">
      <c r="A1903" s="136"/>
      <c r="B1903" s="136"/>
      <c r="C1903" s="136"/>
      <c r="D1903" s="136"/>
      <c r="E1903" s="136"/>
      <c r="F1903" s="136"/>
      <c r="G1903" s="136"/>
      <c r="H1903" s="136"/>
      <c r="I1903" s="136"/>
      <c r="J1903" s="136"/>
      <c r="K1903" s="136"/>
      <c r="L1903" s="138"/>
      <c r="M1903" s="139"/>
    </row>
    <row r="1904" spans="1:13" s="2" customFormat="1" x14ac:dyDescent="0.25">
      <c r="A1904" s="136"/>
      <c r="B1904" s="136"/>
      <c r="C1904" s="136"/>
      <c r="D1904" s="136"/>
      <c r="E1904" s="136"/>
      <c r="F1904" s="136"/>
      <c r="G1904" s="136"/>
      <c r="H1904" s="136"/>
      <c r="I1904" s="136"/>
      <c r="J1904" s="136"/>
      <c r="K1904" s="136"/>
      <c r="L1904" s="138"/>
      <c r="M1904" s="139"/>
    </row>
    <row r="1905" spans="1:13" s="2" customFormat="1" x14ac:dyDescent="0.25">
      <c r="A1905" s="136"/>
      <c r="B1905" s="136"/>
      <c r="C1905" s="136"/>
      <c r="D1905" s="136"/>
      <c r="E1905" s="136"/>
      <c r="F1905" s="136"/>
      <c r="G1905" s="136"/>
      <c r="H1905" s="136"/>
      <c r="I1905" s="136"/>
      <c r="J1905" s="136"/>
      <c r="K1905" s="136"/>
      <c r="L1905" s="138"/>
      <c r="M1905" s="139"/>
    </row>
    <row r="1906" spans="1:13" s="2" customFormat="1" x14ac:dyDescent="0.25">
      <c r="A1906" s="136"/>
      <c r="B1906" s="136"/>
      <c r="C1906" s="136"/>
      <c r="D1906" s="136"/>
      <c r="E1906" s="136"/>
      <c r="F1906" s="136"/>
      <c r="G1906" s="136"/>
      <c r="H1906" s="136"/>
      <c r="I1906" s="136"/>
      <c r="J1906" s="136"/>
      <c r="K1906" s="136"/>
      <c r="L1906" s="138"/>
      <c r="M1906" s="139"/>
    </row>
    <row r="1907" spans="1:13" s="2" customFormat="1" x14ac:dyDescent="0.25">
      <c r="A1907" s="136"/>
      <c r="B1907" s="136"/>
      <c r="C1907" s="136"/>
      <c r="D1907" s="136"/>
      <c r="E1907" s="136"/>
      <c r="F1907" s="136"/>
      <c r="G1907" s="136"/>
      <c r="H1907" s="136"/>
      <c r="I1907" s="136"/>
      <c r="J1907" s="136"/>
      <c r="K1907" s="136"/>
      <c r="L1907" s="138"/>
      <c r="M1907" s="139"/>
    </row>
    <row r="1908" spans="1:13" s="2" customFormat="1" x14ac:dyDescent="0.25">
      <c r="A1908" s="136"/>
      <c r="B1908" s="136"/>
      <c r="C1908" s="136"/>
      <c r="D1908" s="136"/>
      <c r="E1908" s="136"/>
      <c r="F1908" s="136"/>
      <c r="G1908" s="136"/>
      <c r="H1908" s="136"/>
      <c r="I1908" s="136"/>
      <c r="J1908" s="136"/>
      <c r="K1908" s="136"/>
      <c r="L1908" s="138"/>
      <c r="M1908" s="139"/>
    </row>
    <row r="1909" spans="1:13" s="2" customFormat="1" x14ac:dyDescent="0.25">
      <c r="A1909" s="136"/>
      <c r="B1909" s="136"/>
      <c r="C1909" s="136"/>
      <c r="D1909" s="136"/>
      <c r="E1909" s="136"/>
      <c r="F1909" s="136"/>
      <c r="G1909" s="136"/>
      <c r="H1909" s="136"/>
      <c r="I1909" s="136"/>
      <c r="J1909" s="136"/>
      <c r="K1909" s="136"/>
      <c r="L1909" s="138"/>
      <c r="M1909" s="139"/>
    </row>
    <row r="1910" spans="1:13" s="2" customFormat="1" x14ac:dyDescent="0.25">
      <c r="A1910" s="136"/>
      <c r="B1910" s="136"/>
      <c r="C1910" s="136"/>
      <c r="D1910" s="136"/>
      <c r="E1910" s="136"/>
      <c r="F1910" s="136"/>
      <c r="G1910" s="136"/>
      <c r="H1910" s="136"/>
      <c r="I1910" s="136"/>
      <c r="J1910" s="136"/>
      <c r="K1910" s="136"/>
      <c r="L1910" s="138"/>
      <c r="M1910" s="139"/>
    </row>
    <row r="1911" spans="1:13" s="2" customFormat="1" x14ac:dyDescent="0.25">
      <c r="A1911" s="136"/>
      <c r="B1911" s="136"/>
      <c r="C1911" s="136"/>
      <c r="D1911" s="136"/>
      <c r="E1911" s="136"/>
      <c r="F1911" s="136"/>
      <c r="G1911" s="136"/>
      <c r="H1911" s="136"/>
      <c r="I1911" s="136"/>
      <c r="J1911" s="136"/>
      <c r="K1911" s="136"/>
      <c r="L1911" s="138"/>
      <c r="M1911" s="139"/>
    </row>
    <row r="1912" spans="1:13" s="2" customFormat="1" x14ac:dyDescent="0.25">
      <c r="A1912" s="136"/>
      <c r="B1912" s="136"/>
      <c r="C1912" s="136"/>
      <c r="D1912" s="136"/>
      <c r="E1912" s="136"/>
      <c r="F1912" s="136"/>
      <c r="G1912" s="136"/>
      <c r="H1912" s="136"/>
      <c r="I1912" s="136"/>
      <c r="J1912" s="136"/>
      <c r="K1912" s="136"/>
      <c r="L1912" s="138"/>
      <c r="M1912" s="139"/>
    </row>
    <row r="1913" spans="1:13" s="2" customFormat="1" x14ac:dyDescent="0.25">
      <c r="A1913" s="136"/>
      <c r="B1913" s="136"/>
      <c r="C1913" s="136"/>
      <c r="D1913" s="136"/>
      <c r="E1913" s="136"/>
      <c r="F1913" s="136"/>
      <c r="G1913" s="136"/>
      <c r="H1913" s="136"/>
      <c r="I1913" s="136"/>
      <c r="J1913" s="136"/>
      <c r="K1913" s="136"/>
      <c r="L1913" s="138"/>
      <c r="M1913" s="139"/>
    </row>
    <row r="1914" spans="1:13" s="2" customFormat="1" x14ac:dyDescent="0.25">
      <c r="A1914" s="136"/>
      <c r="B1914" s="136"/>
      <c r="C1914" s="136"/>
      <c r="D1914" s="136"/>
      <c r="E1914" s="136"/>
      <c r="F1914" s="136"/>
      <c r="G1914" s="136"/>
      <c r="H1914" s="136"/>
      <c r="I1914" s="136"/>
      <c r="J1914" s="136"/>
      <c r="K1914" s="136"/>
      <c r="L1914" s="138"/>
      <c r="M1914" s="139"/>
    </row>
    <row r="1915" spans="1:13" s="2" customFormat="1" x14ac:dyDescent="0.25">
      <c r="A1915" s="136"/>
      <c r="B1915" s="136"/>
      <c r="C1915" s="136"/>
      <c r="D1915" s="136"/>
      <c r="E1915" s="136"/>
      <c r="F1915" s="136"/>
      <c r="G1915" s="136"/>
      <c r="H1915" s="136"/>
      <c r="I1915" s="136"/>
      <c r="J1915" s="136"/>
      <c r="K1915" s="136"/>
      <c r="L1915" s="138"/>
      <c r="M1915" s="139"/>
    </row>
    <row r="1916" spans="1:13" s="2" customFormat="1" x14ac:dyDescent="0.25">
      <c r="A1916" s="136"/>
      <c r="B1916" s="136"/>
      <c r="C1916" s="136"/>
      <c r="D1916" s="136"/>
      <c r="E1916" s="136"/>
      <c r="F1916" s="136"/>
      <c r="G1916" s="136"/>
      <c r="H1916" s="136"/>
      <c r="I1916" s="136"/>
      <c r="J1916" s="136"/>
      <c r="K1916" s="136"/>
      <c r="L1916" s="138"/>
      <c r="M1916" s="139"/>
    </row>
    <row r="1917" spans="1:13" s="2" customFormat="1" x14ac:dyDescent="0.25">
      <c r="A1917" s="136"/>
      <c r="B1917" s="136"/>
      <c r="C1917" s="136"/>
      <c r="D1917" s="136"/>
      <c r="E1917" s="136"/>
      <c r="F1917" s="136"/>
      <c r="G1917" s="136"/>
      <c r="H1917" s="136"/>
      <c r="I1917" s="136"/>
      <c r="J1917" s="136"/>
      <c r="K1917" s="136"/>
      <c r="L1917" s="138"/>
      <c r="M1917" s="139"/>
    </row>
    <row r="1918" spans="1:13" s="2" customFormat="1" x14ac:dyDescent="0.25">
      <c r="A1918" s="136"/>
      <c r="B1918" s="136"/>
      <c r="C1918" s="136"/>
      <c r="D1918" s="136"/>
      <c r="E1918" s="136"/>
      <c r="F1918" s="136"/>
      <c r="G1918" s="136"/>
      <c r="H1918" s="136"/>
      <c r="I1918" s="136"/>
      <c r="J1918" s="136"/>
      <c r="K1918" s="136"/>
      <c r="L1918" s="138"/>
      <c r="M1918" s="139"/>
    </row>
    <row r="1919" spans="1:13" s="2" customFormat="1" x14ac:dyDescent="0.25">
      <c r="A1919" s="136"/>
      <c r="B1919" s="136"/>
      <c r="C1919" s="136"/>
      <c r="D1919" s="136"/>
      <c r="E1919" s="136"/>
      <c r="F1919" s="136"/>
      <c r="G1919" s="136"/>
      <c r="H1919" s="136"/>
      <c r="I1919" s="136"/>
      <c r="J1919" s="136"/>
      <c r="K1919" s="136"/>
      <c r="L1919" s="138"/>
      <c r="M1919" s="139"/>
    </row>
    <row r="1920" spans="1:13" s="2" customFormat="1" x14ac:dyDescent="0.25">
      <c r="A1920" s="136"/>
      <c r="B1920" s="136"/>
      <c r="C1920" s="136"/>
      <c r="D1920" s="136"/>
      <c r="E1920" s="136"/>
      <c r="F1920" s="136"/>
      <c r="G1920" s="136"/>
      <c r="H1920" s="136"/>
      <c r="I1920" s="136"/>
      <c r="J1920" s="136"/>
      <c r="K1920" s="136"/>
      <c r="L1920" s="138"/>
      <c r="M1920" s="139"/>
    </row>
    <row r="1921" spans="1:13" s="2" customFormat="1" x14ac:dyDescent="0.25">
      <c r="A1921" s="136"/>
      <c r="B1921" s="136"/>
      <c r="C1921" s="136"/>
      <c r="D1921" s="136"/>
      <c r="E1921" s="136"/>
      <c r="F1921" s="136"/>
      <c r="G1921" s="136"/>
      <c r="H1921" s="136"/>
      <c r="I1921" s="136"/>
      <c r="J1921" s="136"/>
      <c r="K1921" s="136"/>
      <c r="L1921" s="138"/>
      <c r="M1921" s="139"/>
    </row>
    <row r="1922" spans="1:13" s="2" customFormat="1" x14ac:dyDescent="0.25">
      <c r="A1922" s="136"/>
      <c r="B1922" s="136"/>
      <c r="C1922" s="136"/>
      <c r="D1922" s="136"/>
      <c r="E1922" s="136"/>
      <c r="F1922" s="136"/>
      <c r="G1922" s="136"/>
      <c r="H1922" s="136"/>
      <c r="I1922" s="136"/>
      <c r="J1922" s="136"/>
      <c r="K1922" s="136"/>
      <c r="L1922" s="138"/>
      <c r="M1922" s="139"/>
    </row>
    <row r="1923" spans="1:13" s="2" customFormat="1" x14ac:dyDescent="0.25">
      <c r="A1923" s="136"/>
      <c r="B1923" s="136"/>
      <c r="C1923" s="136"/>
      <c r="D1923" s="136"/>
      <c r="E1923" s="136"/>
      <c r="F1923" s="136"/>
      <c r="G1923" s="136"/>
      <c r="H1923" s="136"/>
      <c r="I1923" s="136"/>
      <c r="J1923" s="136"/>
      <c r="K1923" s="136"/>
      <c r="L1923" s="138"/>
      <c r="M1923" s="139"/>
    </row>
    <row r="1924" spans="1:13" s="2" customFormat="1" x14ac:dyDescent="0.25">
      <c r="A1924" s="136"/>
      <c r="B1924" s="136"/>
      <c r="C1924" s="136"/>
      <c r="D1924" s="136"/>
      <c r="E1924" s="136"/>
      <c r="F1924" s="136"/>
      <c r="G1924" s="136"/>
      <c r="H1924" s="136"/>
      <c r="I1924" s="136"/>
      <c r="J1924" s="136"/>
      <c r="K1924" s="136"/>
      <c r="L1924" s="138"/>
      <c r="M1924" s="139"/>
    </row>
    <row r="1925" spans="1:13" s="2" customFormat="1" x14ac:dyDescent="0.25">
      <c r="A1925" s="136"/>
      <c r="B1925" s="136"/>
      <c r="C1925" s="136"/>
      <c r="D1925" s="136"/>
      <c r="E1925" s="136"/>
      <c r="F1925" s="136"/>
      <c r="G1925" s="136"/>
      <c r="H1925" s="136"/>
      <c r="I1925" s="136"/>
      <c r="J1925" s="136"/>
      <c r="K1925" s="136"/>
      <c r="L1925" s="138"/>
      <c r="M1925" s="139"/>
    </row>
    <row r="1926" spans="1:13" s="2" customFormat="1" x14ac:dyDescent="0.25">
      <c r="A1926" s="136"/>
      <c r="B1926" s="136"/>
      <c r="C1926" s="136"/>
      <c r="D1926" s="136"/>
      <c r="E1926" s="136"/>
      <c r="F1926" s="136"/>
      <c r="G1926" s="136"/>
      <c r="H1926" s="136"/>
      <c r="I1926" s="136"/>
      <c r="J1926" s="136"/>
      <c r="K1926" s="136"/>
      <c r="L1926" s="138"/>
      <c r="M1926" s="139"/>
    </row>
    <row r="1927" spans="1:13" s="2" customFormat="1" x14ac:dyDescent="0.25">
      <c r="A1927" s="136"/>
      <c r="B1927" s="136"/>
      <c r="C1927" s="136"/>
      <c r="D1927" s="136"/>
      <c r="E1927" s="136"/>
      <c r="F1927" s="136"/>
      <c r="G1927" s="136"/>
      <c r="H1927" s="136"/>
      <c r="I1927" s="136"/>
      <c r="J1927" s="136"/>
      <c r="K1927" s="136"/>
      <c r="L1927" s="138"/>
      <c r="M1927" s="139"/>
    </row>
    <row r="1928" spans="1:13" s="2" customFormat="1" x14ac:dyDescent="0.25">
      <c r="A1928" s="136"/>
      <c r="B1928" s="136"/>
      <c r="C1928" s="136"/>
      <c r="D1928" s="136"/>
      <c r="E1928" s="136"/>
      <c r="F1928" s="136"/>
      <c r="G1928" s="136"/>
      <c r="H1928" s="136"/>
      <c r="I1928" s="136"/>
      <c r="J1928" s="136"/>
      <c r="K1928" s="136"/>
      <c r="L1928" s="138"/>
      <c r="M1928" s="139"/>
    </row>
    <row r="1929" spans="1:13" s="2" customFormat="1" x14ac:dyDescent="0.25">
      <c r="A1929" s="136"/>
      <c r="B1929" s="136"/>
      <c r="C1929" s="136"/>
      <c r="D1929" s="136"/>
      <c r="E1929" s="136"/>
      <c r="F1929" s="136"/>
      <c r="G1929" s="136"/>
      <c r="H1929" s="136"/>
      <c r="I1929" s="136"/>
      <c r="J1929" s="136"/>
      <c r="K1929" s="136"/>
      <c r="L1929" s="138"/>
      <c r="M1929" s="139"/>
    </row>
    <row r="1930" spans="1:13" s="2" customFormat="1" x14ac:dyDescent="0.25">
      <c r="A1930" s="136"/>
      <c r="B1930" s="136"/>
      <c r="C1930" s="136"/>
      <c r="D1930" s="136"/>
      <c r="E1930" s="136"/>
      <c r="F1930" s="136"/>
      <c r="G1930" s="136"/>
      <c r="H1930" s="136"/>
      <c r="I1930" s="136"/>
      <c r="J1930" s="136"/>
      <c r="K1930" s="136"/>
      <c r="L1930" s="138"/>
      <c r="M1930" s="139"/>
    </row>
    <row r="1931" spans="1:13" s="2" customFormat="1" x14ac:dyDescent="0.25">
      <c r="A1931" s="136"/>
      <c r="B1931" s="136"/>
      <c r="C1931" s="136"/>
      <c r="D1931" s="136"/>
      <c r="E1931" s="136"/>
      <c r="F1931" s="136"/>
      <c r="G1931" s="136"/>
      <c r="H1931" s="136"/>
      <c r="I1931" s="136"/>
      <c r="J1931" s="136"/>
      <c r="K1931" s="136"/>
      <c r="L1931" s="138"/>
      <c r="M1931" s="139"/>
    </row>
    <row r="1932" spans="1:13" s="2" customFormat="1" x14ac:dyDescent="0.25">
      <c r="A1932" s="136"/>
      <c r="B1932" s="136"/>
      <c r="C1932" s="136"/>
      <c r="D1932" s="136"/>
      <c r="E1932" s="136"/>
      <c r="F1932" s="136"/>
      <c r="G1932" s="136"/>
      <c r="H1932" s="136"/>
      <c r="I1932" s="136"/>
      <c r="J1932" s="136"/>
      <c r="K1932" s="136"/>
      <c r="L1932" s="138"/>
      <c r="M1932" s="139"/>
    </row>
    <row r="1933" spans="1:13" s="2" customFormat="1" x14ac:dyDescent="0.25">
      <c r="A1933" s="136"/>
      <c r="B1933" s="136"/>
      <c r="C1933" s="136"/>
      <c r="D1933" s="136"/>
      <c r="E1933" s="136"/>
      <c r="F1933" s="136"/>
      <c r="G1933" s="136"/>
      <c r="H1933" s="136"/>
      <c r="I1933" s="136"/>
      <c r="J1933" s="136"/>
      <c r="K1933" s="136"/>
      <c r="L1933" s="138"/>
      <c r="M1933" s="139"/>
    </row>
    <row r="1934" spans="1:13" s="2" customFormat="1" x14ac:dyDescent="0.25">
      <c r="A1934" s="136"/>
      <c r="B1934" s="136"/>
      <c r="C1934" s="136"/>
      <c r="D1934" s="136"/>
      <c r="E1934" s="136"/>
      <c r="F1934" s="136"/>
      <c r="G1934" s="136"/>
      <c r="H1934" s="136"/>
      <c r="I1934" s="136"/>
      <c r="J1934" s="136"/>
      <c r="K1934" s="136"/>
      <c r="L1934" s="138"/>
      <c r="M1934" s="139"/>
    </row>
    <row r="1935" spans="1:13" s="2" customFormat="1" x14ac:dyDescent="0.25">
      <c r="A1935" s="136"/>
      <c r="B1935" s="136"/>
      <c r="C1935" s="136"/>
      <c r="D1935" s="136"/>
      <c r="E1935" s="136"/>
      <c r="F1935" s="136"/>
      <c r="G1935" s="136"/>
      <c r="H1935" s="136"/>
      <c r="I1935" s="136"/>
      <c r="J1935" s="136"/>
      <c r="K1935" s="136"/>
      <c r="L1935" s="138"/>
      <c r="M1935" s="139"/>
    </row>
    <row r="1936" spans="1:13" s="2" customFormat="1" x14ac:dyDescent="0.25">
      <c r="A1936" s="136"/>
      <c r="B1936" s="136"/>
      <c r="C1936" s="136"/>
      <c r="D1936" s="136"/>
      <c r="E1936" s="136"/>
      <c r="F1936" s="136"/>
      <c r="G1936" s="136"/>
      <c r="H1936" s="136"/>
      <c r="I1936" s="136"/>
      <c r="J1936" s="136"/>
      <c r="K1936" s="136"/>
      <c r="L1936" s="138"/>
      <c r="M1936" s="139"/>
    </row>
    <row r="1937" spans="1:13" s="2" customFormat="1" x14ac:dyDescent="0.25">
      <c r="A1937" s="136"/>
      <c r="B1937" s="136"/>
      <c r="C1937" s="136"/>
      <c r="D1937" s="136"/>
      <c r="E1937" s="136"/>
      <c r="F1937" s="136"/>
      <c r="G1937" s="136"/>
      <c r="H1937" s="136"/>
      <c r="I1937" s="136"/>
      <c r="J1937" s="136"/>
      <c r="K1937" s="136"/>
      <c r="L1937" s="138"/>
      <c r="M1937" s="139"/>
    </row>
    <row r="1938" spans="1:13" s="2" customFormat="1" x14ac:dyDescent="0.25">
      <c r="A1938" s="136"/>
      <c r="B1938" s="136"/>
      <c r="C1938" s="136"/>
      <c r="D1938" s="136"/>
      <c r="E1938" s="136"/>
      <c r="F1938" s="136"/>
      <c r="G1938" s="136"/>
      <c r="H1938" s="136"/>
      <c r="I1938" s="136"/>
      <c r="J1938" s="136"/>
      <c r="K1938" s="136"/>
      <c r="L1938" s="138"/>
      <c r="M1938" s="139"/>
    </row>
    <row r="1939" spans="1:13" s="2" customFormat="1" x14ac:dyDescent="0.25">
      <c r="A1939" s="136"/>
      <c r="B1939" s="136"/>
      <c r="C1939" s="136"/>
      <c r="D1939" s="136"/>
      <c r="E1939" s="136"/>
      <c r="F1939" s="136"/>
      <c r="G1939" s="136"/>
      <c r="H1939" s="136"/>
      <c r="I1939" s="136"/>
      <c r="J1939" s="136"/>
      <c r="K1939" s="136"/>
      <c r="L1939" s="138"/>
      <c r="M1939" s="139"/>
    </row>
    <row r="1940" spans="1:13" s="2" customFormat="1" x14ac:dyDescent="0.25">
      <c r="A1940" s="136"/>
      <c r="B1940" s="136"/>
      <c r="C1940" s="136"/>
      <c r="D1940" s="136"/>
      <c r="E1940" s="136"/>
      <c r="F1940" s="136"/>
      <c r="G1940" s="136"/>
      <c r="H1940" s="136"/>
      <c r="I1940" s="136"/>
      <c r="J1940" s="136"/>
      <c r="K1940" s="136"/>
      <c r="L1940" s="138"/>
      <c r="M1940" s="139"/>
    </row>
    <row r="1941" spans="1:13" s="2" customFormat="1" x14ac:dyDescent="0.25">
      <c r="A1941" s="136"/>
      <c r="B1941" s="136"/>
      <c r="C1941" s="136"/>
      <c r="D1941" s="136"/>
      <c r="E1941" s="136"/>
      <c r="F1941" s="136"/>
      <c r="G1941" s="136"/>
      <c r="H1941" s="136"/>
      <c r="I1941" s="136"/>
      <c r="J1941" s="136"/>
      <c r="K1941" s="136"/>
      <c r="L1941" s="138"/>
      <c r="M1941" s="139"/>
    </row>
    <row r="1942" spans="1:13" s="2" customFormat="1" x14ac:dyDescent="0.25">
      <c r="A1942" s="136"/>
      <c r="B1942" s="136"/>
      <c r="C1942" s="136"/>
      <c r="D1942" s="136"/>
      <c r="E1942" s="136"/>
      <c r="F1942" s="136"/>
      <c r="G1942" s="136"/>
      <c r="H1942" s="136"/>
      <c r="I1942" s="136"/>
      <c r="J1942" s="136"/>
      <c r="K1942" s="136"/>
      <c r="L1942" s="138"/>
      <c r="M1942" s="139"/>
    </row>
    <row r="1943" spans="1:13" s="2" customFormat="1" x14ac:dyDescent="0.25">
      <c r="A1943" s="136"/>
      <c r="B1943" s="136"/>
      <c r="C1943" s="136"/>
      <c r="D1943" s="136"/>
      <c r="E1943" s="136"/>
      <c r="F1943" s="136"/>
      <c r="G1943" s="136"/>
      <c r="H1943" s="136"/>
      <c r="I1943" s="136"/>
      <c r="J1943" s="136"/>
      <c r="K1943" s="136"/>
      <c r="L1943" s="138"/>
      <c r="M1943" s="139"/>
    </row>
    <row r="1944" spans="1:13" s="2" customFormat="1" x14ac:dyDescent="0.25">
      <c r="A1944" s="136"/>
      <c r="B1944" s="136"/>
      <c r="C1944" s="136"/>
      <c r="D1944" s="136"/>
      <c r="E1944" s="136"/>
      <c r="F1944" s="136"/>
      <c r="G1944" s="136"/>
      <c r="H1944" s="136"/>
      <c r="I1944" s="136"/>
      <c r="J1944" s="136"/>
      <c r="K1944" s="136"/>
      <c r="L1944" s="138"/>
      <c r="M1944" s="139"/>
    </row>
    <row r="1945" spans="1:13" s="2" customFormat="1" x14ac:dyDescent="0.25">
      <c r="A1945" s="136"/>
      <c r="B1945" s="136"/>
      <c r="C1945" s="136"/>
      <c r="D1945" s="136"/>
      <c r="E1945" s="136"/>
      <c r="F1945" s="136"/>
      <c r="G1945" s="136"/>
      <c r="H1945" s="136"/>
      <c r="I1945" s="136"/>
      <c r="J1945" s="136"/>
      <c r="K1945" s="136"/>
      <c r="L1945" s="138"/>
      <c r="M1945" s="139"/>
    </row>
    <row r="1946" spans="1:13" s="2" customFormat="1" x14ac:dyDescent="0.25">
      <c r="A1946" s="136"/>
      <c r="B1946" s="136"/>
      <c r="C1946" s="136"/>
      <c r="D1946" s="136"/>
      <c r="E1946" s="136"/>
      <c r="F1946" s="136"/>
      <c r="G1946" s="136"/>
      <c r="H1946" s="136"/>
      <c r="I1946" s="136"/>
      <c r="J1946" s="136"/>
      <c r="K1946" s="136"/>
      <c r="L1946" s="138"/>
      <c r="M1946" s="139"/>
    </row>
    <row r="1947" spans="1:13" s="2" customFormat="1" x14ac:dyDescent="0.25">
      <c r="A1947" s="136"/>
      <c r="B1947" s="136"/>
      <c r="C1947" s="136"/>
      <c r="D1947" s="136"/>
      <c r="E1947" s="136"/>
      <c r="F1947" s="136"/>
      <c r="G1947" s="136"/>
      <c r="H1947" s="136"/>
      <c r="I1947" s="136"/>
      <c r="J1947" s="136"/>
      <c r="K1947" s="136"/>
      <c r="L1947" s="138"/>
      <c r="M1947" s="139"/>
    </row>
    <row r="1948" spans="1:13" s="2" customFormat="1" x14ac:dyDescent="0.25">
      <c r="A1948" s="136"/>
      <c r="B1948" s="136"/>
      <c r="C1948" s="136"/>
      <c r="D1948" s="136"/>
      <c r="E1948" s="136"/>
      <c r="F1948" s="136"/>
      <c r="G1948" s="136"/>
      <c r="H1948" s="136"/>
      <c r="I1948" s="136"/>
      <c r="J1948" s="136"/>
      <c r="K1948" s="136"/>
      <c r="L1948" s="138"/>
      <c r="M1948" s="139"/>
    </row>
    <row r="1949" spans="1:13" s="2" customFormat="1" x14ac:dyDescent="0.25">
      <c r="A1949" s="136"/>
      <c r="B1949" s="136"/>
      <c r="C1949" s="136"/>
      <c r="D1949" s="136"/>
      <c r="E1949" s="136"/>
      <c r="F1949" s="136"/>
      <c r="G1949" s="136"/>
      <c r="H1949" s="136"/>
      <c r="I1949" s="136"/>
      <c r="J1949" s="136"/>
      <c r="K1949" s="136"/>
      <c r="L1949" s="138"/>
      <c r="M1949" s="139"/>
    </row>
    <row r="1950" spans="1:13" s="2" customFormat="1" x14ac:dyDescent="0.25">
      <c r="A1950" s="136"/>
      <c r="B1950" s="136"/>
      <c r="C1950" s="136"/>
      <c r="D1950" s="136"/>
      <c r="E1950" s="136"/>
      <c r="F1950" s="136"/>
      <c r="G1950" s="136"/>
      <c r="H1950" s="136"/>
      <c r="I1950" s="136"/>
      <c r="J1950" s="136"/>
      <c r="K1950" s="136"/>
      <c r="L1950" s="138"/>
      <c r="M1950" s="139"/>
    </row>
    <row r="1951" spans="1:13" s="2" customFormat="1" x14ac:dyDescent="0.25">
      <c r="A1951" s="136"/>
      <c r="B1951" s="136"/>
      <c r="C1951" s="136"/>
      <c r="D1951" s="136"/>
      <c r="E1951" s="136"/>
      <c r="F1951" s="136"/>
      <c r="G1951" s="136"/>
      <c r="H1951" s="136"/>
      <c r="I1951" s="136"/>
      <c r="J1951" s="136"/>
      <c r="K1951" s="136"/>
      <c r="L1951" s="138"/>
      <c r="M1951" s="139"/>
    </row>
    <row r="1952" spans="1:13" s="2" customFormat="1" x14ac:dyDescent="0.25">
      <c r="A1952" s="136"/>
      <c r="B1952" s="136"/>
      <c r="C1952" s="136"/>
      <c r="D1952" s="136"/>
      <c r="E1952" s="136"/>
      <c r="F1952" s="136"/>
      <c r="G1952" s="136"/>
      <c r="H1952" s="136"/>
      <c r="I1952" s="136"/>
      <c r="J1952" s="136"/>
      <c r="K1952" s="136"/>
      <c r="L1952" s="138"/>
      <c r="M1952" s="139"/>
    </row>
    <row r="1953" spans="1:13" s="2" customFormat="1" x14ac:dyDescent="0.25">
      <c r="A1953" s="136"/>
      <c r="B1953" s="136"/>
      <c r="C1953" s="136"/>
      <c r="D1953" s="136"/>
      <c r="E1953" s="136"/>
      <c r="F1953" s="136"/>
      <c r="G1953" s="136"/>
      <c r="H1953" s="136"/>
      <c r="I1953" s="136"/>
      <c r="J1953" s="136"/>
      <c r="K1953" s="136"/>
      <c r="L1953" s="138"/>
      <c r="M1953" s="139"/>
    </row>
    <row r="1954" spans="1:13" s="2" customFormat="1" x14ac:dyDescent="0.25">
      <c r="A1954" s="136"/>
      <c r="B1954" s="136"/>
      <c r="C1954" s="136"/>
      <c r="D1954" s="136"/>
      <c r="E1954" s="136"/>
      <c r="F1954" s="136"/>
      <c r="G1954" s="136"/>
      <c r="H1954" s="136"/>
      <c r="I1954" s="136"/>
      <c r="J1954" s="136"/>
      <c r="K1954" s="136"/>
      <c r="L1954" s="138"/>
      <c r="M1954" s="139"/>
    </row>
    <row r="1955" spans="1:13" s="2" customFormat="1" x14ac:dyDescent="0.25">
      <c r="A1955" s="136"/>
      <c r="B1955" s="136"/>
      <c r="C1955" s="136"/>
      <c r="D1955" s="136"/>
      <c r="E1955" s="136"/>
      <c r="F1955" s="136"/>
      <c r="G1955" s="136"/>
      <c r="H1955" s="136"/>
      <c r="I1955" s="136"/>
      <c r="J1955" s="136"/>
      <c r="K1955" s="136"/>
      <c r="L1955" s="138"/>
      <c r="M1955" s="139"/>
    </row>
    <row r="1956" spans="1:13" s="2" customFormat="1" x14ac:dyDescent="0.25">
      <c r="A1956" s="136"/>
      <c r="B1956" s="136"/>
      <c r="C1956" s="136"/>
      <c r="D1956" s="136"/>
      <c r="E1956" s="136"/>
      <c r="F1956" s="136"/>
      <c r="G1956" s="136"/>
      <c r="H1956" s="136"/>
      <c r="I1956" s="136"/>
      <c r="J1956" s="136"/>
      <c r="K1956" s="136"/>
      <c r="L1956" s="138"/>
      <c r="M1956" s="139"/>
    </row>
    <row r="1957" spans="1:13" s="2" customFormat="1" x14ac:dyDescent="0.25">
      <c r="A1957" s="136"/>
      <c r="B1957" s="136"/>
      <c r="C1957" s="136"/>
      <c r="D1957" s="136"/>
      <c r="E1957" s="136"/>
      <c r="F1957" s="136"/>
      <c r="G1957" s="136"/>
      <c r="H1957" s="136"/>
      <c r="I1957" s="136"/>
      <c r="J1957" s="136"/>
      <c r="K1957" s="136"/>
      <c r="L1957" s="138"/>
      <c r="M1957" s="139"/>
    </row>
    <row r="1958" spans="1:13" s="2" customFormat="1" x14ac:dyDescent="0.25">
      <c r="A1958" s="136"/>
      <c r="B1958" s="136"/>
      <c r="C1958" s="136"/>
      <c r="D1958" s="136"/>
      <c r="E1958" s="136"/>
      <c r="F1958" s="136"/>
      <c r="G1958" s="136"/>
      <c r="H1958" s="136"/>
      <c r="I1958" s="136"/>
      <c r="J1958" s="136"/>
      <c r="K1958" s="136"/>
      <c r="L1958" s="138"/>
      <c r="M1958" s="139"/>
    </row>
    <row r="1959" spans="1:13" s="2" customFormat="1" x14ac:dyDescent="0.25">
      <c r="A1959" s="136"/>
      <c r="B1959" s="136"/>
      <c r="C1959" s="136"/>
      <c r="D1959" s="136"/>
      <c r="E1959" s="136"/>
      <c r="F1959" s="136"/>
      <c r="G1959" s="136"/>
      <c r="H1959" s="136"/>
      <c r="I1959" s="136"/>
      <c r="J1959" s="136"/>
      <c r="K1959" s="136"/>
      <c r="L1959" s="138"/>
      <c r="M1959" s="139"/>
    </row>
    <row r="1960" spans="1:13" s="2" customFormat="1" x14ac:dyDescent="0.25">
      <c r="A1960" s="136"/>
      <c r="B1960" s="136"/>
      <c r="C1960" s="136"/>
      <c r="D1960" s="136"/>
      <c r="E1960" s="136"/>
      <c r="F1960" s="136"/>
      <c r="G1960" s="136"/>
      <c r="H1960" s="136"/>
      <c r="I1960" s="136"/>
      <c r="J1960" s="136"/>
      <c r="K1960" s="136"/>
      <c r="L1960" s="138"/>
      <c r="M1960" s="139"/>
    </row>
    <row r="1961" spans="1:13" s="2" customFormat="1" x14ac:dyDescent="0.25">
      <c r="A1961" s="136"/>
      <c r="B1961" s="136"/>
      <c r="C1961" s="136"/>
      <c r="D1961" s="136"/>
      <c r="E1961" s="136"/>
      <c r="F1961" s="136"/>
      <c r="G1961" s="136"/>
      <c r="H1961" s="136"/>
      <c r="I1961" s="136"/>
      <c r="J1961" s="136"/>
      <c r="K1961" s="136"/>
      <c r="L1961" s="138"/>
      <c r="M1961" s="139"/>
    </row>
    <row r="1962" spans="1:13" s="2" customFormat="1" x14ac:dyDescent="0.25">
      <c r="A1962" s="136"/>
      <c r="B1962" s="136"/>
      <c r="C1962" s="136"/>
      <c r="D1962" s="136"/>
      <c r="E1962" s="136"/>
      <c r="F1962" s="136"/>
      <c r="G1962" s="136"/>
      <c r="H1962" s="136"/>
      <c r="I1962" s="136"/>
      <c r="J1962" s="136"/>
      <c r="K1962" s="136"/>
      <c r="L1962" s="138"/>
      <c r="M1962" s="139"/>
    </row>
    <row r="1963" spans="1:13" s="2" customFormat="1" x14ac:dyDescent="0.25">
      <c r="A1963" s="136"/>
      <c r="B1963" s="136"/>
      <c r="C1963" s="136"/>
      <c r="D1963" s="136"/>
      <c r="E1963" s="136"/>
      <c r="F1963" s="136"/>
      <c r="G1963" s="136"/>
      <c r="H1963" s="136"/>
      <c r="I1963" s="136"/>
      <c r="J1963" s="136"/>
      <c r="K1963" s="136"/>
      <c r="L1963" s="138"/>
      <c r="M1963" s="139"/>
    </row>
    <row r="1964" spans="1:13" s="2" customFormat="1" x14ac:dyDescent="0.25">
      <c r="A1964" s="136"/>
      <c r="B1964" s="136"/>
      <c r="C1964" s="136"/>
      <c r="D1964" s="136"/>
      <c r="E1964" s="136"/>
      <c r="F1964" s="136"/>
      <c r="G1964" s="136"/>
      <c r="H1964" s="136"/>
      <c r="I1964" s="136"/>
      <c r="J1964" s="136"/>
      <c r="K1964" s="136"/>
      <c r="L1964" s="138"/>
      <c r="M1964" s="139"/>
    </row>
    <row r="1965" spans="1:13" s="2" customFormat="1" x14ac:dyDescent="0.25">
      <c r="A1965" s="136"/>
      <c r="B1965" s="136"/>
      <c r="C1965" s="136"/>
      <c r="D1965" s="136"/>
      <c r="E1965" s="136"/>
      <c r="F1965" s="136"/>
      <c r="G1965" s="136"/>
      <c r="H1965" s="136"/>
      <c r="I1965" s="136"/>
      <c r="J1965" s="136"/>
      <c r="K1965" s="136"/>
      <c r="L1965" s="138"/>
      <c r="M1965" s="139"/>
    </row>
    <row r="1966" spans="1:13" s="2" customFormat="1" x14ac:dyDescent="0.25">
      <c r="A1966" s="136"/>
      <c r="B1966" s="136"/>
      <c r="C1966" s="136"/>
      <c r="D1966" s="136"/>
      <c r="E1966" s="136"/>
      <c r="F1966" s="136"/>
      <c r="G1966" s="136"/>
      <c r="H1966" s="136"/>
      <c r="I1966" s="136"/>
      <c r="J1966" s="136"/>
      <c r="K1966" s="136"/>
      <c r="L1966" s="138"/>
      <c r="M1966" s="139"/>
    </row>
    <row r="1967" spans="1:13" s="2" customFormat="1" x14ac:dyDescent="0.25">
      <c r="A1967" s="136"/>
      <c r="B1967" s="136"/>
      <c r="C1967" s="136"/>
      <c r="D1967" s="136"/>
      <c r="E1967" s="136"/>
      <c r="F1967" s="136"/>
      <c r="G1967" s="136"/>
      <c r="H1967" s="136"/>
      <c r="I1967" s="136"/>
      <c r="J1967" s="136"/>
      <c r="K1967" s="136"/>
      <c r="L1967" s="138"/>
      <c r="M1967" s="139"/>
    </row>
    <row r="1968" spans="1:13" s="2" customFormat="1" x14ac:dyDescent="0.25">
      <c r="A1968" s="136"/>
      <c r="B1968" s="136"/>
      <c r="C1968" s="136"/>
      <c r="D1968" s="136"/>
      <c r="E1968" s="136"/>
      <c r="F1968" s="136"/>
      <c r="G1968" s="136"/>
      <c r="H1968" s="136"/>
      <c r="I1968" s="136"/>
      <c r="J1968" s="136"/>
      <c r="K1968" s="136"/>
      <c r="L1968" s="138"/>
      <c r="M1968" s="139"/>
    </row>
    <row r="1969" spans="1:13" s="2" customFormat="1" x14ac:dyDescent="0.25">
      <c r="A1969" s="136"/>
      <c r="B1969" s="136"/>
      <c r="C1969" s="136"/>
      <c r="D1969" s="136"/>
      <c r="E1969" s="136"/>
      <c r="F1969" s="136"/>
      <c r="G1969" s="136"/>
      <c r="H1969" s="136"/>
      <c r="I1969" s="136"/>
      <c r="J1969" s="136"/>
      <c r="K1969" s="136"/>
      <c r="L1969" s="138"/>
      <c r="M1969" s="139"/>
    </row>
    <row r="1970" spans="1:13" s="2" customFormat="1" x14ac:dyDescent="0.25">
      <c r="A1970" s="136"/>
      <c r="B1970" s="136"/>
      <c r="C1970" s="136"/>
      <c r="D1970" s="136"/>
      <c r="E1970" s="136"/>
      <c r="F1970" s="136"/>
      <c r="G1970" s="136"/>
      <c r="H1970" s="136"/>
      <c r="I1970" s="136"/>
      <c r="J1970" s="136"/>
      <c r="K1970" s="136"/>
      <c r="L1970" s="138"/>
      <c r="M1970" s="139"/>
    </row>
    <row r="1971" spans="1:13" s="2" customFormat="1" x14ac:dyDescent="0.25">
      <c r="A1971" s="136"/>
      <c r="B1971" s="136"/>
      <c r="C1971" s="136"/>
      <c r="D1971" s="136"/>
      <c r="E1971" s="136"/>
      <c r="F1971" s="136"/>
      <c r="G1971" s="136"/>
      <c r="H1971" s="136"/>
      <c r="I1971" s="136"/>
      <c r="J1971" s="136"/>
      <c r="K1971" s="136"/>
      <c r="L1971" s="138"/>
      <c r="M1971" s="139"/>
    </row>
    <row r="1972" spans="1:13" s="2" customFormat="1" x14ac:dyDescent="0.25">
      <c r="A1972" s="136"/>
      <c r="B1972" s="136"/>
      <c r="C1972" s="136"/>
      <c r="D1972" s="136"/>
      <c r="E1972" s="136"/>
      <c r="F1972" s="136"/>
      <c r="G1972" s="136"/>
      <c r="H1972" s="136"/>
      <c r="I1972" s="136"/>
      <c r="J1972" s="136"/>
      <c r="K1972" s="136"/>
      <c r="L1972" s="138"/>
      <c r="M1972" s="139"/>
    </row>
    <row r="1973" spans="1:13" s="2" customFormat="1" x14ac:dyDescent="0.25">
      <c r="A1973" s="136"/>
      <c r="B1973" s="136"/>
      <c r="C1973" s="136"/>
      <c r="D1973" s="136"/>
      <c r="E1973" s="136"/>
      <c r="F1973" s="136"/>
      <c r="G1973" s="136"/>
      <c r="H1973" s="136"/>
      <c r="I1973" s="136"/>
      <c r="J1973" s="136"/>
      <c r="K1973" s="136"/>
      <c r="L1973" s="138"/>
      <c r="M1973" s="139"/>
    </row>
    <row r="1974" spans="1:13" s="2" customFormat="1" x14ac:dyDescent="0.25">
      <c r="A1974" s="136"/>
      <c r="B1974" s="136"/>
      <c r="C1974" s="136"/>
      <c r="D1974" s="136"/>
      <c r="E1974" s="136"/>
      <c r="F1974" s="136"/>
      <c r="G1974" s="136"/>
      <c r="H1974" s="136"/>
      <c r="I1974" s="136"/>
      <c r="J1974" s="136"/>
      <c r="K1974" s="136"/>
      <c r="L1974" s="138"/>
      <c r="M1974" s="139"/>
    </row>
    <row r="1975" spans="1:13" s="2" customFormat="1" x14ac:dyDescent="0.25">
      <c r="A1975" s="136"/>
      <c r="B1975" s="136"/>
      <c r="C1975" s="136"/>
      <c r="D1975" s="136"/>
      <c r="E1975" s="136"/>
      <c r="F1975" s="136"/>
      <c r="G1975" s="136"/>
      <c r="H1975" s="136"/>
      <c r="I1975" s="136"/>
      <c r="J1975" s="136"/>
      <c r="K1975" s="136"/>
      <c r="L1975" s="138"/>
      <c r="M1975" s="139"/>
    </row>
    <row r="1976" spans="1:13" s="2" customFormat="1" x14ac:dyDescent="0.25">
      <c r="A1976" s="136"/>
      <c r="B1976" s="136"/>
      <c r="C1976" s="136"/>
      <c r="D1976" s="136"/>
      <c r="E1976" s="136"/>
      <c r="F1976" s="136"/>
      <c r="G1976" s="136"/>
      <c r="H1976" s="136"/>
      <c r="I1976" s="136"/>
      <c r="J1976" s="136"/>
      <c r="K1976" s="136"/>
      <c r="L1976" s="138"/>
      <c r="M1976" s="139"/>
    </row>
    <row r="1977" spans="1:13" s="2" customFormat="1" x14ac:dyDescent="0.25">
      <c r="A1977" s="136"/>
      <c r="B1977" s="136"/>
      <c r="C1977" s="136"/>
      <c r="D1977" s="136"/>
      <c r="E1977" s="136"/>
      <c r="F1977" s="136"/>
      <c r="G1977" s="136"/>
      <c r="H1977" s="136"/>
      <c r="I1977" s="136"/>
      <c r="J1977" s="136"/>
      <c r="K1977" s="136"/>
      <c r="L1977" s="138"/>
      <c r="M1977" s="139"/>
    </row>
    <row r="1978" spans="1:13" s="2" customFormat="1" x14ac:dyDescent="0.25">
      <c r="A1978" s="136"/>
      <c r="B1978" s="136"/>
      <c r="C1978" s="136"/>
      <c r="D1978" s="136"/>
      <c r="E1978" s="136"/>
      <c r="F1978" s="136"/>
      <c r="G1978" s="136"/>
      <c r="H1978" s="136"/>
      <c r="I1978" s="136"/>
      <c r="J1978" s="136"/>
      <c r="K1978" s="136"/>
      <c r="L1978" s="138"/>
      <c r="M1978" s="139"/>
    </row>
    <row r="1979" spans="1:13" s="2" customFormat="1" x14ac:dyDescent="0.25">
      <c r="A1979" s="136"/>
      <c r="B1979" s="136"/>
      <c r="C1979" s="136"/>
      <c r="D1979" s="136"/>
      <c r="E1979" s="136"/>
      <c r="F1979" s="136"/>
      <c r="G1979" s="136"/>
      <c r="H1979" s="136"/>
      <c r="I1979" s="136"/>
      <c r="J1979" s="136"/>
      <c r="K1979" s="136"/>
      <c r="L1979" s="138"/>
      <c r="M1979" s="139"/>
    </row>
    <row r="1980" spans="1:13" s="2" customFormat="1" x14ac:dyDescent="0.25">
      <c r="A1980" s="136"/>
      <c r="B1980" s="136"/>
      <c r="C1980" s="136"/>
      <c r="D1980" s="136"/>
      <c r="E1980" s="136"/>
      <c r="F1980" s="136"/>
      <c r="G1980" s="136"/>
      <c r="H1980" s="136"/>
      <c r="I1980" s="136"/>
      <c r="J1980" s="136"/>
      <c r="K1980" s="136"/>
      <c r="L1980" s="138"/>
      <c r="M1980" s="139"/>
    </row>
    <row r="1981" spans="1:13" s="2" customFormat="1" x14ac:dyDescent="0.25">
      <c r="A1981" s="136"/>
      <c r="B1981" s="136"/>
      <c r="C1981" s="136"/>
      <c r="D1981" s="136"/>
      <c r="E1981" s="136"/>
      <c r="F1981" s="136"/>
      <c r="G1981" s="136"/>
      <c r="H1981" s="136"/>
      <c r="I1981" s="136"/>
      <c r="J1981" s="136"/>
      <c r="K1981" s="136"/>
      <c r="L1981" s="138"/>
      <c r="M1981" s="139"/>
    </row>
    <row r="1982" spans="1:13" s="2" customFormat="1" x14ac:dyDescent="0.25">
      <c r="A1982" s="136"/>
      <c r="B1982" s="136"/>
      <c r="C1982" s="136"/>
      <c r="D1982" s="136"/>
      <c r="E1982" s="136"/>
      <c r="F1982" s="136"/>
      <c r="G1982" s="136"/>
      <c r="H1982" s="136"/>
      <c r="I1982" s="136"/>
      <c r="J1982" s="136"/>
      <c r="K1982" s="136"/>
      <c r="L1982" s="138"/>
      <c r="M1982" s="139"/>
    </row>
    <row r="1983" spans="1:13" s="2" customFormat="1" x14ac:dyDescent="0.25">
      <c r="A1983" s="136"/>
      <c r="B1983" s="136"/>
      <c r="C1983" s="136"/>
      <c r="D1983" s="136"/>
      <c r="E1983" s="136"/>
      <c r="F1983" s="136"/>
      <c r="G1983" s="136"/>
      <c r="H1983" s="136"/>
      <c r="I1983" s="136"/>
      <c r="J1983" s="136"/>
      <c r="K1983" s="136"/>
      <c r="L1983" s="138"/>
      <c r="M1983" s="139"/>
    </row>
    <row r="1984" spans="1:13" s="2" customFormat="1" x14ac:dyDescent="0.25">
      <c r="A1984" s="136"/>
      <c r="B1984" s="136"/>
      <c r="C1984" s="136"/>
      <c r="D1984" s="136"/>
      <c r="E1984" s="136"/>
      <c r="F1984" s="136"/>
      <c r="G1984" s="136"/>
      <c r="H1984" s="136"/>
      <c r="I1984" s="136"/>
      <c r="J1984" s="136"/>
      <c r="K1984" s="136"/>
      <c r="L1984" s="138"/>
      <c r="M1984" s="139"/>
    </row>
    <row r="1985" spans="1:13" s="2" customFormat="1" x14ac:dyDescent="0.25">
      <c r="A1985" s="136"/>
      <c r="B1985" s="136"/>
      <c r="C1985" s="136"/>
      <c r="D1985" s="136"/>
      <c r="E1985" s="136"/>
      <c r="F1985" s="136"/>
      <c r="G1985" s="136"/>
      <c r="H1985" s="136"/>
      <c r="I1985" s="136"/>
      <c r="J1985" s="136"/>
      <c r="K1985" s="136"/>
      <c r="L1985" s="138"/>
      <c r="M1985" s="139"/>
    </row>
    <row r="1986" spans="1:13" s="2" customFormat="1" x14ac:dyDescent="0.25">
      <c r="A1986" s="136"/>
      <c r="B1986" s="136"/>
      <c r="C1986" s="136"/>
      <c r="D1986" s="136"/>
      <c r="E1986" s="136"/>
      <c r="F1986" s="136"/>
      <c r="G1986" s="136"/>
      <c r="H1986" s="136"/>
      <c r="I1986" s="136"/>
      <c r="J1986" s="136"/>
      <c r="K1986" s="136"/>
      <c r="L1986" s="138"/>
      <c r="M1986" s="139"/>
    </row>
    <row r="1987" spans="1:13" s="2" customFormat="1" x14ac:dyDescent="0.25">
      <c r="A1987" s="136"/>
      <c r="B1987" s="136"/>
      <c r="C1987" s="136"/>
      <c r="D1987" s="136"/>
      <c r="E1987" s="136"/>
      <c r="F1987" s="136"/>
      <c r="G1987" s="136"/>
      <c r="H1987" s="136"/>
      <c r="I1987" s="136"/>
      <c r="J1987" s="136"/>
      <c r="K1987" s="136"/>
      <c r="L1987" s="138"/>
      <c r="M1987" s="139"/>
    </row>
    <row r="1988" spans="1:13" s="2" customFormat="1" x14ac:dyDescent="0.25">
      <c r="A1988" s="136"/>
      <c r="B1988" s="136"/>
      <c r="C1988" s="136"/>
      <c r="D1988" s="136"/>
      <c r="E1988" s="136"/>
      <c r="F1988" s="136"/>
      <c r="G1988" s="136"/>
      <c r="H1988" s="136"/>
      <c r="I1988" s="136"/>
      <c r="J1988" s="136"/>
      <c r="K1988" s="136"/>
      <c r="L1988" s="138"/>
      <c r="M1988" s="139"/>
    </row>
    <row r="1989" spans="1:13" s="2" customFormat="1" x14ac:dyDescent="0.25">
      <c r="A1989" s="136"/>
      <c r="B1989" s="136"/>
      <c r="C1989" s="136"/>
      <c r="D1989" s="136"/>
      <c r="E1989" s="136"/>
      <c r="F1989" s="136"/>
      <c r="G1989" s="136"/>
      <c r="H1989" s="136"/>
      <c r="I1989" s="136"/>
      <c r="J1989" s="136"/>
      <c r="K1989" s="136"/>
      <c r="L1989" s="138"/>
      <c r="M1989" s="139"/>
    </row>
    <row r="1990" spans="1:13" s="2" customFormat="1" x14ac:dyDescent="0.25">
      <c r="A1990" s="136"/>
      <c r="B1990" s="136"/>
      <c r="C1990" s="136"/>
      <c r="D1990" s="136"/>
      <c r="E1990" s="136"/>
      <c r="F1990" s="136"/>
      <c r="G1990" s="136"/>
      <c r="H1990" s="136"/>
      <c r="I1990" s="136"/>
      <c r="J1990" s="136"/>
      <c r="K1990" s="136"/>
      <c r="L1990" s="138"/>
      <c r="M1990" s="139"/>
    </row>
    <row r="1991" spans="1:13" s="2" customFormat="1" x14ac:dyDescent="0.25">
      <c r="A1991" s="136"/>
      <c r="B1991" s="136"/>
      <c r="C1991" s="136"/>
      <c r="D1991" s="136"/>
      <c r="E1991" s="136"/>
      <c r="F1991" s="136"/>
      <c r="G1991" s="136"/>
      <c r="H1991" s="136"/>
      <c r="I1991" s="136"/>
      <c r="J1991" s="136"/>
      <c r="K1991" s="136"/>
      <c r="L1991" s="138"/>
      <c r="M1991" s="139"/>
    </row>
    <row r="1992" spans="1:13" s="2" customFormat="1" x14ac:dyDescent="0.25">
      <c r="A1992" s="136"/>
      <c r="B1992" s="136"/>
      <c r="C1992" s="136"/>
      <c r="D1992" s="136"/>
      <c r="E1992" s="136"/>
      <c r="F1992" s="136"/>
      <c r="G1992" s="136"/>
      <c r="H1992" s="136"/>
      <c r="I1992" s="136"/>
      <c r="J1992" s="136"/>
      <c r="K1992" s="136"/>
      <c r="L1992" s="138"/>
      <c r="M1992" s="139"/>
    </row>
    <row r="1993" spans="1:13" s="2" customFormat="1" x14ac:dyDescent="0.25">
      <c r="A1993" s="136"/>
      <c r="B1993" s="136"/>
      <c r="C1993" s="136"/>
      <c r="D1993" s="136"/>
      <c r="E1993" s="136"/>
      <c r="F1993" s="136"/>
      <c r="G1993" s="136"/>
      <c r="H1993" s="136"/>
      <c r="I1993" s="136"/>
      <c r="J1993" s="136"/>
      <c r="K1993" s="136"/>
      <c r="L1993" s="138"/>
      <c r="M1993" s="139"/>
    </row>
    <row r="1994" spans="1:13" s="2" customFormat="1" x14ac:dyDescent="0.25">
      <c r="A1994" s="136"/>
      <c r="B1994" s="136"/>
      <c r="C1994" s="136"/>
      <c r="D1994" s="136"/>
      <c r="E1994" s="136"/>
      <c r="F1994" s="136"/>
      <c r="G1994" s="136"/>
      <c r="H1994" s="136"/>
      <c r="I1994" s="136"/>
      <c r="J1994" s="136"/>
      <c r="K1994" s="136"/>
      <c r="L1994" s="138"/>
      <c r="M1994" s="139"/>
    </row>
    <row r="1995" spans="1:13" s="2" customFormat="1" x14ac:dyDescent="0.25">
      <c r="A1995" s="136"/>
      <c r="B1995" s="136"/>
      <c r="C1995" s="136"/>
      <c r="D1995" s="136"/>
      <c r="E1995" s="136"/>
      <c r="F1995" s="136"/>
      <c r="G1995" s="136"/>
      <c r="H1995" s="136"/>
      <c r="I1995" s="136"/>
      <c r="J1995" s="136"/>
      <c r="K1995" s="136"/>
      <c r="L1995" s="138"/>
      <c r="M1995" s="139"/>
    </row>
    <row r="1996" spans="1:13" s="2" customFormat="1" x14ac:dyDescent="0.25">
      <c r="A1996" s="136"/>
      <c r="B1996" s="136"/>
      <c r="C1996" s="136"/>
      <c r="D1996" s="136"/>
      <c r="E1996" s="136"/>
      <c r="F1996" s="136"/>
      <c r="G1996" s="136"/>
      <c r="H1996" s="136"/>
      <c r="I1996" s="136"/>
      <c r="J1996" s="136"/>
      <c r="K1996" s="136"/>
      <c r="L1996" s="138"/>
      <c r="M1996" s="139"/>
    </row>
    <row r="1997" spans="1:13" s="2" customFormat="1" x14ac:dyDescent="0.25">
      <c r="A1997" s="136"/>
      <c r="B1997" s="136"/>
      <c r="C1997" s="136"/>
      <c r="D1997" s="136"/>
      <c r="E1997" s="136"/>
      <c r="F1997" s="136"/>
      <c r="G1997" s="136"/>
      <c r="H1997" s="136"/>
      <c r="I1997" s="136"/>
      <c r="J1997" s="136"/>
      <c r="K1997" s="136"/>
      <c r="L1997" s="138"/>
      <c r="M1997" s="139"/>
    </row>
    <row r="1998" spans="1:13" s="2" customFormat="1" x14ac:dyDescent="0.25">
      <c r="A1998" s="136"/>
      <c r="B1998" s="136"/>
      <c r="C1998" s="136"/>
      <c r="D1998" s="136"/>
      <c r="E1998" s="136"/>
      <c r="F1998" s="136"/>
      <c r="G1998" s="136"/>
      <c r="H1998" s="136"/>
      <c r="I1998" s="136"/>
      <c r="J1998" s="136"/>
      <c r="K1998" s="136"/>
      <c r="L1998" s="138"/>
      <c r="M1998" s="139"/>
    </row>
    <row r="1999" spans="1:13" s="2" customFormat="1" x14ac:dyDescent="0.25">
      <c r="A1999" s="136"/>
      <c r="B1999" s="136"/>
      <c r="C1999" s="136"/>
      <c r="D1999" s="136"/>
      <c r="E1999" s="136"/>
      <c r="F1999" s="136"/>
      <c r="G1999" s="136"/>
      <c r="H1999" s="136"/>
      <c r="I1999" s="136"/>
      <c r="J1999" s="136"/>
      <c r="K1999" s="136"/>
      <c r="L1999" s="138"/>
      <c r="M1999" s="139"/>
    </row>
    <row r="2000" spans="1:13" s="2" customFormat="1" x14ac:dyDescent="0.25">
      <c r="A2000" s="136"/>
      <c r="B2000" s="136"/>
      <c r="C2000" s="136"/>
      <c r="D2000" s="136"/>
      <c r="E2000" s="136"/>
      <c r="F2000" s="136"/>
      <c r="G2000" s="136"/>
      <c r="H2000" s="136"/>
      <c r="I2000" s="136"/>
      <c r="J2000" s="136"/>
      <c r="K2000" s="136"/>
      <c r="L2000" s="138"/>
      <c r="M2000" s="139"/>
    </row>
    <row r="2001" spans="1:13" s="2" customFormat="1" x14ac:dyDescent="0.25">
      <c r="A2001" s="136"/>
      <c r="B2001" s="136"/>
      <c r="C2001" s="136"/>
      <c r="D2001" s="136"/>
      <c r="E2001" s="136"/>
      <c r="F2001" s="136"/>
      <c r="G2001" s="136"/>
      <c r="H2001" s="136"/>
      <c r="I2001" s="136"/>
      <c r="J2001" s="136"/>
      <c r="K2001" s="136"/>
      <c r="L2001" s="138"/>
      <c r="M2001" s="139"/>
    </row>
    <row r="2002" spans="1:13" s="2" customFormat="1" x14ac:dyDescent="0.25">
      <c r="A2002" s="136"/>
      <c r="B2002" s="136"/>
      <c r="C2002" s="136"/>
      <c r="D2002" s="136"/>
      <c r="E2002" s="136"/>
      <c r="F2002" s="136"/>
      <c r="G2002" s="136"/>
      <c r="H2002" s="136"/>
      <c r="I2002" s="136"/>
      <c r="J2002" s="136"/>
      <c r="K2002" s="136"/>
      <c r="L2002" s="138"/>
      <c r="M2002" s="139"/>
    </row>
    <row r="2003" spans="1:13" s="2" customFormat="1" x14ac:dyDescent="0.25">
      <c r="A2003" s="136"/>
      <c r="B2003" s="136"/>
      <c r="C2003" s="136"/>
      <c r="D2003" s="136"/>
      <c r="E2003" s="136"/>
      <c r="F2003" s="136"/>
      <c r="G2003" s="136"/>
      <c r="H2003" s="136"/>
      <c r="I2003" s="136"/>
      <c r="J2003" s="136"/>
      <c r="K2003" s="136"/>
      <c r="L2003" s="138"/>
      <c r="M2003" s="139"/>
    </row>
    <row r="2004" spans="1:13" s="2" customFormat="1" x14ac:dyDescent="0.25">
      <c r="A2004" s="136"/>
      <c r="B2004" s="136"/>
      <c r="C2004" s="136"/>
      <c r="D2004" s="136"/>
      <c r="E2004" s="136"/>
      <c r="F2004" s="136"/>
      <c r="G2004" s="136"/>
      <c r="H2004" s="136"/>
      <c r="I2004" s="136"/>
      <c r="J2004" s="136"/>
      <c r="K2004" s="136"/>
      <c r="L2004" s="138"/>
      <c r="M2004" s="139"/>
    </row>
    <row r="2005" spans="1:13" s="2" customFormat="1" x14ac:dyDescent="0.25">
      <c r="A2005" s="136"/>
      <c r="B2005" s="136"/>
      <c r="C2005" s="136"/>
      <c r="D2005" s="136"/>
      <c r="E2005" s="136"/>
      <c r="F2005" s="136"/>
      <c r="G2005" s="136"/>
      <c r="H2005" s="136"/>
      <c r="I2005" s="136"/>
      <c r="J2005" s="136"/>
      <c r="K2005" s="136"/>
      <c r="L2005" s="138"/>
      <c r="M2005" s="139"/>
    </row>
    <row r="2006" spans="1:13" s="2" customFormat="1" x14ac:dyDescent="0.25">
      <c r="A2006" s="136"/>
      <c r="B2006" s="136"/>
      <c r="C2006" s="136"/>
      <c r="D2006" s="136"/>
      <c r="E2006" s="136"/>
      <c r="F2006" s="136"/>
      <c r="G2006" s="136"/>
      <c r="H2006" s="136"/>
      <c r="I2006" s="136"/>
      <c r="J2006" s="136"/>
      <c r="K2006" s="136"/>
      <c r="L2006" s="138"/>
      <c r="M2006" s="139"/>
    </row>
    <row r="2007" spans="1:13" s="2" customFormat="1" x14ac:dyDescent="0.25">
      <c r="A2007" s="136"/>
      <c r="B2007" s="136"/>
      <c r="C2007" s="136"/>
      <c r="D2007" s="136"/>
      <c r="E2007" s="136"/>
      <c r="F2007" s="136"/>
      <c r="G2007" s="136"/>
      <c r="H2007" s="136"/>
      <c r="I2007" s="136"/>
      <c r="J2007" s="136"/>
      <c r="K2007" s="136"/>
      <c r="L2007" s="138"/>
      <c r="M2007" s="139"/>
    </row>
    <row r="2008" spans="1:13" s="2" customFormat="1" x14ac:dyDescent="0.25">
      <c r="A2008" s="136"/>
      <c r="B2008" s="136"/>
      <c r="C2008" s="136"/>
      <c r="D2008" s="136"/>
      <c r="E2008" s="136"/>
      <c r="F2008" s="136"/>
      <c r="G2008" s="136"/>
      <c r="H2008" s="136"/>
      <c r="I2008" s="136"/>
      <c r="J2008" s="136"/>
      <c r="K2008" s="136"/>
      <c r="L2008" s="138"/>
      <c r="M2008" s="139"/>
    </row>
    <row r="2009" spans="1:13" s="2" customFormat="1" x14ac:dyDescent="0.25">
      <c r="A2009" s="136"/>
      <c r="B2009" s="136"/>
      <c r="C2009" s="136"/>
      <c r="D2009" s="136"/>
      <c r="E2009" s="136"/>
      <c r="F2009" s="136"/>
      <c r="G2009" s="136"/>
      <c r="H2009" s="136"/>
      <c r="I2009" s="136"/>
      <c r="J2009" s="136"/>
      <c r="K2009" s="136"/>
      <c r="L2009" s="138"/>
      <c r="M2009" s="139"/>
    </row>
    <row r="2010" spans="1:13" s="2" customFormat="1" x14ac:dyDescent="0.25">
      <c r="A2010" s="136"/>
      <c r="B2010" s="136"/>
      <c r="C2010" s="136"/>
      <c r="D2010" s="136"/>
      <c r="E2010" s="136"/>
      <c r="F2010" s="136"/>
      <c r="G2010" s="136"/>
      <c r="H2010" s="136"/>
      <c r="I2010" s="136"/>
      <c r="J2010" s="136"/>
      <c r="K2010" s="136"/>
      <c r="L2010" s="138"/>
      <c r="M2010" s="139"/>
    </row>
    <row r="2011" spans="1:13" s="2" customFormat="1" x14ac:dyDescent="0.25">
      <c r="A2011" s="136"/>
      <c r="B2011" s="136"/>
      <c r="C2011" s="136"/>
      <c r="D2011" s="136"/>
      <c r="E2011" s="136"/>
      <c r="F2011" s="136"/>
      <c r="G2011" s="136"/>
      <c r="H2011" s="136"/>
      <c r="I2011" s="136"/>
      <c r="J2011" s="136"/>
      <c r="K2011" s="136"/>
      <c r="L2011" s="138"/>
      <c r="M2011" s="139"/>
    </row>
    <row r="2012" spans="1:13" s="2" customFormat="1" x14ac:dyDescent="0.25">
      <c r="A2012" s="136"/>
      <c r="B2012" s="136"/>
      <c r="C2012" s="136"/>
      <c r="D2012" s="136"/>
      <c r="E2012" s="136"/>
      <c r="F2012" s="136"/>
      <c r="G2012" s="136"/>
      <c r="H2012" s="136"/>
      <c r="I2012" s="136"/>
      <c r="J2012" s="136"/>
      <c r="K2012" s="136"/>
      <c r="L2012" s="138"/>
      <c r="M2012" s="139"/>
    </row>
    <row r="2013" spans="1:13" s="2" customFormat="1" x14ac:dyDescent="0.25">
      <c r="A2013" s="136"/>
      <c r="B2013" s="136"/>
      <c r="C2013" s="136"/>
      <c r="D2013" s="136"/>
      <c r="E2013" s="136"/>
      <c r="F2013" s="136"/>
      <c r="G2013" s="136"/>
      <c r="H2013" s="136"/>
      <c r="I2013" s="136"/>
      <c r="J2013" s="136"/>
      <c r="K2013" s="136"/>
      <c r="L2013" s="138"/>
      <c r="M2013" s="139"/>
    </row>
    <row r="2014" spans="1:13" s="2" customFormat="1" x14ac:dyDescent="0.25">
      <c r="A2014" s="136"/>
      <c r="B2014" s="136"/>
      <c r="C2014" s="136"/>
      <c r="D2014" s="136"/>
      <c r="E2014" s="136"/>
      <c r="F2014" s="136"/>
      <c r="G2014" s="136"/>
      <c r="H2014" s="136"/>
      <c r="I2014" s="136"/>
      <c r="J2014" s="136"/>
      <c r="K2014" s="136"/>
      <c r="L2014" s="138"/>
      <c r="M2014" s="139"/>
    </row>
    <row r="2015" spans="1:13" s="2" customFormat="1" x14ac:dyDescent="0.25">
      <c r="A2015" s="136"/>
      <c r="B2015" s="136"/>
      <c r="C2015" s="136"/>
      <c r="D2015" s="136"/>
      <c r="E2015" s="136"/>
      <c r="F2015" s="136"/>
      <c r="G2015" s="136"/>
      <c r="H2015" s="136"/>
      <c r="I2015" s="136"/>
      <c r="J2015" s="136"/>
      <c r="K2015" s="136"/>
      <c r="L2015" s="138"/>
      <c r="M2015" s="139"/>
    </row>
    <row r="2016" spans="1:13" s="2" customFormat="1" x14ac:dyDescent="0.25">
      <c r="A2016" s="136"/>
      <c r="B2016" s="136"/>
      <c r="C2016" s="136"/>
      <c r="D2016" s="136"/>
      <c r="E2016" s="136"/>
      <c r="F2016" s="136"/>
      <c r="G2016" s="136"/>
      <c r="H2016" s="136"/>
      <c r="I2016" s="136"/>
      <c r="J2016" s="136"/>
      <c r="K2016" s="136"/>
      <c r="L2016" s="138"/>
      <c r="M2016" s="139"/>
    </row>
    <row r="2017" spans="1:13" s="2" customFormat="1" x14ac:dyDescent="0.25">
      <c r="A2017" s="136"/>
      <c r="B2017" s="136"/>
      <c r="C2017" s="136"/>
      <c r="D2017" s="136"/>
      <c r="E2017" s="136"/>
      <c r="F2017" s="136"/>
      <c r="G2017" s="136"/>
      <c r="H2017" s="136"/>
      <c r="I2017" s="136"/>
      <c r="J2017" s="136"/>
      <c r="K2017" s="136"/>
      <c r="L2017" s="138"/>
      <c r="M2017" s="139"/>
    </row>
    <row r="2018" spans="1:13" s="2" customFormat="1" x14ac:dyDescent="0.25">
      <c r="A2018" s="136"/>
      <c r="B2018" s="136"/>
      <c r="C2018" s="136"/>
      <c r="D2018" s="136"/>
      <c r="E2018" s="136"/>
      <c r="F2018" s="136"/>
      <c r="G2018" s="136"/>
      <c r="H2018" s="136"/>
      <c r="I2018" s="136"/>
      <c r="J2018" s="136"/>
      <c r="K2018" s="136"/>
      <c r="L2018" s="138"/>
      <c r="M2018" s="139"/>
    </row>
    <row r="2019" spans="1:13" s="2" customFormat="1" x14ac:dyDescent="0.25">
      <c r="A2019" s="136"/>
      <c r="B2019" s="136"/>
      <c r="C2019" s="136"/>
      <c r="D2019" s="136"/>
      <c r="E2019" s="136"/>
      <c r="F2019" s="136"/>
      <c r="G2019" s="136"/>
      <c r="H2019" s="136"/>
      <c r="I2019" s="136"/>
      <c r="J2019" s="136"/>
      <c r="K2019" s="136"/>
      <c r="L2019" s="138"/>
      <c r="M2019" s="139"/>
    </row>
    <row r="2020" spans="1:13" s="2" customFormat="1" x14ac:dyDescent="0.25">
      <c r="A2020" s="136"/>
      <c r="B2020" s="136"/>
      <c r="C2020" s="136"/>
      <c r="D2020" s="136"/>
      <c r="E2020" s="136"/>
      <c r="F2020" s="136"/>
      <c r="G2020" s="136"/>
      <c r="H2020" s="136"/>
      <c r="I2020" s="136"/>
      <c r="J2020" s="136"/>
      <c r="K2020" s="136"/>
      <c r="L2020" s="138"/>
      <c r="M2020" s="139"/>
    </row>
    <row r="2021" spans="1:13" s="2" customFormat="1" x14ac:dyDescent="0.25">
      <c r="A2021" s="136"/>
      <c r="B2021" s="136"/>
      <c r="C2021" s="136"/>
      <c r="D2021" s="136"/>
      <c r="E2021" s="136"/>
      <c r="F2021" s="136"/>
      <c r="G2021" s="136"/>
      <c r="H2021" s="136"/>
      <c r="I2021" s="136"/>
      <c r="J2021" s="136"/>
      <c r="K2021" s="136"/>
      <c r="L2021" s="138"/>
      <c r="M2021" s="139"/>
    </row>
    <row r="2022" spans="1:13" s="2" customFormat="1" x14ac:dyDescent="0.25">
      <c r="A2022" s="136"/>
      <c r="B2022" s="136"/>
      <c r="C2022" s="136"/>
      <c r="D2022" s="136"/>
      <c r="E2022" s="136"/>
      <c r="F2022" s="136"/>
      <c r="G2022" s="136"/>
      <c r="H2022" s="136"/>
      <c r="I2022" s="136"/>
      <c r="J2022" s="136"/>
      <c r="K2022" s="136"/>
      <c r="L2022" s="138"/>
      <c r="M2022" s="139"/>
    </row>
    <row r="2023" spans="1:13" s="2" customFormat="1" x14ac:dyDescent="0.25">
      <c r="A2023" s="136"/>
      <c r="B2023" s="136"/>
      <c r="C2023" s="136"/>
      <c r="D2023" s="136"/>
      <c r="E2023" s="136"/>
      <c r="F2023" s="136"/>
      <c r="G2023" s="136"/>
      <c r="H2023" s="136"/>
      <c r="I2023" s="136"/>
      <c r="J2023" s="136"/>
      <c r="K2023" s="136"/>
      <c r="L2023" s="138"/>
      <c r="M2023" s="139"/>
    </row>
    <row r="2024" spans="1:13" s="2" customFormat="1" x14ac:dyDescent="0.25">
      <c r="A2024" s="136"/>
      <c r="B2024" s="136"/>
      <c r="C2024" s="136"/>
      <c r="D2024" s="136"/>
      <c r="E2024" s="136"/>
      <c r="F2024" s="136"/>
      <c r="G2024" s="136"/>
      <c r="H2024" s="136"/>
      <c r="I2024" s="136"/>
      <c r="J2024" s="136"/>
      <c r="K2024" s="136"/>
      <c r="L2024" s="138"/>
      <c r="M2024" s="139"/>
    </row>
    <row r="2025" spans="1:13" s="2" customFormat="1" x14ac:dyDescent="0.25">
      <c r="A2025" s="136"/>
      <c r="B2025" s="136"/>
      <c r="C2025" s="136"/>
      <c r="D2025" s="136"/>
      <c r="E2025" s="136"/>
      <c r="F2025" s="136"/>
      <c r="G2025" s="136"/>
      <c r="H2025" s="136"/>
      <c r="I2025" s="136"/>
      <c r="J2025" s="136"/>
      <c r="K2025" s="136"/>
      <c r="L2025" s="138"/>
      <c r="M2025" s="139"/>
    </row>
    <row r="2026" spans="1:13" s="2" customFormat="1" x14ac:dyDescent="0.25">
      <c r="A2026" s="136"/>
      <c r="B2026" s="136"/>
      <c r="C2026" s="136"/>
      <c r="D2026" s="136"/>
      <c r="E2026" s="136"/>
      <c r="F2026" s="136"/>
      <c r="G2026" s="136"/>
      <c r="H2026" s="136"/>
      <c r="I2026" s="136"/>
      <c r="J2026" s="136"/>
      <c r="K2026" s="136"/>
      <c r="L2026" s="138"/>
      <c r="M2026" s="139"/>
    </row>
    <row r="2027" spans="1:13" s="2" customFormat="1" x14ac:dyDescent="0.25">
      <c r="A2027" s="136"/>
      <c r="B2027" s="136"/>
      <c r="C2027" s="136"/>
      <c r="D2027" s="136"/>
      <c r="E2027" s="136"/>
      <c r="F2027" s="136"/>
      <c r="G2027" s="136"/>
      <c r="H2027" s="136"/>
      <c r="I2027" s="136"/>
      <c r="J2027" s="136"/>
      <c r="K2027" s="136"/>
      <c r="L2027" s="138"/>
      <c r="M2027" s="139"/>
    </row>
    <row r="2028" spans="1:13" s="2" customFormat="1" x14ac:dyDescent="0.25">
      <c r="A2028" s="136"/>
      <c r="B2028" s="136"/>
      <c r="C2028" s="136"/>
      <c r="D2028" s="136"/>
      <c r="E2028" s="136"/>
      <c r="F2028" s="136"/>
      <c r="G2028" s="136"/>
      <c r="H2028" s="136"/>
      <c r="I2028" s="136"/>
      <c r="J2028" s="136"/>
      <c r="K2028" s="136"/>
      <c r="L2028" s="138"/>
      <c r="M2028" s="139"/>
    </row>
    <row r="2029" spans="1:13" s="2" customFormat="1" x14ac:dyDescent="0.25">
      <c r="A2029" s="136"/>
      <c r="B2029" s="136"/>
      <c r="C2029" s="136"/>
      <c r="D2029" s="136"/>
      <c r="E2029" s="136"/>
      <c r="F2029" s="136"/>
      <c r="G2029" s="136"/>
      <c r="H2029" s="136"/>
      <c r="I2029" s="136"/>
      <c r="J2029" s="136"/>
      <c r="K2029" s="136"/>
      <c r="L2029" s="138"/>
      <c r="M2029" s="139"/>
    </row>
    <row r="2030" spans="1:13" s="2" customFormat="1" x14ac:dyDescent="0.25">
      <c r="A2030" s="136"/>
      <c r="B2030" s="136"/>
      <c r="C2030" s="136"/>
      <c r="D2030" s="136"/>
      <c r="E2030" s="136"/>
      <c r="F2030" s="136"/>
      <c r="G2030" s="136"/>
      <c r="H2030" s="136"/>
      <c r="I2030" s="136"/>
      <c r="J2030" s="136"/>
      <c r="K2030" s="136"/>
      <c r="L2030" s="138"/>
      <c r="M2030" s="139"/>
    </row>
    <row r="2031" spans="1:13" s="2" customFormat="1" x14ac:dyDescent="0.25">
      <c r="A2031" s="136"/>
      <c r="B2031" s="136"/>
      <c r="C2031" s="136"/>
      <c r="D2031" s="136"/>
      <c r="E2031" s="136"/>
      <c r="F2031" s="136"/>
      <c r="G2031" s="136"/>
      <c r="H2031" s="136"/>
      <c r="I2031" s="136"/>
      <c r="J2031" s="136"/>
      <c r="K2031" s="136"/>
      <c r="L2031" s="138"/>
      <c r="M2031" s="139"/>
    </row>
    <row r="2032" spans="1:13" s="2" customFormat="1" x14ac:dyDescent="0.25">
      <c r="A2032" s="136"/>
      <c r="B2032" s="136"/>
      <c r="C2032" s="136"/>
      <c r="D2032" s="136"/>
      <c r="E2032" s="136"/>
      <c r="F2032" s="136"/>
      <c r="G2032" s="136"/>
      <c r="H2032" s="136"/>
      <c r="I2032" s="136"/>
      <c r="J2032" s="136"/>
      <c r="K2032" s="136"/>
      <c r="L2032" s="138"/>
      <c r="M2032" s="139"/>
    </row>
    <row r="2033" spans="1:13" s="2" customFormat="1" x14ac:dyDescent="0.25">
      <c r="A2033" s="136"/>
      <c r="B2033" s="136"/>
      <c r="C2033" s="136"/>
      <c r="D2033" s="136"/>
      <c r="E2033" s="136"/>
      <c r="F2033" s="136"/>
      <c r="G2033" s="136"/>
      <c r="H2033" s="136"/>
      <c r="I2033" s="136"/>
      <c r="J2033" s="136"/>
      <c r="K2033" s="136"/>
      <c r="L2033" s="138"/>
      <c r="M2033" s="139"/>
    </row>
    <row r="2034" spans="1:13" s="2" customFormat="1" x14ac:dyDescent="0.25">
      <c r="A2034" s="136"/>
      <c r="B2034" s="136"/>
      <c r="C2034" s="136"/>
      <c r="D2034" s="136"/>
      <c r="E2034" s="136"/>
      <c r="F2034" s="136"/>
      <c r="G2034" s="136"/>
      <c r="H2034" s="136"/>
      <c r="I2034" s="136"/>
      <c r="J2034" s="136"/>
      <c r="K2034" s="136"/>
      <c r="L2034" s="138"/>
      <c r="M2034" s="139"/>
    </row>
    <row r="2035" spans="1:13" s="2" customFormat="1" x14ac:dyDescent="0.25">
      <c r="A2035" s="136"/>
      <c r="B2035" s="136"/>
      <c r="C2035" s="136"/>
      <c r="D2035" s="136"/>
      <c r="E2035" s="136"/>
      <c r="F2035" s="136"/>
      <c r="G2035" s="136"/>
      <c r="H2035" s="136"/>
      <c r="I2035" s="136"/>
      <c r="J2035" s="136"/>
      <c r="K2035" s="136"/>
      <c r="L2035" s="138"/>
      <c r="M2035" s="139"/>
    </row>
    <row r="2036" spans="1:13" s="2" customFormat="1" x14ac:dyDescent="0.25">
      <c r="A2036" s="136"/>
      <c r="B2036" s="136"/>
      <c r="C2036" s="136"/>
      <c r="D2036" s="136"/>
      <c r="E2036" s="136"/>
      <c r="F2036" s="136"/>
      <c r="G2036" s="136"/>
      <c r="H2036" s="136"/>
      <c r="I2036" s="136"/>
      <c r="J2036" s="136"/>
      <c r="K2036" s="136"/>
      <c r="L2036" s="138"/>
      <c r="M2036" s="139"/>
    </row>
    <row r="2037" spans="1:13" s="2" customFormat="1" x14ac:dyDescent="0.25">
      <c r="A2037" s="136"/>
      <c r="B2037" s="136"/>
      <c r="C2037" s="136"/>
      <c r="D2037" s="136"/>
      <c r="E2037" s="136"/>
      <c r="F2037" s="136"/>
      <c r="G2037" s="136"/>
      <c r="H2037" s="136"/>
      <c r="I2037" s="136"/>
      <c r="J2037" s="136"/>
      <c r="K2037" s="136"/>
      <c r="L2037" s="138"/>
      <c r="M2037" s="139"/>
    </row>
    <row r="2038" spans="1:13" s="2" customFormat="1" x14ac:dyDescent="0.25">
      <c r="A2038" s="136"/>
      <c r="B2038" s="136"/>
      <c r="C2038" s="136"/>
      <c r="D2038" s="136"/>
      <c r="E2038" s="136"/>
      <c r="F2038" s="136"/>
      <c r="G2038" s="136"/>
      <c r="H2038" s="136"/>
      <c r="I2038" s="136"/>
      <c r="J2038" s="136"/>
      <c r="K2038" s="136"/>
      <c r="L2038" s="138"/>
      <c r="M2038" s="139"/>
    </row>
    <row r="2039" spans="1:13" s="2" customFormat="1" x14ac:dyDescent="0.25">
      <c r="A2039" s="136"/>
      <c r="B2039" s="136"/>
      <c r="C2039" s="136"/>
      <c r="D2039" s="136"/>
      <c r="E2039" s="136"/>
      <c r="F2039" s="136"/>
      <c r="G2039" s="136"/>
      <c r="H2039" s="136"/>
      <c r="I2039" s="136"/>
      <c r="J2039" s="136"/>
      <c r="K2039" s="136"/>
      <c r="L2039" s="138"/>
      <c r="M2039" s="139"/>
    </row>
    <row r="2040" spans="1:13" s="2" customFormat="1" x14ac:dyDescent="0.25">
      <c r="A2040" s="136"/>
      <c r="B2040" s="136"/>
      <c r="C2040" s="136"/>
      <c r="D2040" s="136"/>
      <c r="E2040" s="136"/>
      <c r="F2040" s="136"/>
      <c r="G2040" s="136"/>
      <c r="H2040" s="136"/>
      <c r="I2040" s="136"/>
      <c r="J2040" s="136"/>
      <c r="K2040" s="136"/>
      <c r="L2040" s="138"/>
      <c r="M2040" s="139"/>
    </row>
    <row r="2041" spans="1:13" s="2" customFormat="1" x14ac:dyDescent="0.25">
      <c r="A2041" s="136"/>
      <c r="B2041" s="136"/>
      <c r="C2041" s="136"/>
      <c r="D2041" s="136"/>
      <c r="E2041" s="136"/>
      <c r="F2041" s="136"/>
      <c r="G2041" s="136"/>
      <c r="H2041" s="136"/>
      <c r="I2041" s="136"/>
      <c r="J2041" s="136"/>
      <c r="K2041" s="136"/>
      <c r="L2041" s="138"/>
      <c r="M2041" s="139"/>
    </row>
    <row r="2042" spans="1:13" s="2" customFormat="1" x14ac:dyDescent="0.25">
      <c r="A2042" s="136"/>
      <c r="B2042" s="136"/>
      <c r="C2042" s="136"/>
      <c r="D2042" s="136"/>
      <c r="E2042" s="136"/>
      <c r="F2042" s="136"/>
      <c r="G2042" s="136"/>
      <c r="H2042" s="136"/>
      <c r="I2042" s="136"/>
      <c r="J2042" s="136"/>
      <c r="K2042" s="136"/>
      <c r="L2042" s="138"/>
      <c r="M2042" s="139"/>
    </row>
    <row r="2043" spans="1:13" s="2" customFormat="1" x14ac:dyDescent="0.25">
      <c r="A2043" s="136"/>
      <c r="B2043" s="136"/>
      <c r="C2043" s="136"/>
      <c r="D2043" s="136"/>
      <c r="E2043" s="136"/>
      <c r="F2043" s="136"/>
      <c r="G2043" s="136"/>
      <c r="H2043" s="136"/>
      <c r="I2043" s="136"/>
      <c r="J2043" s="136"/>
      <c r="K2043" s="136"/>
      <c r="L2043" s="138"/>
      <c r="M2043" s="139"/>
    </row>
    <row r="2044" spans="1:13" s="2" customFormat="1" x14ac:dyDescent="0.25">
      <c r="A2044" s="136"/>
      <c r="B2044" s="136"/>
      <c r="C2044" s="136"/>
      <c r="D2044" s="136"/>
      <c r="E2044" s="136"/>
      <c r="F2044" s="136"/>
      <c r="G2044" s="136"/>
      <c r="H2044" s="136"/>
      <c r="I2044" s="136"/>
      <c r="J2044" s="136"/>
      <c r="K2044" s="136"/>
      <c r="L2044" s="138"/>
      <c r="M2044" s="139"/>
    </row>
    <row r="2045" spans="1:13" s="2" customFormat="1" x14ac:dyDescent="0.25">
      <c r="A2045" s="136"/>
      <c r="B2045" s="136"/>
      <c r="C2045" s="136"/>
      <c r="D2045" s="136"/>
      <c r="E2045" s="136"/>
      <c r="F2045" s="136"/>
      <c r="G2045" s="136"/>
      <c r="H2045" s="136"/>
      <c r="I2045" s="136"/>
      <c r="J2045" s="136"/>
      <c r="K2045" s="136"/>
      <c r="L2045" s="138"/>
      <c r="M2045" s="139"/>
    </row>
    <row r="2046" spans="1:13" s="2" customFormat="1" x14ac:dyDescent="0.25">
      <c r="A2046" s="136"/>
      <c r="B2046" s="136"/>
      <c r="C2046" s="136"/>
      <c r="D2046" s="136"/>
      <c r="E2046" s="136"/>
      <c r="F2046" s="136"/>
      <c r="G2046" s="136"/>
      <c r="H2046" s="136"/>
      <c r="I2046" s="136"/>
      <c r="J2046" s="136"/>
      <c r="K2046" s="136"/>
      <c r="L2046" s="138"/>
      <c r="M2046" s="139"/>
    </row>
    <row r="2047" spans="1:13" s="2" customFormat="1" x14ac:dyDescent="0.25">
      <c r="A2047" s="136"/>
      <c r="B2047" s="136"/>
      <c r="C2047" s="136"/>
      <c r="D2047" s="136"/>
      <c r="E2047" s="136"/>
      <c r="F2047" s="136"/>
      <c r="G2047" s="136"/>
      <c r="H2047" s="136"/>
      <c r="I2047" s="136"/>
      <c r="J2047" s="136"/>
      <c r="K2047" s="136"/>
      <c r="L2047" s="138"/>
      <c r="M2047" s="139"/>
    </row>
    <row r="2048" spans="1:13" s="2" customFormat="1" x14ac:dyDescent="0.25">
      <c r="A2048" s="136"/>
      <c r="B2048" s="136"/>
      <c r="C2048" s="136"/>
      <c r="D2048" s="136"/>
      <c r="E2048" s="136"/>
      <c r="F2048" s="136"/>
      <c r="G2048" s="136"/>
      <c r="H2048" s="136"/>
      <c r="I2048" s="136"/>
      <c r="J2048" s="136"/>
      <c r="K2048" s="136"/>
      <c r="L2048" s="138"/>
      <c r="M2048" s="139"/>
    </row>
    <row r="2049" spans="1:13" s="2" customFormat="1" x14ac:dyDescent="0.25">
      <c r="A2049" s="136"/>
      <c r="B2049" s="136"/>
      <c r="C2049" s="136"/>
      <c r="D2049" s="136"/>
      <c r="E2049" s="136"/>
      <c r="F2049" s="136"/>
      <c r="G2049" s="136"/>
      <c r="H2049" s="136"/>
      <c r="I2049" s="136"/>
      <c r="J2049" s="136"/>
      <c r="K2049" s="136"/>
      <c r="L2049" s="138"/>
      <c r="M2049" s="139"/>
    </row>
    <row r="2050" spans="1:13" s="2" customFormat="1" x14ac:dyDescent="0.25">
      <c r="A2050" s="136"/>
      <c r="B2050" s="136"/>
      <c r="C2050" s="136"/>
      <c r="D2050" s="136"/>
      <c r="E2050" s="136"/>
      <c r="F2050" s="136"/>
      <c r="G2050" s="136"/>
      <c r="H2050" s="136"/>
      <c r="I2050" s="136"/>
      <c r="J2050" s="136"/>
      <c r="K2050" s="136"/>
      <c r="L2050" s="138"/>
      <c r="M2050" s="139"/>
    </row>
    <row r="2051" spans="1:13" s="2" customFormat="1" x14ac:dyDescent="0.25">
      <c r="A2051" s="136"/>
      <c r="B2051" s="136"/>
      <c r="C2051" s="136"/>
      <c r="D2051" s="136"/>
      <c r="E2051" s="136"/>
      <c r="F2051" s="136"/>
      <c r="G2051" s="136"/>
      <c r="H2051" s="136"/>
      <c r="I2051" s="136"/>
      <c r="J2051" s="136"/>
      <c r="K2051" s="136"/>
      <c r="L2051" s="138"/>
      <c r="M2051" s="139"/>
    </row>
    <row r="2052" spans="1:13" s="2" customFormat="1" x14ac:dyDescent="0.25">
      <c r="A2052" s="136"/>
      <c r="B2052" s="136"/>
      <c r="C2052" s="136"/>
      <c r="D2052" s="136"/>
      <c r="E2052" s="136"/>
      <c r="F2052" s="136"/>
      <c r="G2052" s="136"/>
      <c r="H2052" s="136"/>
      <c r="I2052" s="136"/>
      <c r="J2052" s="136"/>
      <c r="K2052" s="136"/>
      <c r="L2052" s="138"/>
      <c r="M2052" s="139"/>
    </row>
    <row r="2053" spans="1:13" s="2" customFormat="1" x14ac:dyDescent="0.25">
      <c r="A2053" s="136"/>
      <c r="B2053" s="136"/>
      <c r="C2053" s="136"/>
      <c r="D2053" s="136"/>
      <c r="E2053" s="136"/>
      <c r="F2053" s="136"/>
      <c r="G2053" s="136"/>
      <c r="H2053" s="136"/>
      <c r="I2053" s="136"/>
      <c r="J2053" s="136"/>
      <c r="K2053" s="136"/>
      <c r="L2053" s="138"/>
      <c r="M2053" s="139"/>
    </row>
    <row r="2054" spans="1:13" s="2" customFormat="1" x14ac:dyDescent="0.25">
      <c r="A2054" s="136"/>
      <c r="B2054" s="136"/>
      <c r="C2054" s="136"/>
      <c r="D2054" s="136"/>
      <c r="E2054" s="136"/>
      <c r="F2054" s="136"/>
      <c r="G2054" s="136"/>
      <c r="H2054" s="136"/>
      <c r="I2054" s="136"/>
      <c r="J2054" s="136"/>
      <c r="K2054" s="136"/>
      <c r="L2054" s="138"/>
      <c r="M2054" s="139"/>
    </row>
    <row r="2055" spans="1:13" s="2" customFormat="1" x14ac:dyDescent="0.25">
      <c r="A2055" s="136"/>
      <c r="B2055" s="136"/>
      <c r="C2055" s="136"/>
      <c r="D2055" s="136"/>
      <c r="E2055" s="136"/>
      <c r="F2055" s="136"/>
      <c r="G2055" s="136"/>
      <c r="H2055" s="136"/>
      <c r="I2055" s="136"/>
      <c r="J2055" s="136"/>
      <c r="K2055" s="136"/>
      <c r="L2055" s="138"/>
      <c r="M2055" s="139"/>
    </row>
    <row r="2056" spans="1:13" s="2" customFormat="1" x14ac:dyDescent="0.25">
      <c r="A2056" s="136"/>
      <c r="B2056" s="136"/>
      <c r="C2056" s="136"/>
      <c r="D2056" s="136"/>
      <c r="E2056" s="136"/>
      <c r="F2056" s="136"/>
      <c r="G2056" s="136"/>
      <c r="H2056" s="136"/>
      <c r="I2056" s="136"/>
      <c r="J2056" s="136"/>
      <c r="K2056" s="136"/>
      <c r="L2056" s="138"/>
      <c r="M2056" s="139"/>
    </row>
    <row r="2057" spans="1:13" s="2" customFormat="1" x14ac:dyDescent="0.25">
      <c r="A2057" s="136"/>
      <c r="B2057" s="136"/>
      <c r="C2057" s="136"/>
      <c r="D2057" s="136"/>
      <c r="E2057" s="136"/>
      <c r="F2057" s="136"/>
      <c r="G2057" s="136"/>
      <c r="H2057" s="136"/>
      <c r="I2057" s="136"/>
      <c r="J2057" s="136"/>
      <c r="K2057" s="136"/>
      <c r="L2057" s="138"/>
      <c r="M2057" s="139"/>
    </row>
    <row r="2058" spans="1:13" s="2" customFormat="1" x14ac:dyDescent="0.25">
      <c r="A2058" s="136"/>
      <c r="B2058" s="136"/>
      <c r="C2058" s="136"/>
      <c r="D2058" s="136"/>
      <c r="E2058" s="136"/>
      <c r="F2058" s="136"/>
      <c r="G2058" s="136"/>
      <c r="H2058" s="136"/>
      <c r="I2058" s="136"/>
      <c r="J2058" s="136"/>
      <c r="K2058" s="136"/>
      <c r="L2058" s="138"/>
      <c r="M2058" s="139"/>
    </row>
    <row r="2059" spans="1:13" s="2" customFormat="1" x14ac:dyDescent="0.25">
      <c r="A2059" s="136"/>
      <c r="B2059" s="136"/>
      <c r="C2059" s="136"/>
      <c r="D2059" s="136"/>
      <c r="E2059" s="136"/>
      <c r="F2059" s="136"/>
      <c r="G2059" s="136"/>
      <c r="H2059" s="136"/>
      <c r="I2059" s="136"/>
      <c r="J2059" s="136"/>
      <c r="K2059" s="136"/>
      <c r="L2059" s="138"/>
      <c r="M2059" s="139"/>
    </row>
    <row r="2060" spans="1:13" s="2" customFormat="1" x14ac:dyDescent="0.25">
      <c r="A2060" s="136"/>
      <c r="B2060" s="136"/>
      <c r="C2060" s="136"/>
      <c r="D2060" s="136"/>
      <c r="E2060" s="136"/>
      <c r="F2060" s="136"/>
      <c r="G2060" s="136"/>
      <c r="H2060" s="136"/>
      <c r="I2060" s="136"/>
      <c r="J2060" s="136"/>
      <c r="K2060" s="136"/>
      <c r="L2060" s="138"/>
      <c r="M2060" s="139"/>
    </row>
    <row r="2061" spans="1:13" s="2" customFormat="1" x14ac:dyDescent="0.25">
      <c r="A2061" s="136"/>
      <c r="B2061" s="136"/>
      <c r="C2061" s="136"/>
      <c r="D2061" s="136"/>
      <c r="E2061" s="136"/>
      <c r="F2061" s="136"/>
      <c r="G2061" s="136"/>
      <c r="H2061" s="136"/>
      <c r="I2061" s="136"/>
      <c r="J2061" s="136"/>
      <c r="K2061" s="136"/>
      <c r="L2061" s="138"/>
      <c r="M2061" s="139"/>
    </row>
    <row r="2062" spans="1:13" s="2" customFormat="1" x14ac:dyDescent="0.25">
      <c r="A2062" s="136"/>
      <c r="B2062" s="136"/>
      <c r="C2062" s="136"/>
      <c r="D2062" s="136"/>
      <c r="E2062" s="136"/>
      <c r="F2062" s="136"/>
      <c r="G2062" s="136"/>
      <c r="H2062" s="136"/>
      <c r="I2062" s="136"/>
      <c r="J2062" s="136"/>
      <c r="K2062" s="136"/>
      <c r="L2062" s="138"/>
      <c r="M2062" s="139"/>
    </row>
    <row r="2063" spans="1:13" s="2" customFormat="1" x14ac:dyDescent="0.25">
      <c r="A2063" s="136"/>
      <c r="B2063" s="136"/>
      <c r="C2063" s="136"/>
      <c r="D2063" s="136"/>
      <c r="E2063" s="136"/>
      <c r="F2063" s="136"/>
      <c r="G2063" s="136"/>
      <c r="H2063" s="136"/>
      <c r="I2063" s="136"/>
      <c r="J2063" s="136"/>
      <c r="K2063" s="136"/>
      <c r="L2063" s="138"/>
      <c r="M2063" s="139"/>
    </row>
    <row r="2064" spans="1:13" s="2" customFormat="1" x14ac:dyDescent="0.25">
      <c r="A2064" s="136"/>
      <c r="B2064" s="136"/>
      <c r="C2064" s="136"/>
      <c r="D2064" s="136"/>
      <c r="E2064" s="136"/>
      <c r="F2064" s="136"/>
      <c r="G2064" s="136"/>
      <c r="H2064" s="136"/>
      <c r="I2064" s="136"/>
      <c r="J2064" s="136"/>
      <c r="K2064" s="136"/>
      <c r="L2064" s="138"/>
      <c r="M2064" s="139"/>
    </row>
    <row r="2065" spans="1:13" s="2" customFormat="1" x14ac:dyDescent="0.25">
      <c r="A2065" s="136"/>
      <c r="B2065" s="136"/>
      <c r="C2065" s="136"/>
      <c r="D2065" s="136"/>
      <c r="E2065" s="136"/>
      <c r="F2065" s="136"/>
      <c r="G2065" s="136"/>
      <c r="H2065" s="136"/>
      <c r="I2065" s="136"/>
      <c r="J2065" s="136"/>
      <c r="K2065" s="136"/>
      <c r="L2065" s="138"/>
      <c r="M2065" s="139"/>
    </row>
    <row r="2066" spans="1:13" s="2" customFormat="1" x14ac:dyDescent="0.25">
      <c r="A2066" s="136"/>
      <c r="B2066" s="136"/>
      <c r="C2066" s="136"/>
      <c r="D2066" s="136"/>
      <c r="E2066" s="136"/>
      <c r="F2066" s="136"/>
      <c r="G2066" s="136"/>
      <c r="H2066" s="136"/>
      <c r="I2066" s="136"/>
      <c r="J2066" s="136"/>
      <c r="K2066" s="136"/>
      <c r="L2066" s="138"/>
      <c r="M2066" s="139"/>
    </row>
    <row r="2067" spans="1:13" s="2" customFormat="1" x14ac:dyDescent="0.25">
      <c r="A2067" s="136"/>
      <c r="B2067" s="136"/>
      <c r="C2067" s="136"/>
      <c r="D2067" s="136"/>
      <c r="E2067" s="136"/>
      <c r="F2067" s="136"/>
      <c r="G2067" s="136"/>
      <c r="H2067" s="136"/>
      <c r="I2067" s="136"/>
      <c r="J2067" s="136"/>
      <c r="K2067" s="136"/>
      <c r="L2067" s="138"/>
      <c r="M2067" s="139"/>
    </row>
    <row r="2068" spans="1:13" s="2" customFormat="1" x14ac:dyDescent="0.25">
      <c r="A2068" s="136"/>
      <c r="B2068" s="136"/>
      <c r="C2068" s="136"/>
      <c r="D2068" s="136"/>
      <c r="E2068" s="136"/>
      <c r="F2068" s="136"/>
      <c r="G2068" s="136"/>
      <c r="H2068" s="136"/>
      <c r="I2068" s="136"/>
      <c r="J2068" s="136"/>
      <c r="K2068" s="136"/>
      <c r="L2068" s="138"/>
      <c r="M2068" s="139"/>
    </row>
    <row r="2069" spans="1:13" s="2" customFormat="1" x14ac:dyDescent="0.25">
      <c r="A2069" s="136"/>
      <c r="B2069" s="136"/>
      <c r="C2069" s="136"/>
      <c r="D2069" s="136"/>
      <c r="E2069" s="136"/>
      <c r="F2069" s="136"/>
      <c r="G2069" s="136"/>
      <c r="H2069" s="136"/>
      <c r="I2069" s="136"/>
      <c r="J2069" s="136"/>
      <c r="K2069" s="136"/>
      <c r="L2069" s="138"/>
      <c r="M2069" s="139"/>
    </row>
    <row r="2070" spans="1:13" s="2" customFormat="1" x14ac:dyDescent="0.25">
      <c r="A2070" s="136"/>
      <c r="B2070" s="136"/>
      <c r="C2070" s="136"/>
      <c r="D2070" s="136"/>
      <c r="E2070" s="136"/>
      <c r="F2070" s="136"/>
      <c r="G2070" s="136"/>
      <c r="H2070" s="136"/>
      <c r="I2070" s="136"/>
      <c r="J2070" s="136"/>
      <c r="K2070" s="136"/>
      <c r="L2070" s="138"/>
      <c r="M2070" s="139"/>
    </row>
    <row r="2071" spans="1:13" s="2" customFormat="1" x14ac:dyDescent="0.25">
      <c r="A2071" s="136"/>
      <c r="B2071" s="136"/>
      <c r="C2071" s="136"/>
      <c r="D2071" s="136"/>
      <c r="E2071" s="136"/>
      <c r="F2071" s="136"/>
      <c r="G2071" s="136"/>
      <c r="H2071" s="136"/>
      <c r="I2071" s="136"/>
      <c r="J2071" s="136"/>
      <c r="K2071" s="136"/>
      <c r="L2071" s="138"/>
      <c r="M2071" s="139"/>
    </row>
    <row r="2072" spans="1:13" s="2" customFormat="1" x14ac:dyDescent="0.25">
      <c r="A2072" s="136"/>
      <c r="B2072" s="136"/>
      <c r="C2072" s="136"/>
      <c r="D2072" s="136"/>
      <c r="E2072" s="136"/>
      <c r="F2072" s="136"/>
      <c r="G2072" s="136"/>
      <c r="H2072" s="136"/>
      <c r="I2072" s="136"/>
      <c r="J2072" s="136"/>
      <c r="K2072" s="136"/>
      <c r="L2072" s="138"/>
      <c r="M2072" s="139"/>
    </row>
    <row r="2073" spans="1:13" s="2" customFormat="1" x14ac:dyDescent="0.25">
      <c r="A2073" s="136"/>
      <c r="B2073" s="136"/>
      <c r="C2073" s="136"/>
      <c r="D2073" s="136"/>
      <c r="E2073" s="136"/>
      <c r="F2073" s="136"/>
      <c r="G2073" s="136"/>
      <c r="H2073" s="136"/>
      <c r="I2073" s="136"/>
      <c r="J2073" s="136"/>
      <c r="K2073" s="136"/>
      <c r="L2073" s="138"/>
      <c r="M2073" s="139"/>
    </row>
    <row r="2074" spans="1:13" s="2" customFormat="1" x14ac:dyDescent="0.25">
      <c r="A2074" s="136"/>
      <c r="B2074" s="136"/>
      <c r="C2074" s="136"/>
      <c r="D2074" s="136"/>
      <c r="E2074" s="136"/>
      <c r="F2074" s="136"/>
      <c r="G2074" s="136"/>
      <c r="H2074" s="136"/>
      <c r="I2074" s="136"/>
      <c r="J2074" s="136"/>
      <c r="K2074" s="136"/>
      <c r="L2074" s="138"/>
      <c r="M2074" s="139"/>
    </row>
    <row r="2075" spans="1:13" s="2" customFormat="1" x14ac:dyDescent="0.25">
      <c r="A2075" s="136"/>
      <c r="B2075" s="136"/>
      <c r="C2075" s="136"/>
      <c r="D2075" s="136"/>
      <c r="E2075" s="136"/>
      <c r="F2075" s="136"/>
      <c r="G2075" s="136"/>
      <c r="H2075" s="136"/>
      <c r="I2075" s="136"/>
      <c r="J2075" s="136"/>
      <c r="K2075" s="136"/>
      <c r="L2075" s="138"/>
      <c r="M2075" s="139"/>
    </row>
    <row r="2076" spans="1:13" s="2" customFormat="1" x14ac:dyDescent="0.25">
      <c r="A2076" s="136"/>
      <c r="B2076" s="136"/>
      <c r="C2076" s="136"/>
      <c r="D2076" s="136"/>
      <c r="E2076" s="136"/>
      <c r="F2076" s="136"/>
      <c r="G2076" s="136"/>
      <c r="H2076" s="136"/>
      <c r="I2076" s="136"/>
      <c r="J2076" s="136"/>
      <c r="K2076" s="136"/>
      <c r="L2076" s="138"/>
      <c r="M2076" s="139"/>
    </row>
    <row r="2077" spans="1:13" s="2" customFormat="1" x14ac:dyDescent="0.25">
      <c r="A2077" s="136"/>
      <c r="B2077" s="136"/>
      <c r="C2077" s="136"/>
      <c r="D2077" s="136"/>
      <c r="E2077" s="136"/>
      <c r="F2077" s="136"/>
      <c r="G2077" s="136"/>
      <c r="H2077" s="136"/>
      <c r="I2077" s="136"/>
      <c r="J2077" s="136"/>
      <c r="K2077" s="136"/>
      <c r="L2077" s="138"/>
      <c r="M2077" s="139"/>
    </row>
    <row r="2078" spans="1:13" s="2" customFormat="1" x14ac:dyDescent="0.25">
      <c r="A2078" s="136"/>
      <c r="B2078" s="136"/>
      <c r="C2078" s="136"/>
      <c r="D2078" s="136"/>
      <c r="E2078" s="136"/>
      <c r="F2078" s="136"/>
      <c r="G2078" s="136"/>
      <c r="H2078" s="136"/>
      <c r="I2078" s="136"/>
      <c r="J2078" s="136"/>
      <c r="K2078" s="136"/>
      <c r="L2078" s="138"/>
      <c r="M2078" s="139"/>
    </row>
    <row r="2079" spans="1:13" s="2" customFormat="1" x14ac:dyDescent="0.25">
      <c r="A2079" s="136"/>
      <c r="B2079" s="136"/>
      <c r="C2079" s="136"/>
      <c r="D2079" s="136"/>
      <c r="E2079" s="136"/>
      <c r="F2079" s="136"/>
      <c r="G2079" s="136"/>
      <c r="H2079" s="136"/>
      <c r="I2079" s="136"/>
      <c r="J2079" s="136"/>
      <c r="K2079" s="136"/>
      <c r="L2079" s="138"/>
      <c r="M2079" s="139"/>
    </row>
    <row r="2080" spans="1:13" s="2" customFormat="1" x14ac:dyDescent="0.25">
      <c r="A2080" s="136"/>
      <c r="B2080" s="136"/>
      <c r="C2080" s="136"/>
      <c r="D2080" s="136"/>
      <c r="E2080" s="136"/>
      <c r="F2080" s="136"/>
      <c r="G2080" s="136"/>
      <c r="H2080" s="136"/>
      <c r="I2080" s="136"/>
      <c r="J2080" s="136"/>
      <c r="K2080" s="136"/>
      <c r="L2080" s="138"/>
      <c r="M2080" s="139"/>
    </row>
    <row r="2081" spans="1:13" s="2" customFormat="1" x14ac:dyDescent="0.25">
      <c r="A2081" s="136"/>
      <c r="B2081" s="136"/>
      <c r="C2081" s="136"/>
      <c r="D2081" s="136"/>
      <c r="E2081" s="136"/>
      <c r="F2081" s="136"/>
      <c r="G2081" s="136"/>
      <c r="H2081" s="136"/>
      <c r="I2081" s="136"/>
      <c r="J2081" s="136"/>
      <c r="K2081" s="136"/>
      <c r="L2081" s="138"/>
      <c r="M2081" s="139"/>
    </row>
    <row r="2082" spans="1:13" s="2" customFormat="1" x14ac:dyDescent="0.25">
      <c r="A2082" s="136"/>
      <c r="B2082" s="136"/>
      <c r="C2082" s="136"/>
      <c r="D2082" s="136"/>
      <c r="E2082" s="136"/>
      <c r="F2082" s="136"/>
      <c r="G2082" s="136"/>
      <c r="H2082" s="136"/>
      <c r="I2082" s="136"/>
      <c r="J2082" s="136"/>
      <c r="K2082" s="136"/>
      <c r="L2082" s="138"/>
      <c r="M2082" s="139"/>
    </row>
    <row r="2083" spans="1:13" s="2" customFormat="1" x14ac:dyDescent="0.25">
      <c r="A2083" s="136"/>
      <c r="B2083" s="136"/>
      <c r="C2083" s="136"/>
      <c r="D2083" s="136"/>
      <c r="E2083" s="136"/>
      <c r="F2083" s="136"/>
      <c r="G2083" s="136"/>
      <c r="H2083" s="136"/>
      <c r="I2083" s="136"/>
      <c r="J2083" s="136"/>
      <c r="K2083" s="136"/>
      <c r="L2083" s="138"/>
      <c r="M2083" s="139"/>
    </row>
    <row r="2084" spans="1:13" s="2" customFormat="1" x14ac:dyDescent="0.25">
      <c r="A2084" s="136"/>
      <c r="B2084" s="136"/>
      <c r="C2084" s="136"/>
      <c r="D2084" s="136"/>
      <c r="E2084" s="136"/>
      <c r="F2084" s="136"/>
      <c r="G2084" s="136"/>
      <c r="H2084" s="136"/>
      <c r="I2084" s="136"/>
      <c r="J2084" s="136"/>
      <c r="K2084" s="136"/>
      <c r="L2084" s="138"/>
      <c r="M2084" s="139"/>
    </row>
    <row r="2085" spans="1:13" s="2" customFormat="1" x14ac:dyDescent="0.25">
      <c r="A2085" s="136"/>
      <c r="B2085" s="136"/>
      <c r="C2085" s="136"/>
      <c r="D2085" s="136"/>
      <c r="E2085" s="136"/>
      <c r="F2085" s="136"/>
      <c r="G2085" s="136"/>
      <c r="H2085" s="136"/>
      <c r="I2085" s="136"/>
      <c r="J2085" s="136"/>
      <c r="K2085" s="136"/>
      <c r="L2085" s="138"/>
      <c r="M2085" s="139"/>
    </row>
    <row r="2086" spans="1:13" s="2" customFormat="1" x14ac:dyDescent="0.25">
      <c r="A2086" s="136"/>
      <c r="B2086" s="136"/>
      <c r="C2086" s="136"/>
      <c r="D2086" s="136"/>
      <c r="E2086" s="136"/>
      <c r="F2086" s="136"/>
      <c r="G2086" s="136"/>
      <c r="H2086" s="136"/>
      <c r="I2086" s="136"/>
      <c r="J2086" s="136"/>
      <c r="K2086" s="136"/>
      <c r="L2086" s="138"/>
      <c r="M2086" s="139"/>
    </row>
    <row r="2087" spans="1:13" s="2" customFormat="1" x14ac:dyDescent="0.25">
      <c r="A2087" s="136"/>
      <c r="B2087" s="136"/>
      <c r="C2087" s="136"/>
      <c r="D2087" s="136"/>
      <c r="E2087" s="136"/>
      <c r="F2087" s="136"/>
      <c r="G2087" s="136"/>
      <c r="H2087" s="136"/>
      <c r="I2087" s="136"/>
      <c r="J2087" s="136"/>
      <c r="K2087" s="136"/>
      <c r="L2087" s="138"/>
      <c r="M2087" s="139"/>
    </row>
    <row r="2088" spans="1:13" s="2" customFormat="1" x14ac:dyDescent="0.25">
      <c r="A2088" s="136"/>
      <c r="B2088" s="136"/>
      <c r="C2088" s="136"/>
      <c r="D2088" s="136"/>
      <c r="E2088" s="136"/>
      <c r="F2088" s="136"/>
      <c r="G2088" s="136"/>
      <c r="H2088" s="136"/>
      <c r="I2088" s="136"/>
      <c r="J2088" s="136"/>
      <c r="K2088" s="136"/>
      <c r="L2088" s="138"/>
      <c r="M2088" s="139"/>
    </row>
    <row r="2089" spans="1:13" s="2" customFormat="1" x14ac:dyDescent="0.25">
      <c r="A2089" s="136"/>
      <c r="B2089" s="136"/>
      <c r="C2089" s="136"/>
      <c r="D2089" s="136"/>
      <c r="E2089" s="136"/>
      <c r="F2089" s="136"/>
      <c r="G2089" s="136"/>
      <c r="H2089" s="136"/>
      <c r="I2089" s="136"/>
      <c r="J2089" s="136"/>
      <c r="K2089" s="136"/>
      <c r="L2089" s="138"/>
      <c r="M2089" s="139"/>
    </row>
    <row r="2090" spans="1:13" s="2" customFormat="1" x14ac:dyDescent="0.25">
      <c r="A2090" s="136"/>
      <c r="B2090" s="136"/>
      <c r="C2090" s="136"/>
      <c r="D2090" s="136"/>
      <c r="E2090" s="136"/>
      <c r="F2090" s="136"/>
      <c r="G2090" s="136"/>
      <c r="H2090" s="136"/>
      <c r="I2090" s="136"/>
      <c r="J2090" s="136"/>
      <c r="K2090" s="136"/>
      <c r="L2090" s="138"/>
      <c r="M2090" s="139"/>
    </row>
    <row r="2091" spans="1:13" s="2" customFormat="1" x14ac:dyDescent="0.25">
      <c r="A2091" s="136"/>
      <c r="B2091" s="136"/>
      <c r="C2091" s="136"/>
      <c r="D2091" s="136"/>
      <c r="E2091" s="136"/>
      <c r="F2091" s="136"/>
      <c r="G2091" s="136"/>
      <c r="H2091" s="136"/>
      <c r="I2091" s="136"/>
      <c r="J2091" s="136"/>
      <c r="K2091" s="136"/>
      <c r="L2091" s="138"/>
      <c r="M2091" s="139"/>
    </row>
    <row r="2092" spans="1:13" s="2" customFormat="1" x14ac:dyDescent="0.25">
      <c r="A2092" s="136"/>
      <c r="B2092" s="136"/>
      <c r="C2092" s="136"/>
      <c r="D2092" s="136"/>
      <c r="E2092" s="136"/>
      <c r="F2092" s="136"/>
      <c r="G2092" s="136"/>
      <c r="H2092" s="136"/>
      <c r="I2092" s="136"/>
      <c r="J2092" s="136"/>
      <c r="K2092" s="136"/>
      <c r="L2092" s="138"/>
      <c r="M2092" s="139"/>
    </row>
    <row r="2093" spans="1:13" s="2" customFormat="1" x14ac:dyDescent="0.25">
      <c r="A2093" s="136"/>
      <c r="B2093" s="136"/>
      <c r="C2093" s="136"/>
      <c r="D2093" s="136"/>
      <c r="E2093" s="136"/>
      <c r="F2093" s="136"/>
      <c r="G2093" s="136"/>
      <c r="H2093" s="136"/>
      <c r="I2093" s="136"/>
      <c r="J2093" s="136"/>
      <c r="K2093" s="136"/>
      <c r="L2093" s="138"/>
      <c r="M2093" s="139"/>
    </row>
    <row r="2094" spans="1:13" s="2" customFormat="1" x14ac:dyDescent="0.25">
      <c r="A2094" s="136"/>
      <c r="B2094" s="136"/>
      <c r="C2094" s="136"/>
      <c r="D2094" s="136"/>
      <c r="E2094" s="136"/>
      <c r="F2094" s="136"/>
      <c r="G2094" s="136"/>
      <c r="H2094" s="136"/>
      <c r="I2094" s="136"/>
      <c r="J2094" s="136"/>
      <c r="K2094" s="136"/>
      <c r="L2094" s="138"/>
      <c r="M2094" s="139"/>
    </row>
    <row r="2095" spans="1:13" s="2" customFormat="1" x14ac:dyDescent="0.25">
      <c r="A2095" s="136"/>
      <c r="B2095" s="136"/>
      <c r="C2095" s="136"/>
      <c r="D2095" s="136"/>
      <c r="E2095" s="136"/>
      <c r="F2095" s="136"/>
      <c r="G2095" s="136"/>
      <c r="H2095" s="136"/>
      <c r="I2095" s="136"/>
      <c r="J2095" s="136"/>
      <c r="K2095" s="136"/>
      <c r="L2095" s="138"/>
      <c r="M2095" s="139"/>
    </row>
    <row r="2096" spans="1:13" s="2" customFormat="1" x14ac:dyDescent="0.25">
      <c r="A2096" s="136"/>
      <c r="B2096" s="136"/>
      <c r="C2096" s="136"/>
      <c r="D2096" s="136"/>
      <c r="E2096" s="136"/>
      <c r="F2096" s="136"/>
      <c r="G2096" s="136"/>
      <c r="H2096" s="136"/>
      <c r="I2096" s="136"/>
      <c r="J2096" s="136"/>
      <c r="K2096" s="136"/>
      <c r="L2096" s="138"/>
      <c r="M2096" s="139"/>
    </row>
    <row r="2097" spans="1:13" s="2" customFormat="1" x14ac:dyDescent="0.25">
      <c r="A2097" s="136"/>
      <c r="B2097" s="136"/>
      <c r="C2097" s="136"/>
      <c r="D2097" s="136"/>
      <c r="E2097" s="136"/>
      <c r="F2097" s="136"/>
      <c r="G2097" s="136"/>
      <c r="H2097" s="136"/>
      <c r="I2097" s="136"/>
      <c r="J2097" s="136"/>
      <c r="K2097" s="136"/>
      <c r="L2097" s="138"/>
      <c r="M2097" s="139"/>
    </row>
    <row r="2098" spans="1:13" s="2" customFormat="1" x14ac:dyDescent="0.25">
      <c r="A2098" s="136"/>
      <c r="B2098" s="136"/>
      <c r="C2098" s="136"/>
      <c r="D2098" s="136"/>
      <c r="E2098" s="136"/>
      <c r="F2098" s="136"/>
      <c r="G2098" s="136"/>
      <c r="H2098" s="136"/>
      <c r="I2098" s="136"/>
      <c r="J2098" s="136"/>
      <c r="K2098" s="136"/>
      <c r="L2098" s="138"/>
      <c r="M2098" s="139"/>
    </row>
    <row r="2099" spans="1:13" s="2" customFormat="1" x14ac:dyDescent="0.25">
      <c r="A2099" s="136"/>
      <c r="B2099" s="136"/>
      <c r="C2099" s="136"/>
      <c r="D2099" s="136"/>
      <c r="E2099" s="136"/>
      <c r="F2099" s="136"/>
      <c r="G2099" s="136"/>
      <c r="H2099" s="136"/>
      <c r="I2099" s="136"/>
      <c r="J2099" s="136"/>
      <c r="K2099" s="136"/>
      <c r="L2099" s="138"/>
      <c r="M2099" s="139"/>
    </row>
    <row r="2100" spans="1:13" s="2" customFormat="1" x14ac:dyDescent="0.25">
      <c r="A2100" s="136"/>
      <c r="B2100" s="136"/>
      <c r="C2100" s="136"/>
      <c r="D2100" s="136"/>
      <c r="E2100" s="136"/>
      <c r="F2100" s="136"/>
      <c r="G2100" s="136"/>
      <c r="H2100" s="136"/>
      <c r="I2100" s="136"/>
      <c r="J2100" s="136"/>
      <c r="K2100" s="136"/>
      <c r="L2100" s="138"/>
      <c r="M2100" s="139"/>
    </row>
    <row r="2101" spans="1:13" s="2" customFormat="1" x14ac:dyDescent="0.25">
      <c r="A2101" s="136"/>
      <c r="B2101" s="136"/>
      <c r="C2101" s="136"/>
      <c r="D2101" s="136"/>
      <c r="E2101" s="136"/>
      <c r="F2101" s="136"/>
      <c r="G2101" s="136"/>
      <c r="H2101" s="136"/>
      <c r="I2101" s="136"/>
      <c r="J2101" s="136"/>
      <c r="K2101" s="136"/>
      <c r="L2101" s="138"/>
      <c r="M2101" s="139"/>
    </row>
    <row r="2102" spans="1:13" s="2" customFormat="1" x14ac:dyDescent="0.25">
      <c r="A2102" s="136"/>
      <c r="B2102" s="136"/>
      <c r="C2102" s="136"/>
      <c r="D2102" s="136"/>
      <c r="E2102" s="136"/>
      <c r="F2102" s="136"/>
      <c r="G2102" s="136"/>
      <c r="H2102" s="136"/>
      <c r="I2102" s="136"/>
      <c r="J2102" s="136"/>
      <c r="K2102" s="136"/>
      <c r="L2102" s="138"/>
      <c r="M2102" s="139"/>
    </row>
    <row r="2103" spans="1:13" s="2" customFormat="1" x14ac:dyDescent="0.25">
      <c r="A2103" s="136"/>
      <c r="B2103" s="136"/>
      <c r="C2103" s="136"/>
      <c r="D2103" s="136"/>
      <c r="E2103" s="136"/>
      <c r="F2103" s="136"/>
      <c r="G2103" s="136"/>
      <c r="H2103" s="136"/>
      <c r="I2103" s="136"/>
      <c r="J2103" s="136"/>
      <c r="K2103" s="136"/>
      <c r="L2103" s="138"/>
      <c r="M2103" s="139"/>
    </row>
    <row r="2104" spans="1:13" s="2" customFormat="1" x14ac:dyDescent="0.25">
      <c r="A2104" s="136"/>
      <c r="B2104" s="136"/>
      <c r="C2104" s="136"/>
      <c r="D2104" s="136"/>
      <c r="E2104" s="136"/>
      <c r="F2104" s="136"/>
      <c r="G2104" s="136"/>
      <c r="H2104" s="136"/>
      <c r="I2104" s="136"/>
      <c r="J2104" s="136"/>
      <c r="K2104" s="136"/>
      <c r="L2104" s="138"/>
      <c r="M2104" s="139"/>
    </row>
    <row r="2105" spans="1:13" s="2" customFormat="1" x14ac:dyDescent="0.25">
      <c r="A2105" s="136"/>
      <c r="B2105" s="136"/>
      <c r="C2105" s="136"/>
      <c r="D2105" s="136"/>
      <c r="E2105" s="136"/>
      <c r="F2105" s="136"/>
      <c r="G2105" s="136"/>
      <c r="H2105" s="136"/>
      <c r="I2105" s="136"/>
      <c r="J2105" s="136"/>
      <c r="K2105" s="136"/>
      <c r="L2105" s="138"/>
      <c r="M2105" s="139"/>
    </row>
    <row r="2106" spans="1:13" s="2" customFormat="1" x14ac:dyDescent="0.25">
      <c r="A2106" s="136"/>
      <c r="B2106" s="136"/>
      <c r="C2106" s="136"/>
      <c r="D2106" s="136"/>
      <c r="E2106" s="136"/>
      <c r="F2106" s="136"/>
      <c r="G2106" s="136"/>
      <c r="H2106" s="136"/>
      <c r="I2106" s="136"/>
      <c r="J2106" s="136"/>
      <c r="K2106" s="136"/>
      <c r="L2106" s="138"/>
      <c r="M2106" s="139"/>
    </row>
    <row r="2107" spans="1:13" s="2" customFormat="1" x14ac:dyDescent="0.25">
      <c r="A2107" s="136"/>
      <c r="B2107" s="136"/>
      <c r="C2107" s="136"/>
      <c r="D2107" s="136"/>
      <c r="E2107" s="136"/>
      <c r="F2107" s="136"/>
      <c r="G2107" s="136"/>
      <c r="H2107" s="136"/>
      <c r="I2107" s="136"/>
      <c r="J2107" s="136"/>
      <c r="K2107" s="136"/>
      <c r="L2107" s="138"/>
      <c r="M2107" s="139"/>
    </row>
    <row r="2108" spans="1:13" s="2" customFormat="1" x14ac:dyDescent="0.25">
      <c r="A2108" s="136"/>
      <c r="B2108" s="136"/>
      <c r="C2108" s="136"/>
      <c r="D2108" s="136"/>
      <c r="E2108" s="136"/>
      <c r="F2108" s="136"/>
      <c r="G2108" s="136"/>
      <c r="H2108" s="136"/>
      <c r="I2108" s="136"/>
      <c r="J2108" s="136"/>
      <c r="K2108" s="136"/>
      <c r="L2108" s="138"/>
      <c r="M2108" s="139"/>
    </row>
    <row r="2109" spans="1:13" s="2" customFormat="1" x14ac:dyDescent="0.25">
      <c r="A2109" s="136"/>
      <c r="B2109" s="136"/>
      <c r="C2109" s="136"/>
      <c r="D2109" s="136"/>
      <c r="E2109" s="136"/>
      <c r="F2109" s="136"/>
      <c r="G2109" s="136"/>
      <c r="H2109" s="136"/>
      <c r="I2109" s="136"/>
      <c r="J2109" s="136"/>
      <c r="K2109" s="136"/>
      <c r="L2109" s="138"/>
      <c r="M2109" s="139"/>
    </row>
    <row r="2110" spans="1:13" s="2" customFormat="1" x14ac:dyDescent="0.25">
      <c r="A2110" s="136"/>
      <c r="B2110" s="136"/>
      <c r="C2110" s="136"/>
      <c r="D2110" s="136"/>
      <c r="E2110" s="136"/>
      <c r="F2110" s="136"/>
      <c r="G2110" s="136"/>
      <c r="H2110" s="136"/>
      <c r="I2110" s="136"/>
      <c r="J2110" s="136"/>
      <c r="K2110" s="136"/>
      <c r="L2110" s="138"/>
      <c r="M2110" s="139"/>
    </row>
    <row r="2111" spans="1:13" s="2" customFormat="1" x14ac:dyDescent="0.25">
      <c r="A2111" s="136"/>
      <c r="B2111" s="136"/>
      <c r="C2111" s="136"/>
      <c r="D2111" s="136"/>
      <c r="E2111" s="136"/>
      <c r="F2111" s="136"/>
      <c r="G2111" s="136"/>
      <c r="H2111" s="136"/>
      <c r="I2111" s="136"/>
      <c r="J2111" s="136"/>
      <c r="K2111" s="136"/>
      <c r="L2111" s="138"/>
      <c r="M2111" s="139"/>
    </row>
    <row r="2112" spans="1:13" s="2" customFormat="1" x14ac:dyDescent="0.25">
      <c r="A2112" s="136"/>
      <c r="B2112" s="136"/>
      <c r="C2112" s="136"/>
      <c r="D2112" s="136"/>
      <c r="E2112" s="136"/>
      <c r="F2112" s="136"/>
      <c r="G2112" s="136"/>
      <c r="H2112" s="136"/>
      <c r="I2112" s="136"/>
      <c r="J2112" s="136"/>
      <c r="K2112" s="136"/>
      <c r="L2112" s="138"/>
      <c r="M2112" s="139"/>
    </row>
    <row r="2113" spans="1:13" s="2" customFormat="1" x14ac:dyDescent="0.25">
      <c r="A2113" s="136"/>
      <c r="B2113" s="136"/>
      <c r="C2113" s="136"/>
      <c r="D2113" s="136"/>
      <c r="E2113" s="136"/>
      <c r="F2113" s="136"/>
      <c r="G2113" s="136"/>
      <c r="H2113" s="136"/>
      <c r="I2113" s="136"/>
      <c r="J2113" s="136"/>
      <c r="K2113" s="136"/>
      <c r="L2113" s="138"/>
      <c r="M2113" s="139"/>
    </row>
    <row r="2114" spans="1:13" s="2" customFormat="1" x14ac:dyDescent="0.25">
      <c r="A2114" s="136"/>
      <c r="B2114" s="136"/>
      <c r="C2114" s="136"/>
      <c r="D2114" s="136"/>
      <c r="E2114" s="136"/>
      <c r="F2114" s="136"/>
      <c r="G2114" s="136"/>
      <c r="H2114" s="136"/>
      <c r="I2114" s="136"/>
      <c r="J2114" s="136"/>
      <c r="K2114" s="136"/>
      <c r="L2114" s="138"/>
      <c r="M2114" s="139"/>
    </row>
    <row r="2115" spans="1:13" s="2" customFormat="1" x14ac:dyDescent="0.25">
      <c r="A2115" s="136"/>
      <c r="B2115" s="136"/>
      <c r="C2115" s="136"/>
      <c r="D2115" s="136"/>
      <c r="E2115" s="136"/>
      <c r="F2115" s="136"/>
      <c r="G2115" s="136"/>
      <c r="H2115" s="136"/>
      <c r="I2115" s="136"/>
      <c r="J2115" s="136"/>
      <c r="K2115" s="136"/>
      <c r="L2115" s="138"/>
      <c r="M2115" s="139"/>
    </row>
    <row r="2116" spans="1:13" s="2" customFormat="1" x14ac:dyDescent="0.25">
      <c r="A2116" s="136"/>
      <c r="B2116" s="136"/>
      <c r="C2116" s="136"/>
      <c r="D2116" s="136"/>
      <c r="E2116" s="136"/>
      <c r="F2116" s="136"/>
      <c r="G2116" s="136"/>
      <c r="H2116" s="136"/>
      <c r="I2116" s="136"/>
      <c r="J2116" s="136"/>
      <c r="K2116" s="136"/>
      <c r="L2116" s="138"/>
      <c r="M2116" s="139"/>
    </row>
    <row r="2117" spans="1:13" s="2" customFormat="1" x14ac:dyDescent="0.25">
      <c r="A2117" s="136"/>
      <c r="B2117" s="136"/>
      <c r="C2117" s="136"/>
      <c r="D2117" s="136"/>
      <c r="E2117" s="136"/>
      <c r="F2117" s="136"/>
      <c r="G2117" s="136"/>
      <c r="H2117" s="136"/>
      <c r="I2117" s="136"/>
      <c r="J2117" s="136"/>
      <c r="K2117" s="136"/>
      <c r="L2117" s="138"/>
      <c r="M2117" s="139"/>
    </row>
    <row r="2118" spans="1:13" s="2" customFormat="1" x14ac:dyDescent="0.25">
      <c r="A2118" s="136"/>
      <c r="B2118" s="136"/>
      <c r="C2118" s="136"/>
      <c r="D2118" s="136"/>
      <c r="E2118" s="136"/>
      <c r="F2118" s="136"/>
      <c r="G2118" s="136"/>
      <c r="H2118" s="136"/>
      <c r="I2118" s="136"/>
      <c r="J2118" s="136"/>
      <c r="K2118" s="136"/>
      <c r="L2118" s="138"/>
      <c r="M2118" s="139"/>
    </row>
    <row r="2119" spans="1:13" s="2" customFormat="1" x14ac:dyDescent="0.25">
      <c r="A2119" s="136"/>
      <c r="B2119" s="136"/>
      <c r="C2119" s="136"/>
      <c r="D2119" s="136"/>
      <c r="E2119" s="136"/>
      <c r="F2119" s="136"/>
      <c r="G2119" s="136"/>
      <c r="H2119" s="136"/>
      <c r="I2119" s="136"/>
      <c r="J2119" s="136"/>
      <c r="K2119" s="136"/>
      <c r="L2119" s="138"/>
      <c r="M2119" s="139"/>
    </row>
    <row r="2120" spans="1:13" s="2" customFormat="1" x14ac:dyDescent="0.25">
      <c r="A2120" s="136"/>
      <c r="B2120" s="136"/>
      <c r="C2120" s="136"/>
      <c r="D2120" s="136"/>
      <c r="E2120" s="136"/>
      <c r="F2120" s="136"/>
      <c r="G2120" s="136"/>
      <c r="H2120" s="136"/>
      <c r="I2120" s="136"/>
      <c r="J2120" s="136"/>
      <c r="K2120" s="136"/>
      <c r="L2120" s="138"/>
      <c r="M2120" s="139"/>
    </row>
    <row r="2121" spans="1:13" s="2" customFormat="1" x14ac:dyDescent="0.25">
      <c r="A2121" s="136"/>
      <c r="B2121" s="136"/>
      <c r="C2121" s="136"/>
      <c r="D2121" s="136"/>
      <c r="E2121" s="136"/>
      <c r="F2121" s="136"/>
      <c r="G2121" s="136"/>
      <c r="H2121" s="136"/>
      <c r="I2121" s="136"/>
      <c r="J2121" s="136"/>
      <c r="K2121" s="136"/>
      <c r="L2121" s="138"/>
      <c r="M2121" s="139"/>
    </row>
    <row r="2122" spans="1:13" s="2" customFormat="1" x14ac:dyDescent="0.25">
      <c r="A2122" s="136"/>
      <c r="B2122" s="136"/>
      <c r="C2122" s="136"/>
      <c r="D2122" s="136"/>
      <c r="E2122" s="136"/>
      <c r="F2122" s="136"/>
      <c r="G2122" s="136"/>
      <c r="H2122" s="136"/>
      <c r="I2122" s="136"/>
      <c r="J2122" s="136"/>
      <c r="K2122" s="136"/>
      <c r="L2122" s="138"/>
      <c r="M2122" s="139"/>
    </row>
    <row r="2123" spans="1:13" s="2" customFormat="1" x14ac:dyDescent="0.25">
      <c r="A2123" s="136"/>
      <c r="B2123" s="136"/>
      <c r="C2123" s="136"/>
      <c r="D2123" s="136"/>
      <c r="E2123" s="136"/>
      <c r="F2123" s="136"/>
      <c r="G2123" s="136"/>
      <c r="H2123" s="136"/>
      <c r="I2123" s="136"/>
      <c r="J2123" s="136"/>
      <c r="K2123" s="136"/>
      <c r="L2123" s="138"/>
      <c r="M2123" s="139"/>
    </row>
    <row r="2124" spans="1:13" s="2" customFormat="1" x14ac:dyDescent="0.25">
      <c r="A2124" s="136"/>
      <c r="B2124" s="136"/>
      <c r="C2124" s="136"/>
      <c r="D2124" s="136"/>
      <c r="E2124" s="136"/>
      <c r="F2124" s="136"/>
      <c r="G2124" s="136"/>
      <c r="H2124" s="136"/>
      <c r="I2124" s="136"/>
      <c r="J2124" s="136"/>
      <c r="K2124" s="136"/>
      <c r="L2124" s="138"/>
      <c r="M2124" s="139"/>
    </row>
    <row r="2125" spans="1:13" s="2" customFormat="1" x14ac:dyDescent="0.25">
      <c r="A2125" s="136"/>
      <c r="B2125" s="136"/>
      <c r="C2125" s="136"/>
      <c r="D2125" s="136"/>
      <c r="E2125" s="136"/>
      <c r="F2125" s="136"/>
      <c r="G2125" s="136"/>
      <c r="H2125" s="136"/>
      <c r="I2125" s="136"/>
      <c r="J2125" s="136"/>
      <c r="K2125" s="136"/>
      <c r="L2125" s="138"/>
      <c r="M2125" s="139"/>
    </row>
    <row r="2126" spans="1:13" s="2" customFormat="1" x14ac:dyDescent="0.25">
      <c r="A2126" s="136"/>
      <c r="B2126" s="136"/>
      <c r="C2126" s="136"/>
      <c r="D2126" s="136"/>
      <c r="E2126" s="136"/>
      <c r="F2126" s="136"/>
      <c r="G2126" s="136"/>
      <c r="H2126" s="136"/>
      <c r="I2126" s="136"/>
      <c r="J2126" s="136"/>
      <c r="K2126" s="136"/>
      <c r="L2126" s="138"/>
      <c r="M2126" s="139"/>
    </row>
    <row r="2127" spans="1:13" s="2" customFormat="1" x14ac:dyDescent="0.25">
      <c r="A2127" s="136"/>
      <c r="B2127" s="136"/>
      <c r="C2127" s="136"/>
      <c r="D2127" s="136"/>
      <c r="E2127" s="136"/>
      <c r="F2127" s="136"/>
      <c r="G2127" s="136"/>
      <c r="H2127" s="136"/>
      <c r="I2127" s="136"/>
      <c r="J2127" s="136"/>
      <c r="K2127" s="136"/>
      <c r="L2127" s="138"/>
      <c r="M2127" s="139"/>
    </row>
    <row r="2128" spans="1:13" s="2" customFormat="1" x14ac:dyDescent="0.25">
      <c r="A2128" s="136"/>
      <c r="B2128" s="136"/>
      <c r="C2128" s="136"/>
      <c r="D2128" s="136"/>
      <c r="E2128" s="136"/>
      <c r="F2128" s="136"/>
      <c r="G2128" s="136"/>
      <c r="H2128" s="136"/>
      <c r="I2128" s="136"/>
      <c r="J2128" s="136"/>
      <c r="K2128" s="136"/>
      <c r="L2128" s="138"/>
      <c r="M2128" s="139"/>
    </row>
    <row r="2129" spans="1:13" s="2" customFormat="1" x14ac:dyDescent="0.25">
      <c r="A2129" s="136"/>
      <c r="B2129" s="136"/>
      <c r="C2129" s="136"/>
      <c r="D2129" s="136"/>
      <c r="E2129" s="136"/>
      <c r="F2129" s="136"/>
      <c r="G2129" s="136"/>
      <c r="H2129" s="136"/>
      <c r="I2129" s="136"/>
      <c r="J2129" s="136"/>
      <c r="K2129" s="136"/>
      <c r="L2129" s="138"/>
      <c r="M2129" s="139"/>
    </row>
    <row r="2130" spans="1:13" s="2" customFormat="1" x14ac:dyDescent="0.25">
      <c r="A2130" s="136"/>
      <c r="B2130" s="136"/>
      <c r="C2130" s="136"/>
      <c r="D2130" s="136"/>
      <c r="E2130" s="136"/>
      <c r="F2130" s="136"/>
      <c r="G2130" s="136"/>
      <c r="H2130" s="136"/>
      <c r="I2130" s="136"/>
      <c r="J2130" s="136"/>
      <c r="K2130" s="136"/>
      <c r="L2130" s="138"/>
      <c r="M2130" s="139"/>
    </row>
    <row r="2131" spans="1:13" s="2" customFormat="1" x14ac:dyDescent="0.25">
      <c r="A2131" s="136"/>
      <c r="B2131" s="136"/>
      <c r="C2131" s="136"/>
      <c r="D2131" s="136"/>
      <c r="E2131" s="136"/>
      <c r="F2131" s="136"/>
      <c r="G2131" s="136"/>
      <c r="H2131" s="136"/>
      <c r="I2131" s="136"/>
      <c r="J2131" s="136"/>
      <c r="K2131" s="136"/>
      <c r="L2131" s="138"/>
      <c r="M2131" s="139"/>
    </row>
    <row r="2132" spans="1:13" s="2" customFormat="1" x14ac:dyDescent="0.25">
      <c r="A2132" s="136"/>
      <c r="B2132" s="136"/>
      <c r="C2132" s="136"/>
      <c r="D2132" s="136"/>
      <c r="E2132" s="136"/>
      <c r="F2132" s="136"/>
      <c r="G2132" s="136"/>
      <c r="H2132" s="136"/>
      <c r="I2132" s="136"/>
      <c r="J2132" s="136"/>
      <c r="K2132" s="136"/>
      <c r="L2132" s="138"/>
      <c r="M2132" s="139"/>
    </row>
    <row r="2133" spans="1:13" s="2" customFormat="1" x14ac:dyDescent="0.25">
      <c r="A2133" s="136"/>
      <c r="B2133" s="136"/>
      <c r="C2133" s="136"/>
      <c r="D2133" s="136"/>
      <c r="E2133" s="136"/>
      <c r="F2133" s="136"/>
      <c r="G2133" s="136"/>
      <c r="H2133" s="136"/>
      <c r="I2133" s="136"/>
      <c r="J2133" s="136"/>
      <c r="K2133" s="136"/>
      <c r="L2133" s="138"/>
      <c r="M2133" s="139"/>
    </row>
    <row r="2134" spans="1:13" s="2" customFormat="1" x14ac:dyDescent="0.25">
      <c r="A2134" s="136"/>
      <c r="B2134" s="136"/>
      <c r="C2134" s="136"/>
      <c r="D2134" s="136"/>
      <c r="E2134" s="136"/>
      <c r="F2134" s="136"/>
      <c r="G2134" s="136"/>
      <c r="H2134" s="136"/>
      <c r="I2134" s="136"/>
      <c r="J2134" s="136"/>
      <c r="K2134" s="136"/>
      <c r="L2134" s="138"/>
      <c r="M2134" s="139"/>
    </row>
    <row r="2135" spans="1:13" s="2" customFormat="1" x14ac:dyDescent="0.25">
      <c r="A2135" s="136"/>
      <c r="B2135" s="136"/>
      <c r="C2135" s="136"/>
      <c r="D2135" s="136"/>
      <c r="E2135" s="136"/>
      <c r="F2135" s="136"/>
      <c r="G2135" s="136"/>
      <c r="H2135" s="136"/>
      <c r="I2135" s="136"/>
      <c r="J2135" s="136"/>
      <c r="K2135" s="136"/>
      <c r="L2135" s="138"/>
      <c r="M2135" s="139"/>
    </row>
    <row r="2136" spans="1:13" s="2" customFormat="1" x14ac:dyDescent="0.25">
      <c r="A2136" s="136"/>
      <c r="B2136" s="136"/>
      <c r="C2136" s="136"/>
      <c r="D2136" s="136"/>
      <c r="E2136" s="136"/>
      <c r="F2136" s="136"/>
      <c r="G2136" s="136"/>
      <c r="H2136" s="136"/>
      <c r="I2136" s="136"/>
      <c r="J2136" s="136"/>
      <c r="K2136" s="136"/>
      <c r="L2136" s="138"/>
      <c r="M2136" s="139"/>
    </row>
    <row r="2137" spans="1:13" s="2" customFormat="1" x14ac:dyDescent="0.25">
      <c r="A2137" s="136"/>
      <c r="B2137" s="136"/>
      <c r="C2137" s="136"/>
      <c r="D2137" s="136"/>
      <c r="E2137" s="136"/>
      <c r="F2137" s="136"/>
      <c r="G2137" s="136"/>
      <c r="H2137" s="136"/>
      <c r="I2137" s="136"/>
      <c r="J2137" s="136"/>
      <c r="K2137" s="136"/>
      <c r="L2137" s="138"/>
      <c r="M2137" s="139"/>
    </row>
    <row r="2138" spans="1:13" s="2" customFormat="1" x14ac:dyDescent="0.25">
      <c r="A2138" s="136"/>
      <c r="B2138" s="136"/>
      <c r="C2138" s="136"/>
      <c r="D2138" s="136"/>
      <c r="E2138" s="136"/>
      <c r="F2138" s="136"/>
      <c r="G2138" s="136"/>
      <c r="H2138" s="136"/>
      <c r="I2138" s="136"/>
      <c r="J2138" s="136"/>
      <c r="K2138" s="136"/>
      <c r="L2138" s="138"/>
      <c r="M2138" s="139"/>
    </row>
    <row r="2139" spans="1:13" s="2" customFormat="1" x14ac:dyDescent="0.25">
      <c r="A2139" s="136"/>
      <c r="B2139" s="136"/>
      <c r="C2139" s="136"/>
      <c r="D2139" s="136"/>
      <c r="E2139" s="136"/>
      <c r="F2139" s="136"/>
      <c r="G2139" s="136"/>
      <c r="H2139" s="136"/>
      <c r="I2139" s="136"/>
      <c r="J2139" s="136"/>
      <c r="K2139" s="136"/>
      <c r="L2139" s="138"/>
      <c r="M2139" s="139"/>
    </row>
    <row r="2140" spans="1:13" s="2" customFormat="1" x14ac:dyDescent="0.25">
      <c r="A2140" s="136"/>
      <c r="B2140" s="136"/>
      <c r="C2140" s="136"/>
      <c r="D2140" s="136"/>
      <c r="E2140" s="136"/>
      <c r="F2140" s="136"/>
      <c r="G2140" s="136"/>
      <c r="H2140" s="136"/>
      <c r="I2140" s="136"/>
      <c r="J2140" s="136"/>
      <c r="K2140" s="136"/>
      <c r="L2140" s="138"/>
      <c r="M2140" s="139"/>
    </row>
    <row r="2141" spans="1:13" s="2" customFormat="1" x14ac:dyDescent="0.25">
      <c r="A2141" s="136"/>
      <c r="B2141" s="136"/>
      <c r="C2141" s="136"/>
      <c r="D2141" s="136"/>
      <c r="E2141" s="136"/>
      <c r="F2141" s="136"/>
      <c r="G2141" s="136"/>
      <c r="H2141" s="136"/>
      <c r="I2141" s="136"/>
      <c r="J2141" s="136"/>
      <c r="K2141" s="136"/>
      <c r="L2141" s="138"/>
      <c r="M2141" s="139"/>
    </row>
    <row r="2142" spans="1:13" s="2" customFormat="1" x14ac:dyDescent="0.25">
      <c r="A2142" s="136"/>
      <c r="B2142" s="136"/>
      <c r="C2142" s="136"/>
      <c r="D2142" s="136"/>
      <c r="E2142" s="136"/>
      <c r="F2142" s="136"/>
      <c r="G2142" s="136"/>
      <c r="H2142" s="136"/>
      <c r="I2142" s="136"/>
      <c r="J2142" s="136"/>
      <c r="K2142" s="136"/>
      <c r="L2142" s="138"/>
      <c r="M2142" s="139"/>
    </row>
    <row r="2143" spans="1:13" s="2" customFormat="1" x14ac:dyDescent="0.25">
      <c r="A2143" s="136"/>
      <c r="B2143" s="136"/>
      <c r="C2143" s="136"/>
      <c r="D2143" s="136"/>
      <c r="E2143" s="136"/>
      <c r="F2143" s="136"/>
      <c r="G2143" s="136"/>
      <c r="H2143" s="136"/>
      <c r="I2143" s="136"/>
      <c r="J2143" s="136"/>
      <c r="K2143" s="136"/>
      <c r="L2143" s="138"/>
      <c r="M2143" s="139"/>
    </row>
    <row r="2144" spans="1:13" s="2" customFormat="1" x14ac:dyDescent="0.25">
      <c r="A2144" s="136"/>
      <c r="B2144" s="136"/>
      <c r="C2144" s="136"/>
      <c r="D2144" s="136"/>
      <c r="E2144" s="136"/>
      <c r="F2144" s="136"/>
      <c r="G2144" s="136"/>
      <c r="H2144" s="136"/>
      <c r="I2144" s="136"/>
      <c r="J2144" s="136"/>
      <c r="K2144" s="136"/>
      <c r="L2144" s="138"/>
      <c r="M2144" s="139"/>
    </row>
    <row r="2145" spans="1:13" s="2" customFormat="1" x14ac:dyDescent="0.25">
      <c r="A2145" s="136"/>
      <c r="B2145" s="136"/>
      <c r="C2145" s="136"/>
      <c r="D2145" s="136"/>
      <c r="E2145" s="136"/>
      <c r="F2145" s="136"/>
      <c r="G2145" s="136"/>
      <c r="H2145" s="136"/>
      <c r="I2145" s="136"/>
      <c r="J2145" s="136"/>
      <c r="K2145" s="136"/>
      <c r="L2145" s="138"/>
      <c r="M2145" s="139"/>
    </row>
    <row r="2146" spans="1:13" s="2" customFormat="1" x14ac:dyDescent="0.25">
      <c r="A2146" s="136"/>
      <c r="B2146" s="136"/>
      <c r="C2146" s="136"/>
      <c r="D2146" s="136"/>
      <c r="E2146" s="136"/>
      <c r="F2146" s="136"/>
      <c r="G2146" s="136"/>
      <c r="H2146" s="136"/>
      <c r="I2146" s="136"/>
      <c r="J2146" s="136"/>
      <c r="K2146" s="136"/>
      <c r="L2146" s="138"/>
      <c r="M2146" s="139"/>
    </row>
    <row r="2147" spans="1:13" s="2" customFormat="1" x14ac:dyDescent="0.25">
      <c r="A2147" s="136"/>
      <c r="B2147" s="136"/>
      <c r="C2147" s="136"/>
      <c r="D2147" s="136"/>
      <c r="E2147" s="136"/>
      <c r="F2147" s="136"/>
      <c r="G2147" s="136"/>
      <c r="H2147" s="136"/>
      <c r="I2147" s="136"/>
      <c r="J2147" s="136"/>
      <c r="K2147" s="136"/>
      <c r="L2147" s="138"/>
      <c r="M2147" s="139"/>
    </row>
    <row r="2148" spans="1:13" s="2" customFormat="1" x14ac:dyDescent="0.25">
      <c r="A2148" s="136"/>
      <c r="B2148" s="136"/>
      <c r="C2148" s="136"/>
      <c r="D2148" s="136"/>
      <c r="E2148" s="136"/>
      <c r="F2148" s="136"/>
      <c r="G2148" s="136"/>
      <c r="H2148" s="136"/>
      <c r="I2148" s="136"/>
      <c r="J2148" s="136"/>
      <c r="K2148" s="136"/>
      <c r="L2148" s="138"/>
      <c r="M2148" s="139"/>
    </row>
    <row r="2149" spans="1:13" s="2" customFormat="1" x14ac:dyDescent="0.25">
      <c r="A2149" s="136"/>
      <c r="B2149" s="136"/>
      <c r="C2149" s="136"/>
      <c r="D2149" s="136"/>
      <c r="E2149" s="136"/>
      <c r="F2149" s="136"/>
      <c r="G2149" s="136"/>
      <c r="H2149" s="136"/>
      <c r="I2149" s="136"/>
      <c r="J2149" s="136"/>
      <c r="K2149" s="136"/>
      <c r="L2149" s="138"/>
      <c r="M2149" s="139"/>
    </row>
    <row r="2150" spans="1:13" s="2" customFormat="1" x14ac:dyDescent="0.25">
      <c r="A2150" s="136"/>
      <c r="B2150" s="136"/>
      <c r="C2150" s="136"/>
      <c r="D2150" s="136"/>
      <c r="E2150" s="136"/>
      <c r="F2150" s="136"/>
      <c r="G2150" s="136"/>
      <c r="H2150" s="136"/>
      <c r="I2150" s="136"/>
      <c r="J2150" s="136"/>
      <c r="K2150" s="136"/>
      <c r="L2150" s="138"/>
      <c r="M2150" s="139"/>
    </row>
    <row r="2151" spans="1:13" s="2" customFormat="1" x14ac:dyDescent="0.25">
      <c r="A2151" s="136"/>
      <c r="B2151" s="136"/>
      <c r="C2151" s="136"/>
      <c r="D2151" s="136"/>
      <c r="E2151" s="136"/>
      <c r="F2151" s="136"/>
      <c r="G2151" s="136"/>
      <c r="H2151" s="136"/>
      <c r="I2151" s="136"/>
      <c r="J2151" s="136"/>
      <c r="K2151" s="136"/>
      <c r="L2151" s="138"/>
      <c r="M2151" s="139"/>
    </row>
    <row r="2152" spans="1:13" s="2" customFormat="1" x14ac:dyDescent="0.25">
      <c r="A2152" s="136"/>
      <c r="B2152" s="136"/>
      <c r="C2152" s="136"/>
      <c r="D2152" s="136"/>
      <c r="E2152" s="136"/>
      <c r="F2152" s="136"/>
      <c r="G2152" s="136"/>
      <c r="H2152" s="136"/>
      <c r="I2152" s="136"/>
      <c r="J2152" s="136"/>
      <c r="K2152" s="136"/>
      <c r="L2152" s="138"/>
      <c r="M2152" s="139"/>
    </row>
    <row r="2153" spans="1:13" s="2" customFormat="1" x14ac:dyDescent="0.25">
      <c r="A2153" s="136"/>
      <c r="B2153" s="136"/>
      <c r="C2153" s="136"/>
      <c r="D2153" s="136"/>
      <c r="E2153" s="136"/>
      <c r="F2153" s="136"/>
      <c r="G2153" s="136"/>
      <c r="H2153" s="136"/>
      <c r="I2153" s="136"/>
      <c r="J2153" s="136"/>
      <c r="K2153" s="136"/>
      <c r="L2153" s="138"/>
      <c r="M2153" s="139"/>
    </row>
    <row r="2154" spans="1:13" s="2" customFormat="1" x14ac:dyDescent="0.25">
      <c r="A2154" s="136"/>
      <c r="B2154" s="136"/>
      <c r="C2154" s="136"/>
      <c r="D2154" s="136"/>
      <c r="E2154" s="136"/>
      <c r="F2154" s="136"/>
      <c r="G2154" s="136"/>
      <c r="H2154" s="136"/>
      <c r="I2154" s="136"/>
      <c r="J2154" s="136"/>
      <c r="K2154" s="136"/>
      <c r="L2154" s="138"/>
      <c r="M2154" s="139"/>
    </row>
    <row r="2155" spans="1:13" s="2" customFormat="1" x14ac:dyDescent="0.25">
      <c r="A2155" s="136"/>
      <c r="B2155" s="136"/>
      <c r="C2155" s="136"/>
      <c r="D2155" s="136"/>
      <c r="E2155" s="136"/>
      <c r="F2155" s="136"/>
      <c r="G2155" s="136"/>
      <c r="H2155" s="136"/>
      <c r="I2155" s="136"/>
      <c r="J2155" s="136"/>
      <c r="K2155" s="136"/>
      <c r="L2155" s="138"/>
      <c r="M2155" s="139"/>
    </row>
    <row r="2156" spans="1:13" s="2" customFormat="1" x14ac:dyDescent="0.25">
      <c r="A2156" s="136"/>
      <c r="B2156" s="136"/>
      <c r="C2156" s="136"/>
      <c r="D2156" s="136"/>
      <c r="E2156" s="136"/>
      <c r="F2156" s="136"/>
      <c r="G2156" s="136"/>
      <c r="H2156" s="136"/>
      <c r="I2156" s="136"/>
      <c r="J2156" s="136"/>
      <c r="K2156" s="136"/>
      <c r="L2156" s="138"/>
      <c r="M2156" s="139"/>
    </row>
    <row r="2157" spans="1:13" s="2" customFormat="1" x14ac:dyDescent="0.25">
      <c r="A2157" s="136"/>
      <c r="B2157" s="136"/>
      <c r="C2157" s="136"/>
      <c r="D2157" s="136"/>
      <c r="E2157" s="136"/>
      <c r="F2157" s="136"/>
      <c r="G2157" s="136"/>
      <c r="H2157" s="136"/>
      <c r="I2157" s="136"/>
      <c r="J2157" s="136"/>
      <c r="K2157" s="136"/>
      <c r="L2157" s="138"/>
      <c r="M2157" s="139"/>
    </row>
    <row r="2158" spans="1:13" s="2" customFormat="1" x14ac:dyDescent="0.25">
      <c r="A2158" s="136"/>
      <c r="B2158" s="136"/>
      <c r="C2158" s="136"/>
      <c r="D2158" s="136"/>
      <c r="E2158" s="136"/>
      <c r="F2158" s="136"/>
      <c r="G2158" s="136"/>
      <c r="H2158" s="136"/>
      <c r="I2158" s="136"/>
      <c r="J2158" s="136"/>
      <c r="K2158" s="136"/>
      <c r="L2158" s="138"/>
      <c r="M2158" s="139"/>
    </row>
    <row r="2159" spans="1:13" s="2" customFormat="1" x14ac:dyDescent="0.25">
      <c r="A2159" s="136"/>
      <c r="B2159" s="136"/>
      <c r="C2159" s="136"/>
      <c r="D2159" s="136"/>
      <c r="E2159" s="136"/>
      <c r="F2159" s="136"/>
      <c r="G2159" s="136"/>
      <c r="H2159" s="136"/>
      <c r="I2159" s="136"/>
      <c r="J2159" s="136"/>
      <c r="K2159" s="136"/>
      <c r="L2159" s="138"/>
      <c r="M2159" s="139"/>
    </row>
    <row r="2160" spans="1:13" s="2" customFormat="1" x14ac:dyDescent="0.25">
      <c r="A2160" s="136"/>
      <c r="B2160" s="136"/>
      <c r="C2160" s="136"/>
      <c r="D2160" s="136"/>
      <c r="E2160" s="136"/>
      <c r="F2160" s="136"/>
      <c r="G2160" s="136"/>
      <c r="H2160" s="136"/>
      <c r="I2160" s="136"/>
      <c r="J2160" s="136"/>
      <c r="K2160" s="136"/>
      <c r="L2160" s="138"/>
      <c r="M2160" s="139"/>
    </row>
    <row r="2161" spans="1:13" s="2" customFormat="1" x14ac:dyDescent="0.25">
      <c r="A2161" s="136"/>
      <c r="B2161" s="136"/>
      <c r="C2161" s="136"/>
      <c r="D2161" s="136"/>
      <c r="E2161" s="136"/>
      <c r="F2161" s="136"/>
      <c r="G2161" s="136"/>
      <c r="H2161" s="136"/>
      <c r="I2161" s="136"/>
      <c r="J2161" s="136"/>
      <c r="K2161" s="136"/>
      <c r="L2161" s="138"/>
      <c r="M2161" s="139"/>
    </row>
    <row r="2162" spans="1:13" s="2" customFormat="1" x14ac:dyDescent="0.25">
      <c r="A2162" s="136"/>
      <c r="B2162" s="136"/>
      <c r="C2162" s="136"/>
      <c r="D2162" s="136"/>
      <c r="E2162" s="136"/>
      <c r="F2162" s="136"/>
      <c r="G2162" s="136"/>
      <c r="H2162" s="136"/>
      <c r="I2162" s="136"/>
      <c r="J2162" s="136"/>
      <c r="K2162" s="136"/>
      <c r="L2162" s="138"/>
      <c r="M2162" s="139"/>
    </row>
    <row r="2163" spans="1:13" s="2" customFormat="1" x14ac:dyDescent="0.25">
      <c r="A2163" s="136"/>
      <c r="B2163" s="136"/>
      <c r="C2163" s="136"/>
      <c r="D2163" s="136"/>
      <c r="E2163" s="136"/>
      <c r="F2163" s="136"/>
      <c r="G2163" s="136"/>
      <c r="H2163" s="136"/>
      <c r="I2163" s="136"/>
      <c r="J2163" s="136"/>
      <c r="K2163" s="136"/>
      <c r="L2163" s="138"/>
      <c r="M2163" s="139"/>
    </row>
    <row r="2164" spans="1:13" s="2" customFormat="1" x14ac:dyDescent="0.25">
      <c r="A2164" s="136"/>
      <c r="B2164" s="136"/>
      <c r="C2164" s="136"/>
      <c r="D2164" s="136"/>
      <c r="E2164" s="136"/>
      <c r="F2164" s="136"/>
      <c r="G2164" s="136"/>
      <c r="H2164" s="136"/>
      <c r="I2164" s="136"/>
      <c r="J2164" s="136"/>
      <c r="K2164" s="136"/>
      <c r="L2164" s="138"/>
      <c r="M2164" s="139"/>
    </row>
    <row r="2165" spans="1:13" s="2" customFormat="1" x14ac:dyDescent="0.25">
      <c r="A2165" s="136"/>
      <c r="B2165" s="136"/>
      <c r="C2165" s="136"/>
      <c r="D2165" s="136"/>
      <c r="E2165" s="136"/>
      <c r="F2165" s="136"/>
      <c r="G2165" s="136"/>
      <c r="H2165" s="136"/>
      <c r="I2165" s="136"/>
      <c r="J2165" s="136"/>
      <c r="K2165" s="136"/>
      <c r="L2165" s="138"/>
      <c r="M2165" s="139"/>
    </row>
    <row r="2166" spans="1:13" s="2" customFormat="1" x14ac:dyDescent="0.25">
      <c r="A2166" s="136"/>
      <c r="B2166" s="136"/>
      <c r="C2166" s="136"/>
      <c r="D2166" s="136"/>
      <c r="E2166" s="136"/>
      <c r="F2166" s="136"/>
      <c r="G2166" s="136"/>
      <c r="H2166" s="136"/>
      <c r="I2166" s="136"/>
      <c r="J2166" s="136"/>
      <c r="K2166" s="136"/>
      <c r="L2166" s="138"/>
      <c r="M2166" s="139"/>
    </row>
    <row r="2167" spans="1:13" s="2" customFormat="1" x14ac:dyDescent="0.25">
      <c r="A2167" s="136"/>
      <c r="B2167" s="136"/>
      <c r="C2167" s="136"/>
      <c r="D2167" s="136"/>
      <c r="E2167" s="136"/>
      <c r="F2167" s="136"/>
      <c r="G2167" s="136"/>
      <c r="H2167" s="136"/>
      <c r="I2167" s="136"/>
      <c r="J2167" s="136"/>
      <c r="K2167" s="136"/>
      <c r="L2167" s="138"/>
      <c r="M2167" s="139"/>
    </row>
    <row r="2168" spans="1:13" s="2" customFormat="1" x14ac:dyDescent="0.25">
      <c r="A2168" s="136"/>
      <c r="B2168" s="136"/>
      <c r="C2168" s="136"/>
      <c r="D2168" s="136"/>
      <c r="E2168" s="136"/>
      <c r="F2168" s="136"/>
      <c r="G2168" s="136"/>
      <c r="H2168" s="136"/>
      <c r="I2168" s="136"/>
      <c r="J2168" s="136"/>
      <c r="K2168" s="136"/>
      <c r="L2168" s="138"/>
      <c r="M2168" s="139"/>
    </row>
    <row r="2169" spans="1:13" s="2" customFormat="1" x14ac:dyDescent="0.25">
      <c r="A2169" s="136"/>
      <c r="B2169" s="136"/>
      <c r="C2169" s="136"/>
      <c r="D2169" s="136"/>
      <c r="E2169" s="136"/>
      <c r="F2169" s="136"/>
      <c r="G2169" s="136"/>
      <c r="H2169" s="136"/>
      <c r="I2169" s="136"/>
      <c r="J2169" s="136"/>
      <c r="K2169" s="136"/>
      <c r="L2169" s="138"/>
      <c r="M2169" s="139"/>
    </row>
    <row r="2170" spans="1:13" s="2" customFormat="1" x14ac:dyDescent="0.25">
      <c r="A2170" s="136"/>
      <c r="B2170" s="136"/>
      <c r="C2170" s="136"/>
      <c r="D2170" s="136"/>
      <c r="E2170" s="136"/>
      <c r="F2170" s="136"/>
      <c r="G2170" s="136"/>
      <c r="H2170" s="136"/>
      <c r="I2170" s="136"/>
      <c r="J2170" s="136"/>
      <c r="K2170" s="136"/>
      <c r="L2170" s="138"/>
      <c r="M2170" s="139"/>
    </row>
    <row r="2171" spans="1:13" s="2" customFormat="1" x14ac:dyDescent="0.25">
      <c r="A2171" s="136"/>
      <c r="B2171" s="136"/>
      <c r="C2171" s="136"/>
      <c r="D2171" s="136"/>
      <c r="E2171" s="136"/>
      <c r="F2171" s="136"/>
      <c r="G2171" s="136"/>
      <c r="H2171" s="136"/>
      <c r="I2171" s="136"/>
      <c r="J2171" s="136"/>
      <c r="K2171" s="136"/>
      <c r="L2171" s="138"/>
      <c r="M2171" s="139"/>
    </row>
    <row r="2172" spans="1:13" s="2" customFormat="1" x14ac:dyDescent="0.25">
      <c r="A2172" s="136"/>
      <c r="B2172" s="136"/>
      <c r="C2172" s="136"/>
      <c r="D2172" s="136"/>
      <c r="E2172" s="136"/>
      <c r="F2172" s="136"/>
      <c r="G2172" s="136"/>
      <c r="H2172" s="136"/>
      <c r="I2172" s="136"/>
      <c r="J2172" s="136"/>
      <c r="K2172" s="136"/>
      <c r="L2172" s="138"/>
      <c r="M2172" s="139"/>
    </row>
    <row r="2173" spans="1:13" s="2" customFormat="1" x14ac:dyDescent="0.25">
      <c r="A2173" s="136"/>
      <c r="B2173" s="136"/>
      <c r="C2173" s="136"/>
      <c r="D2173" s="136"/>
      <c r="E2173" s="136"/>
      <c r="F2173" s="136"/>
      <c r="G2173" s="136"/>
      <c r="H2173" s="136"/>
      <c r="I2173" s="136"/>
      <c r="J2173" s="136"/>
      <c r="K2173" s="136"/>
      <c r="L2173" s="138"/>
      <c r="M2173" s="139"/>
    </row>
    <row r="2174" spans="1:13" s="2" customFormat="1" x14ac:dyDescent="0.25">
      <c r="A2174" s="136"/>
      <c r="B2174" s="136"/>
      <c r="C2174" s="136"/>
      <c r="D2174" s="136"/>
      <c r="E2174" s="136"/>
      <c r="F2174" s="136"/>
      <c r="G2174" s="136"/>
      <c r="H2174" s="136"/>
      <c r="I2174" s="136"/>
      <c r="J2174" s="136"/>
      <c r="K2174" s="136"/>
      <c r="L2174" s="138"/>
      <c r="M2174" s="139"/>
    </row>
    <row r="2175" spans="1:13" s="2" customFormat="1" x14ac:dyDescent="0.25">
      <c r="A2175" s="136"/>
      <c r="B2175" s="136"/>
      <c r="C2175" s="136"/>
      <c r="D2175" s="136"/>
      <c r="E2175" s="136"/>
      <c r="F2175" s="136"/>
      <c r="G2175" s="136"/>
      <c r="H2175" s="136"/>
      <c r="I2175" s="136"/>
      <c r="J2175" s="136"/>
      <c r="K2175" s="136"/>
      <c r="L2175" s="138"/>
      <c r="M2175" s="139"/>
    </row>
    <row r="2176" spans="1:13" s="2" customFormat="1" x14ac:dyDescent="0.25">
      <c r="A2176" s="136"/>
      <c r="B2176" s="136"/>
      <c r="C2176" s="136"/>
      <c r="D2176" s="136"/>
      <c r="E2176" s="136"/>
      <c r="F2176" s="136"/>
      <c r="G2176" s="136"/>
      <c r="H2176" s="136"/>
      <c r="I2176" s="136"/>
      <c r="J2176" s="136"/>
      <c r="K2176" s="136"/>
      <c r="L2176" s="138"/>
      <c r="M2176" s="139"/>
    </row>
    <row r="2177" spans="1:13" s="2" customFormat="1" x14ac:dyDescent="0.25">
      <c r="A2177" s="136"/>
      <c r="B2177" s="136"/>
      <c r="C2177" s="136"/>
      <c r="D2177" s="136"/>
      <c r="E2177" s="136"/>
      <c r="F2177" s="136"/>
      <c r="G2177" s="136"/>
      <c r="H2177" s="136"/>
      <c r="I2177" s="136"/>
      <c r="J2177" s="136"/>
      <c r="K2177" s="136"/>
      <c r="L2177" s="138"/>
      <c r="M2177" s="139"/>
    </row>
    <row r="2178" spans="1:13" s="2" customFormat="1" x14ac:dyDescent="0.25">
      <c r="A2178" s="136"/>
      <c r="B2178" s="136"/>
      <c r="C2178" s="136"/>
      <c r="D2178" s="136"/>
      <c r="E2178" s="136"/>
      <c r="F2178" s="136"/>
      <c r="G2178" s="136"/>
      <c r="H2178" s="136"/>
      <c r="I2178" s="136"/>
      <c r="J2178" s="136"/>
      <c r="K2178" s="136"/>
      <c r="L2178" s="138"/>
      <c r="M2178" s="139"/>
    </row>
    <row r="2179" spans="1:13" s="2" customFormat="1" x14ac:dyDescent="0.25">
      <c r="A2179" s="136"/>
      <c r="B2179" s="136"/>
      <c r="C2179" s="136"/>
      <c r="D2179" s="136"/>
      <c r="E2179" s="136"/>
      <c r="F2179" s="136"/>
      <c r="G2179" s="136"/>
      <c r="H2179" s="136"/>
      <c r="I2179" s="136"/>
      <c r="J2179" s="136"/>
      <c r="K2179" s="136"/>
      <c r="L2179" s="138"/>
      <c r="M2179" s="139"/>
    </row>
    <row r="2180" spans="1:13" s="2" customFormat="1" x14ac:dyDescent="0.25">
      <c r="A2180" s="136"/>
      <c r="B2180" s="136"/>
      <c r="C2180" s="136"/>
      <c r="D2180" s="136"/>
      <c r="E2180" s="136"/>
      <c r="F2180" s="136"/>
      <c r="G2180" s="136"/>
      <c r="H2180" s="136"/>
      <c r="I2180" s="136"/>
      <c r="J2180" s="136"/>
      <c r="K2180" s="136"/>
      <c r="L2180" s="138"/>
      <c r="M2180" s="139"/>
    </row>
    <row r="2181" spans="1:13" s="2" customFormat="1" x14ac:dyDescent="0.25">
      <c r="A2181" s="136"/>
      <c r="B2181" s="136"/>
      <c r="C2181" s="136"/>
      <c r="D2181" s="136"/>
      <c r="E2181" s="136"/>
      <c r="F2181" s="136"/>
      <c r="G2181" s="136"/>
      <c r="H2181" s="136"/>
      <c r="I2181" s="136"/>
      <c r="J2181" s="136"/>
      <c r="K2181" s="136"/>
      <c r="L2181" s="138"/>
      <c r="M2181" s="139"/>
    </row>
    <row r="2182" spans="1:13" s="2" customFormat="1" x14ac:dyDescent="0.25">
      <c r="A2182" s="136"/>
      <c r="B2182" s="136"/>
      <c r="C2182" s="136"/>
      <c r="D2182" s="136"/>
      <c r="E2182" s="136"/>
      <c r="F2182" s="136"/>
      <c r="G2182" s="136"/>
      <c r="H2182" s="136"/>
      <c r="I2182" s="136"/>
      <c r="J2182" s="136"/>
      <c r="K2182" s="136"/>
      <c r="L2182" s="138"/>
      <c r="M2182" s="139"/>
    </row>
    <row r="2183" spans="1:13" s="2" customFormat="1" x14ac:dyDescent="0.25">
      <c r="A2183" s="136"/>
      <c r="B2183" s="136"/>
      <c r="C2183" s="136"/>
      <c r="D2183" s="136"/>
      <c r="E2183" s="136"/>
      <c r="F2183" s="136"/>
      <c r="G2183" s="136"/>
      <c r="H2183" s="136"/>
      <c r="I2183" s="136"/>
      <c r="J2183" s="136"/>
      <c r="K2183" s="136"/>
      <c r="L2183" s="138"/>
      <c r="M2183" s="139"/>
    </row>
    <row r="2184" spans="1:13" s="2" customFormat="1" x14ac:dyDescent="0.25">
      <c r="A2184" s="136"/>
      <c r="B2184" s="136"/>
      <c r="C2184" s="136"/>
      <c r="D2184" s="136"/>
      <c r="E2184" s="136"/>
      <c r="F2184" s="136"/>
      <c r="G2184" s="136"/>
      <c r="H2184" s="136"/>
      <c r="I2184" s="136"/>
      <c r="J2184" s="136"/>
      <c r="K2184" s="136"/>
      <c r="L2184" s="138"/>
      <c r="M2184" s="139"/>
    </row>
    <row r="2185" spans="1:13" s="2" customFormat="1" x14ac:dyDescent="0.25">
      <c r="A2185" s="136"/>
      <c r="B2185" s="136"/>
      <c r="C2185" s="136"/>
      <c r="D2185" s="136"/>
      <c r="E2185" s="136"/>
      <c r="F2185" s="136"/>
      <c r="G2185" s="136"/>
      <c r="H2185" s="136"/>
      <c r="I2185" s="136"/>
      <c r="J2185" s="136"/>
      <c r="K2185" s="136"/>
      <c r="L2185" s="138"/>
      <c r="M2185" s="139"/>
    </row>
    <row r="2186" spans="1:13" s="2" customFormat="1" x14ac:dyDescent="0.25">
      <c r="A2186" s="136"/>
      <c r="B2186" s="136"/>
      <c r="C2186" s="136"/>
      <c r="D2186" s="136"/>
      <c r="E2186" s="136"/>
      <c r="F2186" s="136"/>
      <c r="G2186" s="136"/>
      <c r="H2186" s="136"/>
      <c r="I2186" s="136"/>
      <c r="J2186" s="136"/>
      <c r="K2186" s="136"/>
      <c r="L2186" s="138"/>
      <c r="M2186" s="139"/>
    </row>
    <row r="2187" spans="1:13" s="2" customFormat="1" x14ac:dyDescent="0.25">
      <c r="A2187" s="136"/>
      <c r="B2187" s="136"/>
      <c r="C2187" s="136"/>
      <c r="D2187" s="136"/>
      <c r="E2187" s="136"/>
      <c r="F2187" s="136"/>
      <c r="G2187" s="136"/>
      <c r="H2187" s="136"/>
      <c r="I2187" s="136"/>
      <c r="J2187" s="136"/>
      <c r="K2187" s="136"/>
      <c r="L2187" s="138"/>
      <c r="M2187" s="139"/>
    </row>
    <row r="2188" spans="1:13" s="2" customFormat="1" x14ac:dyDescent="0.25">
      <c r="A2188" s="136"/>
      <c r="B2188" s="136"/>
      <c r="C2188" s="136"/>
      <c r="D2188" s="136"/>
      <c r="E2188" s="136"/>
      <c r="F2188" s="136"/>
      <c r="G2188" s="136"/>
      <c r="H2188" s="136"/>
      <c r="I2188" s="136"/>
      <c r="J2188" s="136"/>
      <c r="K2188" s="136"/>
      <c r="L2188" s="138"/>
      <c r="M2188" s="139"/>
    </row>
    <row r="2189" spans="1:13" s="2" customFormat="1" x14ac:dyDescent="0.25">
      <c r="A2189" s="136"/>
      <c r="B2189" s="136"/>
      <c r="C2189" s="136"/>
      <c r="D2189" s="136"/>
      <c r="E2189" s="136"/>
      <c r="F2189" s="136"/>
      <c r="G2189" s="136"/>
      <c r="H2189" s="136"/>
      <c r="I2189" s="136"/>
      <c r="J2189" s="136"/>
      <c r="K2189" s="136"/>
      <c r="L2189" s="138"/>
      <c r="M2189" s="139"/>
    </row>
    <row r="2190" spans="1:13" s="2" customFormat="1" x14ac:dyDescent="0.25">
      <c r="A2190" s="136"/>
      <c r="B2190" s="136"/>
      <c r="C2190" s="136"/>
      <c r="D2190" s="136"/>
      <c r="E2190" s="136"/>
      <c r="F2190" s="136"/>
      <c r="G2190" s="136"/>
      <c r="H2190" s="136"/>
      <c r="I2190" s="136"/>
      <c r="J2190" s="136"/>
      <c r="K2190" s="136"/>
      <c r="L2190" s="138"/>
      <c r="M2190" s="139"/>
    </row>
    <row r="2191" spans="1:13" s="2" customFormat="1" x14ac:dyDescent="0.25">
      <c r="A2191" s="136"/>
      <c r="B2191" s="136"/>
      <c r="C2191" s="136"/>
      <c r="D2191" s="136"/>
      <c r="E2191" s="136"/>
      <c r="F2191" s="136"/>
      <c r="G2191" s="136"/>
      <c r="H2191" s="136"/>
      <c r="I2191" s="136"/>
      <c r="J2191" s="136"/>
      <c r="K2191" s="136"/>
      <c r="L2191" s="138"/>
      <c r="M2191" s="139"/>
    </row>
    <row r="2192" spans="1:13" s="2" customFormat="1" x14ac:dyDescent="0.25">
      <c r="A2192" s="136"/>
      <c r="B2192" s="136"/>
      <c r="C2192" s="136"/>
      <c r="D2192" s="136"/>
      <c r="E2192" s="136"/>
      <c r="F2192" s="136"/>
      <c r="G2192" s="136"/>
      <c r="H2192" s="136"/>
      <c r="I2192" s="136"/>
      <c r="J2192" s="136"/>
      <c r="K2192" s="136"/>
      <c r="L2192" s="138"/>
      <c r="M2192" s="139"/>
    </row>
    <row r="2193" spans="1:13" s="2" customFormat="1" x14ac:dyDescent="0.25">
      <c r="A2193" s="136"/>
      <c r="B2193" s="136"/>
      <c r="C2193" s="136"/>
      <c r="D2193" s="136"/>
      <c r="E2193" s="136"/>
      <c r="F2193" s="136"/>
      <c r="G2193" s="136"/>
      <c r="H2193" s="136"/>
      <c r="I2193" s="136"/>
      <c r="J2193" s="136"/>
      <c r="K2193" s="136"/>
      <c r="L2193" s="138"/>
      <c r="M2193" s="139"/>
    </row>
    <row r="2194" spans="1:13" s="2" customFormat="1" x14ac:dyDescent="0.25">
      <c r="A2194" s="136"/>
      <c r="B2194" s="136"/>
      <c r="C2194" s="136"/>
      <c r="D2194" s="136"/>
      <c r="E2194" s="136"/>
      <c r="F2194" s="136"/>
      <c r="G2194" s="136"/>
      <c r="H2194" s="136"/>
      <c r="I2194" s="136"/>
      <c r="J2194" s="136"/>
      <c r="K2194" s="136"/>
      <c r="L2194" s="138"/>
      <c r="M2194" s="139"/>
    </row>
    <row r="2195" spans="1:13" s="2" customFormat="1" x14ac:dyDescent="0.25">
      <c r="A2195" s="136"/>
      <c r="B2195" s="136"/>
      <c r="C2195" s="136"/>
      <c r="D2195" s="136"/>
      <c r="E2195" s="136"/>
      <c r="F2195" s="136"/>
      <c r="G2195" s="136"/>
      <c r="H2195" s="136"/>
      <c r="I2195" s="136"/>
      <c r="J2195" s="136"/>
      <c r="K2195" s="136"/>
      <c r="L2195" s="138"/>
      <c r="M2195" s="139"/>
    </row>
    <row r="2196" spans="1:13" s="2" customFormat="1" x14ac:dyDescent="0.25">
      <c r="A2196" s="136"/>
      <c r="B2196" s="136"/>
      <c r="C2196" s="136"/>
      <c r="D2196" s="136"/>
      <c r="E2196" s="136"/>
      <c r="F2196" s="136"/>
      <c r="G2196" s="136"/>
      <c r="H2196" s="136"/>
      <c r="I2196" s="136"/>
      <c r="J2196" s="136"/>
      <c r="K2196" s="136"/>
      <c r="L2196" s="138"/>
      <c r="M2196" s="139"/>
    </row>
    <row r="2197" spans="1:13" s="2" customFormat="1" x14ac:dyDescent="0.25">
      <c r="A2197" s="136"/>
      <c r="B2197" s="136"/>
      <c r="C2197" s="136"/>
      <c r="D2197" s="136"/>
      <c r="E2197" s="136"/>
      <c r="F2197" s="136"/>
      <c r="G2197" s="136"/>
      <c r="H2197" s="136"/>
      <c r="I2197" s="136"/>
      <c r="J2197" s="136"/>
      <c r="K2197" s="136"/>
      <c r="L2197" s="138"/>
      <c r="M2197" s="139"/>
    </row>
    <row r="2198" spans="1:13" s="2" customFormat="1" x14ac:dyDescent="0.25">
      <c r="A2198" s="136"/>
      <c r="B2198" s="136"/>
      <c r="C2198" s="136"/>
      <c r="D2198" s="136"/>
      <c r="E2198" s="136"/>
      <c r="F2198" s="136"/>
      <c r="G2198" s="136"/>
      <c r="H2198" s="136"/>
      <c r="I2198" s="136"/>
      <c r="J2198" s="136"/>
      <c r="K2198" s="136"/>
      <c r="L2198" s="138"/>
      <c r="M2198" s="139"/>
    </row>
    <row r="2199" spans="1:13" s="2" customFormat="1" x14ac:dyDescent="0.25">
      <c r="A2199" s="136"/>
      <c r="B2199" s="136"/>
      <c r="C2199" s="136"/>
      <c r="D2199" s="136"/>
      <c r="E2199" s="136"/>
      <c r="F2199" s="136"/>
      <c r="G2199" s="136"/>
      <c r="H2199" s="136"/>
      <c r="I2199" s="136"/>
      <c r="J2199" s="136"/>
      <c r="K2199" s="136"/>
      <c r="L2199" s="138"/>
      <c r="M2199" s="139"/>
    </row>
    <row r="2200" spans="1:13" s="2" customFormat="1" x14ac:dyDescent="0.25">
      <c r="A2200" s="136"/>
      <c r="B2200" s="136"/>
      <c r="C2200" s="136"/>
      <c r="D2200" s="136"/>
      <c r="E2200" s="136"/>
      <c r="F2200" s="136"/>
      <c r="G2200" s="136"/>
      <c r="H2200" s="136"/>
      <c r="I2200" s="136"/>
      <c r="J2200" s="136"/>
      <c r="K2200" s="136"/>
      <c r="L2200" s="138"/>
      <c r="M2200" s="139"/>
    </row>
    <row r="2201" spans="1:13" s="2" customFormat="1" x14ac:dyDescent="0.25">
      <c r="A2201" s="136"/>
      <c r="B2201" s="136"/>
      <c r="C2201" s="136"/>
      <c r="D2201" s="136"/>
      <c r="E2201" s="136"/>
      <c r="F2201" s="136"/>
      <c r="G2201" s="136"/>
      <c r="H2201" s="136"/>
      <c r="I2201" s="136"/>
      <c r="J2201" s="136"/>
      <c r="K2201" s="136"/>
      <c r="L2201" s="138"/>
      <c r="M2201" s="139"/>
    </row>
    <row r="2202" spans="1:13" s="2" customFormat="1" x14ac:dyDescent="0.25">
      <c r="A2202" s="136"/>
      <c r="B2202" s="136"/>
      <c r="C2202" s="136"/>
      <c r="D2202" s="136"/>
      <c r="E2202" s="136"/>
      <c r="F2202" s="136"/>
      <c r="G2202" s="136"/>
      <c r="H2202" s="136"/>
      <c r="I2202" s="136"/>
      <c r="J2202" s="136"/>
      <c r="K2202" s="136"/>
      <c r="L2202" s="138"/>
      <c r="M2202" s="139"/>
    </row>
    <row r="2203" spans="1:13" s="2" customFormat="1" x14ac:dyDescent="0.25">
      <c r="A2203" s="136"/>
      <c r="B2203" s="136"/>
      <c r="C2203" s="136"/>
      <c r="D2203" s="136"/>
      <c r="E2203" s="136"/>
      <c r="F2203" s="136"/>
      <c r="G2203" s="136"/>
      <c r="H2203" s="136"/>
      <c r="I2203" s="136"/>
      <c r="J2203" s="136"/>
      <c r="K2203" s="136"/>
      <c r="L2203" s="138"/>
      <c r="M2203" s="139"/>
    </row>
    <row r="2204" spans="1:13" s="2" customFormat="1" x14ac:dyDescent="0.25">
      <c r="A2204" s="136"/>
      <c r="B2204" s="136"/>
      <c r="C2204" s="136"/>
      <c r="D2204" s="136"/>
      <c r="E2204" s="136"/>
      <c r="F2204" s="136"/>
      <c r="G2204" s="136"/>
      <c r="H2204" s="136"/>
      <c r="I2204" s="136"/>
      <c r="J2204" s="136"/>
      <c r="K2204" s="136"/>
      <c r="L2204" s="138"/>
      <c r="M2204" s="139"/>
    </row>
    <row r="2205" spans="1:13" s="2" customFormat="1" x14ac:dyDescent="0.25">
      <c r="A2205" s="136"/>
      <c r="B2205" s="136"/>
      <c r="C2205" s="136"/>
      <c r="D2205" s="136"/>
      <c r="E2205" s="136"/>
      <c r="F2205" s="136"/>
      <c r="G2205" s="136"/>
      <c r="H2205" s="136"/>
      <c r="I2205" s="136"/>
      <c r="J2205" s="136"/>
      <c r="K2205" s="136"/>
      <c r="L2205" s="138"/>
      <c r="M2205" s="139"/>
    </row>
    <row r="2206" spans="1:13" s="2" customFormat="1" x14ac:dyDescent="0.25">
      <c r="A2206" s="136"/>
      <c r="B2206" s="136"/>
      <c r="C2206" s="136"/>
      <c r="D2206" s="136"/>
      <c r="E2206" s="136"/>
      <c r="F2206" s="136"/>
      <c r="G2206" s="136"/>
      <c r="H2206" s="136"/>
      <c r="I2206" s="136"/>
      <c r="J2206" s="136"/>
      <c r="K2206" s="136"/>
      <c r="L2206" s="138"/>
      <c r="M2206" s="139"/>
    </row>
    <row r="2207" spans="1:13" s="2" customFormat="1" x14ac:dyDescent="0.25">
      <c r="A2207" s="136"/>
      <c r="B2207" s="136"/>
      <c r="C2207" s="136"/>
      <c r="D2207" s="136"/>
      <c r="E2207" s="136"/>
      <c r="F2207" s="136"/>
      <c r="G2207" s="136"/>
      <c r="H2207" s="136"/>
      <c r="I2207" s="136"/>
      <c r="J2207" s="136"/>
      <c r="K2207" s="136"/>
      <c r="L2207" s="138"/>
      <c r="M2207" s="139"/>
    </row>
    <row r="2208" spans="1:13" s="2" customFormat="1" x14ac:dyDescent="0.25">
      <c r="A2208" s="136"/>
      <c r="B2208" s="136"/>
      <c r="C2208" s="136"/>
      <c r="D2208" s="136"/>
      <c r="E2208" s="136"/>
      <c r="F2208" s="136"/>
      <c r="G2208" s="136"/>
      <c r="H2208" s="136"/>
      <c r="I2208" s="136"/>
      <c r="J2208" s="136"/>
      <c r="K2208" s="136"/>
      <c r="L2208" s="138"/>
      <c r="M2208" s="139"/>
    </row>
    <row r="2209" spans="1:13" s="2" customFormat="1" x14ac:dyDescent="0.25">
      <c r="A2209" s="136"/>
      <c r="B2209" s="136"/>
      <c r="C2209" s="136"/>
      <c r="D2209" s="136"/>
      <c r="E2209" s="136"/>
      <c r="F2209" s="136"/>
      <c r="G2209" s="136"/>
      <c r="H2209" s="136"/>
      <c r="I2209" s="136"/>
      <c r="J2209" s="136"/>
      <c r="K2209" s="136"/>
      <c r="L2209" s="138"/>
      <c r="M2209" s="139"/>
    </row>
    <row r="2210" spans="1:13" s="2" customFormat="1" x14ac:dyDescent="0.25">
      <c r="A2210" s="136"/>
      <c r="B2210" s="136"/>
      <c r="C2210" s="136"/>
      <c r="D2210" s="136"/>
      <c r="E2210" s="136"/>
      <c r="F2210" s="136"/>
      <c r="G2210" s="136"/>
      <c r="H2210" s="136"/>
      <c r="I2210" s="136"/>
      <c r="J2210" s="136"/>
      <c r="K2210" s="136"/>
      <c r="L2210" s="138"/>
      <c r="M2210" s="139"/>
    </row>
    <row r="2211" spans="1:13" s="2" customFormat="1" x14ac:dyDescent="0.25">
      <c r="A2211" s="136"/>
      <c r="B2211" s="136"/>
      <c r="C2211" s="136"/>
      <c r="D2211" s="136"/>
      <c r="E2211" s="136"/>
      <c r="F2211" s="136"/>
      <c r="G2211" s="136"/>
      <c r="H2211" s="136"/>
      <c r="I2211" s="136"/>
      <c r="J2211" s="136"/>
      <c r="K2211" s="136"/>
      <c r="L2211" s="138"/>
      <c r="M2211" s="139"/>
    </row>
    <row r="2212" spans="1:13" s="2" customFormat="1" x14ac:dyDescent="0.25">
      <c r="A2212" s="136"/>
      <c r="B2212" s="136"/>
      <c r="C2212" s="136"/>
      <c r="D2212" s="136"/>
      <c r="E2212" s="136"/>
      <c r="F2212" s="136"/>
      <c r="G2212" s="136"/>
      <c r="H2212" s="136"/>
      <c r="I2212" s="136"/>
      <c r="J2212" s="136"/>
      <c r="K2212" s="136"/>
      <c r="L2212" s="138"/>
      <c r="M2212" s="139"/>
    </row>
    <row r="2213" spans="1:13" s="2" customFormat="1" x14ac:dyDescent="0.25">
      <c r="A2213" s="136"/>
      <c r="B2213" s="136"/>
      <c r="C2213" s="136"/>
      <c r="D2213" s="136"/>
      <c r="E2213" s="136"/>
      <c r="F2213" s="136"/>
      <c r="G2213" s="136"/>
      <c r="H2213" s="136"/>
      <c r="I2213" s="136"/>
      <c r="J2213" s="136"/>
      <c r="K2213" s="136"/>
      <c r="L2213" s="138"/>
      <c r="M2213" s="139"/>
    </row>
    <row r="2214" spans="1:13" s="2" customFormat="1" x14ac:dyDescent="0.25">
      <c r="A2214" s="136"/>
      <c r="B2214" s="136"/>
      <c r="C2214" s="136"/>
      <c r="D2214" s="136"/>
      <c r="E2214" s="136"/>
      <c r="F2214" s="136"/>
      <c r="G2214" s="136"/>
      <c r="H2214" s="136"/>
      <c r="I2214" s="136"/>
      <c r="J2214" s="136"/>
      <c r="K2214" s="136"/>
      <c r="L2214" s="138"/>
      <c r="M2214" s="139"/>
    </row>
    <row r="2215" spans="1:13" s="2" customFormat="1" x14ac:dyDescent="0.25">
      <c r="A2215" s="136"/>
      <c r="B2215" s="136"/>
      <c r="C2215" s="136"/>
      <c r="D2215" s="136"/>
      <c r="E2215" s="136"/>
      <c r="F2215" s="136"/>
      <c r="G2215" s="136"/>
      <c r="H2215" s="136"/>
      <c r="I2215" s="136"/>
      <c r="J2215" s="136"/>
      <c r="K2215" s="136"/>
      <c r="L2215" s="138"/>
      <c r="M2215" s="139"/>
    </row>
    <row r="2216" spans="1:13" s="2" customFormat="1" x14ac:dyDescent="0.25">
      <c r="A2216" s="136"/>
      <c r="B2216" s="136"/>
      <c r="C2216" s="136"/>
      <c r="D2216" s="136"/>
      <c r="E2216" s="136"/>
      <c r="F2216" s="136"/>
      <c r="G2216" s="136"/>
      <c r="H2216" s="136"/>
      <c r="I2216" s="136"/>
      <c r="J2216" s="136"/>
      <c r="K2216" s="136"/>
      <c r="L2216" s="138"/>
      <c r="M2216" s="139"/>
    </row>
    <row r="2217" spans="1:13" s="2" customFormat="1" x14ac:dyDescent="0.25">
      <c r="A2217" s="136"/>
      <c r="B2217" s="136"/>
      <c r="C2217" s="136"/>
      <c r="D2217" s="136"/>
      <c r="E2217" s="136"/>
      <c r="F2217" s="136"/>
      <c r="G2217" s="136"/>
      <c r="H2217" s="136"/>
      <c r="I2217" s="136"/>
      <c r="J2217" s="136"/>
      <c r="K2217" s="136"/>
      <c r="L2217" s="138"/>
      <c r="M2217" s="139"/>
    </row>
    <row r="2218" spans="1:13" s="2" customFormat="1" x14ac:dyDescent="0.25">
      <c r="A2218" s="136"/>
      <c r="B2218" s="136"/>
      <c r="C2218" s="136"/>
      <c r="D2218" s="136"/>
      <c r="E2218" s="136"/>
      <c r="F2218" s="136"/>
      <c r="G2218" s="136"/>
      <c r="H2218" s="136"/>
      <c r="I2218" s="136"/>
      <c r="J2218" s="136"/>
      <c r="K2218" s="136"/>
      <c r="L2218" s="138"/>
      <c r="M2218" s="139"/>
    </row>
    <row r="2219" spans="1:13" s="2" customFormat="1" x14ac:dyDescent="0.25">
      <c r="A2219" s="136"/>
      <c r="B2219" s="136"/>
      <c r="C2219" s="136"/>
      <c r="D2219" s="136"/>
      <c r="E2219" s="136"/>
      <c r="F2219" s="136"/>
      <c r="G2219" s="136"/>
      <c r="H2219" s="136"/>
      <c r="I2219" s="136"/>
      <c r="J2219" s="136"/>
      <c r="K2219" s="136"/>
      <c r="L2219" s="138"/>
      <c r="M2219" s="139"/>
    </row>
    <row r="2220" spans="1:13" s="2" customFormat="1" x14ac:dyDescent="0.25">
      <c r="A2220" s="136"/>
      <c r="B2220" s="136"/>
      <c r="C2220" s="136"/>
      <c r="D2220" s="136"/>
      <c r="E2220" s="136"/>
      <c r="F2220" s="136"/>
      <c r="G2220" s="136"/>
      <c r="H2220" s="136"/>
      <c r="I2220" s="136"/>
      <c r="J2220" s="136"/>
      <c r="K2220" s="136"/>
      <c r="L2220" s="138"/>
      <c r="M2220" s="139"/>
    </row>
    <row r="2221" spans="1:13" s="2" customFormat="1" x14ac:dyDescent="0.25">
      <c r="A2221" s="136"/>
      <c r="B2221" s="136"/>
      <c r="C2221" s="136"/>
      <c r="D2221" s="136"/>
      <c r="E2221" s="136"/>
      <c r="F2221" s="136"/>
      <c r="G2221" s="136"/>
      <c r="H2221" s="136"/>
      <c r="I2221" s="136"/>
      <c r="J2221" s="136"/>
      <c r="K2221" s="136"/>
      <c r="L2221" s="138"/>
      <c r="M2221" s="139"/>
    </row>
    <row r="2222" spans="1:13" s="2" customFormat="1" x14ac:dyDescent="0.25">
      <c r="A2222" s="136"/>
      <c r="B2222" s="136"/>
      <c r="C2222" s="136"/>
      <c r="D2222" s="136"/>
      <c r="E2222" s="136"/>
      <c r="F2222" s="136"/>
      <c r="G2222" s="136"/>
      <c r="H2222" s="136"/>
      <c r="I2222" s="136"/>
      <c r="J2222" s="136"/>
      <c r="K2222" s="136"/>
      <c r="L2222" s="138"/>
      <c r="M2222" s="139"/>
    </row>
    <row r="2223" spans="1:13" s="2" customFormat="1" x14ac:dyDescent="0.25">
      <c r="A2223" s="136"/>
      <c r="B2223" s="136"/>
      <c r="C2223" s="136"/>
      <c r="D2223" s="136"/>
      <c r="E2223" s="136"/>
      <c r="F2223" s="136"/>
      <c r="G2223" s="136"/>
      <c r="H2223" s="136"/>
      <c r="I2223" s="136"/>
      <c r="J2223" s="136"/>
      <c r="K2223" s="136"/>
      <c r="L2223" s="138"/>
      <c r="M2223" s="139"/>
    </row>
    <row r="2224" spans="1:13" s="2" customFormat="1" x14ac:dyDescent="0.25">
      <c r="A2224" s="136"/>
      <c r="B2224" s="136"/>
      <c r="C2224" s="136"/>
      <c r="D2224" s="136"/>
      <c r="E2224" s="136"/>
      <c r="F2224" s="136"/>
      <c r="G2224" s="136"/>
      <c r="H2224" s="136"/>
      <c r="I2224" s="136"/>
      <c r="J2224" s="136"/>
      <c r="K2224" s="136"/>
      <c r="L2224" s="138"/>
      <c r="M2224" s="139"/>
    </row>
    <row r="2225" spans="1:13" s="2" customFormat="1" x14ac:dyDescent="0.25">
      <c r="A2225" s="136"/>
      <c r="B2225" s="136"/>
      <c r="C2225" s="136"/>
      <c r="D2225" s="136"/>
      <c r="E2225" s="136"/>
      <c r="F2225" s="136"/>
      <c r="G2225" s="136"/>
      <c r="H2225" s="136"/>
      <c r="I2225" s="136"/>
      <c r="J2225" s="136"/>
      <c r="K2225" s="136"/>
      <c r="L2225" s="138"/>
      <c r="M2225" s="139"/>
    </row>
    <row r="2226" spans="1:13" s="2" customFormat="1" x14ac:dyDescent="0.25">
      <c r="A2226" s="136"/>
      <c r="B2226" s="136"/>
      <c r="C2226" s="136"/>
      <c r="D2226" s="136"/>
      <c r="E2226" s="136"/>
      <c r="F2226" s="136"/>
      <c r="G2226" s="136"/>
      <c r="H2226" s="136"/>
      <c r="I2226" s="136"/>
      <c r="J2226" s="136"/>
      <c r="K2226" s="136"/>
      <c r="L2226" s="138"/>
      <c r="M2226" s="139"/>
    </row>
    <row r="2227" spans="1:13" s="2" customFormat="1" x14ac:dyDescent="0.25">
      <c r="A2227" s="136"/>
      <c r="B2227" s="136"/>
      <c r="C2227" s="136"/>
      <c r="D2227" s="136"/>
      <c r="E2227" s="136"/>
      <c r="F2227" s="136"/>
      <c r="G2227" s="136"/>
      <c r="H2227" s="136"/>
      <c r="I2227" s="136"/>
      <c r="J2227" s="136"/>
      <c r="K2227" s="136"/>
      <c r="L2227" s="138"/>
      <c r="M2227" s="139"/>
    </row>
    <row r="2228" spans="1:13" s="2" customFormat="1" x14ac:dyDescent="0.25">
      <c r="A2228" s="136"/>
      <c r="B2228" s="136"/>
      <c r="C2228" s="136"/>
      <c r="D2228" s="136"/>
      <c r="E2228" s="136"/>
      <c r="F2228" s="136"/>
      <c r="G2228" s="136"/>
      <c r="H2228" s="136"/>
      <c r="I2228" s="136"/>
      <c r="J2228" s="136"/>
      <c r="K2228" s="136"/>
      <c r="L2228" s="138"/>
      <c r="M2228" s="139"/>
    </row>
    <row r="2229" spans="1:13" s="2" customFormat="1" x14ac:dyDescent="0.25">
      <c r="A2229" s="136"/>
      <c r="B2229" s="136"/>
      <c r="C2229" s="136"/>
      <c r="D2229" s="136"/>
      <c r="E2229" s="136"/>
      <c r="F2229" s="136"/>
      <c r="G2229" s="136"/>
      <c r="H2229" s="136"/>
      <c r="I2229" s="136"/>
      <c r="J2229" s="136"/>
      <c r="K2229" s="136"/>
      <c r="L2229" s="138"/>
      <c r="M2229" s="139"/>
    </row>
    <row r="2230" spans="1:13" s="2" customFormat="1" x14ac:dyDescent="0.25">
      <c r="A2230" s="136"/>
      <c r="B2230" s="136"/>
      <c r="C2230" s="136"/>
      <c r="D2230" s="136"/>
      <c r="E2230" s="136"/>
      <c r="F2230" s="136"/>
      <c r="G2230" s="136"/>
      <c r="H2230" s="136"/>
      <c r="I2230" s="136"/>
      <c r="J2230" s="136"/>
      <c r="K2230" s="136"/>
      <c r="L2230" s="138"/>
      <c r="M2230" s="139"/>
    </row>
    <row r="2231" spans="1:13" s="2" customFormat="1" x14ac:dyDescent="0.25">
      <c r="A2231" s="136"/>
      <c r="B2231" s="136"/>
      <c r="C2231" s="136"/>
      <c r="D2231" s="136"/>
      <c r="E2231" s="136"/>
      <c r="F2231" s="136"/>
      <c r="G2231" s="136"/>
      <c r="H2231" s="136"/>
      <c r="I2231" s="136"/>
      <c r="J2231" s="136"/>
      <c r="K2231" s="136"/>
      <c r="L2231" s="138"/>
      <c r="M2231" s="139"/>
    </row>
    <row r="2232" spans="1:13" s="2" customFormat="1" x14ac:dyDescent="0.25">
      <c r="A2232" s="136"/>
      <c r="B2232" s="136"/>
      <c r="C2232" s="136"/>
      <c r="D2232" s="136"/>
      <c r="E2232" s="136"/>
      <c r="F2232" s="136"/>
      <c r="G2232" s="136"/>
      <c r="H2232" s="136"/>
      <c r="I2232" s="136"/>
      <c r="J2232" s="136"/>
      <c r="K2232" s="136"/>
      <c r="L2232" s="138"/>
      <c r="M2232" s="139"/>
    </row>
    <row r="2233" spans="1:13" s="2" customFormat="1" x14ac:dyDescent="0.25">
      <c r="A2233" s="136"/>
      <c r="B2233" s="136"/>
      <c r="C2233" s="136"/>
      <c r="D2233" s="136"/>
      <c r="E2233" s="136"/>
      <c r="F2233" s="136"/>
      <c r="G2233" s="136"/>
      <c r="H2233" s="136"/>
      <c r="I2233" s="136"/>
      <c r="J2233" s="136"/>
      <c r="K2233" s="136"/>
      <c r="L2233" s="138"/>
      <c r="M2233" s="139"/>
    </row>
    <row r="2234" spans="1:13" s="2" customFormat="1" x14ac:dyDescent="0.25">
      <c r="A2234" s="136"/>
      <c r="B2234" s="136"/>
      <c r="C2234" s="136"/>
      <c r="D2234" s="136"/>
      <c r="E2234" s="136"/>
      <c r="F2234" s="136"/>
      <c r="G2234" s="136"/>
      <c r="H2234" s="136"/>
      <c r="I2234" s="136"/>
      <c r="J2234" s="136"/>
      <c r="K2234" s="136"/>
      <c r="L2234" s="138"/>
      <c r="M2234" s="139"/>
    </row>
    <row r="2235" spans="1:13" s="2" customFormat="1" x14ac:dyDescent="0.25">
      <c r="A2235" s="136"/>
      <c r="B2235" s="136"/>
      <c r="C2235" s="136"/>
      <c r="D2235" s="136"/>
      <c r="E2235" s="136"/>
      <c r="F2235" s="136"/>
      <c r="G2235" s="136"/>
      <c r="H2235" s="136"/>
      <c r="I2235" s="136"/>
      <c r="J2235" s="136"/>
      <c r="K2235" s="136"/>
      <c r="L2235" s="138"/>
      <c r="M2235" s="139"/>
    </row>
    <row r="2236" spans="1:13" s="2" customFormat="1" x14ac:dyDescent="0.25">
      <c r="A2236" s="136"/>
      <c r="B2236" s="136"/>
      <c r="C2236" s="136"/>
      <c r="D2236" s="136"/>
      <c r="E2236" s="136"/>
      <c r="F2236" s="136"/>
      <c r="G2236" s="136"/>
      <c r="H2236" s="136"/>
      <c r="I2236" s="136"/>
      <c r="J2236" s="136"/>
      <c r="K2236" s="136"/>
      <c r="L2236" s="138"/>
      <c r="M2236" s="139"/>
    </row>
    <row r="2237" spans="1:13" s="2" customFormat="1" x14ac:dyDescent="0.25">
      <c r="A2237" s="136"/>
      <c r="B2237" s="136"/>
      <c r="C2237" s="136"/>
      <c r="D2237" s="136"/>
      <c r="E2237" s="136"/>
      <c r="F2237" s="136"/>
      <c r="G2237" s="136"/>
      <c r="H2237" s="136"/>
      <c r="I2237" s="136"/>
      <c r="J2237" s="136"/>
      <c r="K2237" s="136"/>
      <c r="L2237" s="138"/>
      <c r="M2237" s="139"/>
    </row>
    <row r="2238" spans="1:13" s="2" customFormat="1" x14ac:dyDescent="0.25">
      <c r="A2238" s="136"/>
      <c r="B2238" s="136"/>
      <c r="C2238" s="136"/>
      <c r="D2238" s="136"/>
      <c r="E2238" s="136"/>
      <c r="F2238" s="136"/>
      <c r="G2238" s="136"/>
      <c r="H2238" s="136"/>
      <c r="I2238" s="136"/>
      <c r="J2238" s="136"/>
      <c r="K2238" s="136"/>
      <c r="L2238" s="138"/>
      <c r="M2238" s="139"/>
    </row>
    <row r="2239" spans="1:13" s="2" customFormat="1" x14ac:dyDescent="0.25">
      <c r="A2239" s="136"/>
      <c r="B2239" s="136"/>
      <c r="C2239" s="136"/>
      <c r="D2239" s="136"/>
      <c r="E2239" s="136"/>
      <c r="F2239" s="136"/>
      <c r="G2239" s="136"/>
      <c r="H2239" s="136"/>
      <c r="I2239" s="136"/>
      <c r="J2239" s="136"/>
      <c r="K2239" s="136"/>
      <c r="L2239" s="138"/>
      <c r="M2239" s="139"/>
    </row>
    <row r="2240" spans="1:13" s="2" customFormat="1" x14ac:dyDescent="0.25">
      <c r="A2240" s="136"/>
      <c r="B2240" s="136"/>
      <c r="C2240" s="136"/>
      <c r="D2240" s="136"/>
      <c r="E2240" s="136"/>
      <c r="F2240" s="136"/>
      <c r="G2240" s="136"/>
      <c r="H2240" s="136"/>
      <c r="I2240" s="136"/>
      <c r="J2240" s="136"/>
      <c r="K2240" s="136"/>
      <c r="L2240" s="138"/>
      <c r="M2240" s="139"/>
    </row>
    <row r="2241" spans="1:13" s="2" customFormat="1" x14ac:dyDescent="0.25">
      <c r="A2241" s="136"/>
      <c r="B2241" s="136"/>
      <c r="C2241" s="136"/>
      <c r="D2241" s="136"/>
      <c r="E2241" s="136"/>
      <c r="F2241" s="136"/>
      <c r="G2241" s="136"/>
      <c r="H2241" s="136"/>
      <c r="I2241" s="136"/>
      <c r="J2241" s="136"/>
      <c r="K2241" s="136"/>
      <c r="L2241" s="138"/>
      <c r="M2241" s="139"/>
    </row>
    <row r="2242" spans="1:13" s="2" customFormat="1" x14ac:dyDescent="0.25">
      <c r="A2242" s="136"/>
      <c r="B2242" s="136"/>
      <c r="C2242" s="136"/>
      <c r="D2242" s="136"/>
      <c r="E2242" s="136"/>
      <c r="F2242" s="136"/>
      <c r="G2242" s="136"/>
      <c r="H2242" s="136"/>
      <c r="I2242" s="136"/>
      <c r="J2242" s="136"/>
      <c r="K2242" s="136"/>
      <c r="L2242" s="138"/>
      <c r="M2242" s="139"/>
    </row>
    <row r="2243" spans="1:13" s="2" customFormat="1" x14ac:dyDescent="0.25">
      <c r="A2243" s="136"/>
      <c r="B2243" s="136"/>
      <c r="C2243" s="136"/>
      <c r="D2243" s="136"/>
      <c r="E2243" s="136"/>
      <c r="F2243" s="136"/>
      <c r="G2243" s="136"/>
      <c r="H2243" s="136"/>
      <c r="I2243" s="136"/>
      <c r="J2243" s="136"/>
      <c r="K2243" s="136"/>
      <c r="L2243" s="138"/>
      <c r="M2243" s="139"/>
    </row>
    <row r="2244" spans="1:13" s="2" customFormat="1" x14ac:dyDescent="0.25">
      <c r="A2244" s="136"/>
      <c r="B2244" s="136"/>
      <c r="C2244" s="136"/>
      <c r="D2244" s="136"/>
      <c r="E2244" s="136"/>
      <c r="F2244" s="136"/>
      <c r="G2244" s="136"/>
      <c r="H2244" s="136"/>
      <c r="I2244" s="136"/>
      <c r="J2244" s="136"/>
      <c r="K2244" s="136"/>
      <c r="L2244" s="138"/>
      <c r="M2244" s="139"/>
    </row>
    <row r="2245" spans="1:13" s="2" customFormat="1" x14ac:dyDescent="0.25">
      <c r="A2245" s="136"/>
      <c r="B2245" s="136"/>
      <c r="C2245" s="136"/>
      <c r="D2245" s="136"/>
      <c r="E2245" s="136"/>
      <c r="F2245" s="136"/>
      <c r="G2245" s="136"/>
      <c r="H2245" s="136"/>
      <c r="I2245" s="136"/>
      <c r="J2245" s="136"/>
      <c r="K2245" s="136"/>
      <c r="L2245" s="138"/>
      <c r="M2245" s="139"/>
    </row>
    <row r="2246" spans="1:13" s="2" customFormat="1" x14ac:dyDescent="0.25">
      <c r="A2246" s="136"/>
      <c r="B2246" s="136"/>
      <c r="C2246" s="136"/>
      <c r="D2246" s="136"/>
      <c r="E2246" s="136"/>
      <c r="F2246" s="136"/>
      <c r="G2246" s="136"/>
      <c r="H2246" s="136"/>
      <c r="I2246" s="136"/>
      <c r="J2246" s="136"/>
      <c r="K2246" s="136"/>
      <c r="L2246" s="138"/>
      <c r="M2246" s="139"/>
    </row>
    <row r="2247" spans="1:13" s="2" customFormat="1" x14ac:dyDescent="0.25">
      <c r="A2247" s="136"/>
      <c r="B2247" s="136"/>
      <c r="C2247" s="136"/>
      <c r="D2247" s="136"/>
      <c r="E2247" s="136"/>
      <c r="F2247" s="136"/>
      <c r="G2247" s="136"/>
      <c r="H2247" s="136"/>
      <c r="I2247" s="136"/>
      <c r="J2247" s="136"/>
      <c r="K2247" s="136"/>
      <c r="L2247" s="138"/>
      <c r="M2247" s="139"/>
    </row>
    <row r="2248" spans="1:13" s="2" customFormat="1" x14ac:dyDescent="0.25">
      <c r="A2248" s="136"/>
      <c r="B2248" s="136"/>
      <c r="C2248" s="136"/>
      <c r="D2248" s="136"/>
      <c r="E2248" s="136"/>
      <c r="F2248" s="136"/>
      <c r="G2248" s="136"/>
      <c r="H2248" s="136"/>
      <c r="I2248" s="136"/>
      <c r="J2248" s="136"/>
      <c r="K2248" s="136"/>
      <c r="L2248" s="138"/>
      <c r="M2248" s="139"/>
    </row>
    <row r="2249" spans="1:13" s="2" customFormat="1" x14ac:dyDescent="0.25">
      <c r="A2249" s="136"/>
      <c r="B2249" s="136"/>
      <c r="C2249" s="136"/>
      <c r="D2249" s="136"/>
      <c r="E2249" s="136"/>
      <c r="F2249" s="136"/>
      <c r="G2249" s="136"/>
      <c r="H2249" s="136"/>
      <c r="I2249" s="136"/>
      <c r="J2249" s="136"/>
      <c r="K2249" s="136"/>
      <c r="L2249" s="138"/>
      <c r="M2249" s="139"/>
    </row>
    <row r="2250" spans="1:13" s="2" customFormat="1" x14ac:dyDescent="0.25">
      <c r="A2250" s="136"/>
      <c r="B2250" s="136"/>
      <c r="C2250" s="136"/>
      <c r="D2250" s="136"/>
      <c r="E2250" s="136"/>
      <c r="F2250" s="136"/>
      <c r="G2250" s="136"/>
      <c r="H2250" s="136"/>
      <c r="I2250" s="136"/>
      <c r="J2250" s="136"/>
      <c r="K2250" s="136"/>
      <c r="L2250" s="138"/>
      <c r="M2250" s="139"/>
    </row>
    <row r="2251" spans="1:13" s="2" customFormat="1" x14ac:dyDescent="0.25">
      <c r="A2251" s="136"/>
      <c r="B2251" s="136"/>
      <c r="C2251" s="136"/>
      <c r="D2251" s="136"/>
      <c r="E2251" s="136"/>
      <c r="F2251" s="136"/>
      <c r="G2251" s="136"/>
      <c r="H2251" s="136"/>
      <c r="I2251" s="136"/>
      <c r="J2251" s="136"/>
      <c r="K2251" s="136"/>
      <c r="L2251" s="138"/>
      <c r="M2251" s="139"/>
    </row>
    <row r="2252" spans="1:13" s="2" customFormat="1" x14ac:dyDescent="0.25">
      <c r="A2252" s="136"/>
      <c r="B2252" s="136"/>
      <c r="C2252" s="136"/>
      <c r="D2252" s="136"/>
      <c r="E2252" s="136"/>
      <c r="F2252" s="136"/>
      <c r="G2252" s="136"/>
      <c r="H2252" s="136"/>
      <c r="I2252" s="136"/>
      <c r="J2252" s="136"/>
      <c r="K2252" s="136"/>
      <c r="L2252" s="138"/>
      <c r="M2252" s="139"/>
    </row>
    <row r="2253" spans="1:13" s="2" customFormat="1" x14ac:dyDescent="0.25">
      <c r="A2253" s="136"/>
      <c r="B2253" s="136"/>
      <c r="C2253" s="136"/>
      <c r="D2253" s="136"/>
      <c r="E2253" s="136"/>
      <c r="F2253" s="136"/>
      <c r="G2253" s="136"/>
      <c r="H2253" s="136"/>
      <c r="I2253" s="136"/>
      <c r="J2253" s="136"/>
      <c r="K2253" s="136"/>
      <c r="L2253" s="138"/>
      <c r="M2253" s="139"/>
    </row>
    <row r="2254" spans="1:13" s="2" customFormat="1" x14ac:dyDescent="0.25">
      <c r="A2254" s="136"/>
      <c r="B2254" s="136"/>
      <c r="C2254" s="136"/>
      <c r="D2254" s="136"/>
      <c r="E2254" s="136"/>
      <c r="F2254" s="136"/>
      <c r="G2254" s="136"/>
      <c r="H2254" s="136"/>
      <c r="I2254" s="136"/>
      <c r="J2254" s="136"/>
      <c r="K2254" s="136"/>
      <c r="L2254" s="138"/>
      <c r="M2254" s="139"/>
    </row>
    <row r="2255" spans="1:13" s="2" customFormat="1" x14ac:dyDescent="0.25">
      <c r="A2255" s="136"/>
      <c r="B2255" s="136"/>
      <c r="C2255" s="136"/>
      <c r="D2255" s="136"/>
      <c r="E2255" s="136"/>
      <c r="F2255" s="136"/>
      <c r="G2255" s="136"/>
      <c r="H2255" s="136"/>
      <c r="I2255" s="136"/>
      <c r="J2255" s="136"/>
      <c r="K2255" s="136"/>
      <c r="L2255" s="138"/>
      <c r="M2255" s="139"/>
    </row>
    <row r="2256" spans="1:13" s="2" customFormat="1" x14ac:dyDescent="0.25">
      <c r="A2256" s="136"/>
      <c r="B2256" s="136"/>
      <c r="C2256" s="136"/>
      <c r="D2256" s="136"/>
      <c r="E2256" s="136"/>
      <c r="F2256" s="136"/>
      <c r="G2256" s="136"/>
      <c r="H2256" s="136"/>
      <c r="I2256" s="136"/>
      <c r="J2256" s="136"/>
      <c r="K2256" s="136"/>
      <c r="L2256" s="138"/>
      <c r="M2256" s="139"/>
    </row>
    <row r="2257" spans="1:13" s="2" customFormat="1" x14ac:dyDescent="0.25">
      <c r="A2257" s="136"/>
      <c r="B2257" s="136"/>
      <c r="C2257" s="136"/>
      <c r="D2257" s="136"/>
      <c r="E2257" s="136"/>
      <c r="F2257" s="136"/>
      <c r="G2257" s="136"/>
      <c r="H2257" s="136"/>
      <c r="I2257" s="136"/>
      <c r="J2257" s="136"/>
      <c r="K2257" s="136"/>
      <c r="L2257" s="138"/>
      <c r="M2257" s="139"/>
    </row>
    <row r="2258" spans="1:13" s="2" customFormat="1" x14ac:dyDescent="0.25">
      <c r="A2258" s="136"/>
      <c r="B2258" s="136"/>
      <c r="C2258" s="136"/>
      <c r="D2258" s="136"/>
      <c r="E2258" s="136"/>
      <c r="F2258" s="136"/>
      <c r="G2258" s="136"/>
      <c r="H2258" s="136"/>
      <c r="I2258" s="136"/>
      <c r="J2258" s="136"/>
      <c r="K2258" s="136"/>
      <c r="L2258" s="138"/>
      <c r="M2258" s="139"/>
    </row>
    <row r="2259" spans="1:13" s="2" customFormat="1" x14ac:dyDescent="0.25">
      <c r="A2259" s="136"/>
      <c r="B2259" s="136"/>
      <c r="C2259" s="136"/>
      <c r="D2259" s="136"/>
      <c r="E2259" s="136"/>
      <c r="F2259" s="136"/>
      <c r="G2259" s="136"/>
      <c r="H2259" s="136"/>
      <c r="I2259" s="136"/>
      <c r="J2259" s="136"/>
      <c r="K2259" s="136"/>
      <c r="L2259" s="138"/>
      <c r="M2259" s="139"/>
    </row>
    <row r="2260" spans="1:13" s="2" customFormat="1" x14ac:dyDescent="0.25">
      <c r="A2260" s="136"/>
      <c r="B2260" s="136"/>
      <c r="C2260" s="136"/>
      <c r="D2260" s="136"/>
      <c r="E2260" s="136"/>
      <c r="F2260" s="136"/>
      <c r="G2260" s="136"/>
      <c r="H2260" s="136"/>
      <c r="I2260" s="136"/>
      <c r="J2260" s="136"/>
      <c r="K2260" s="136"/>
      <c r="L2260" s="138"/>
      <c r="M2260" s="139"/>
    </row>
    <row r="2261" spans="1:13" s="2" customFormat="1" x14ac:dyDescent="0.25">
      <c r="A2261" s="136"/>
      <c r="B2261" s="136"/>
      <c r="C2261" s="136"/>
      <c r="D2261" s="136"/>
      <c r="E2261" s="136"/>
      <c r="F2261" s="136"/>
      <c r="G2261" s="136"/>
      <c r="H2261" s="136"/>
      <c r="I2261" s="136"/>
      <c r="J2261" s="136"/>
      <c r="K2261" s="136"/>
      <c r="L2261" s="138"/>
      <c r="M2261" s="139"/>
    </row>
    <row r="2262" spans="1:13" s="2" customFormat="1" x14ac:dyDescent="0.25">
      <c r="A2262" s="136"/>
      <c r="B2262" s="136"/>
      <c r="C2262" s="136"/>
      <c r="D2262" s="136"/>
      <c r="E2262" s="136"/>
      <c r="F2262" s="136"/>
      <c r="G2262" s="136"/>
      <c r="H2262" s="136"/>
      <c r="I2262" s="136"/>
      <c r="J2262" s="136"/>
      <c r="K2262" s="136"/>
      <c r="L2262" s="138"/>
      <c r="M2262" s="139"/>
    </row>
    <row r="2263" spans="1:13" s="2" customFormat="1" x14ac:dyDescent="0.25">
      <c r="A2263" s="136"/>
      <c r="B2263" s="136"/>
      <c r="C2263" s="136"/>
      <c r="D2263" s="136"/>
      <c r="E2263" s="136"/>
      <c r="F2263" s="136"/>
      <c r="G2263" s="136"/>
      <c r="H2263" s="136"/>
      <c r="I2263" s="136"/>
      <c r="J2263" s="136"/>
      <c r="K2263" s="136"/>
      <c r="L2263" s="138"/>
      <c r="M2263" s="139"/>
    </row>
    <row r="2264" spans="1:13" s="2" customFormat="1" x14ac:dyDescent="0.25">
      <c r="A2264" s="136"/>
      <c r="B2264" s="136"/>
      <c r="C2264" s="136"/>
      <c r="D2264" s="136"/>
      <c r="E2264" s="136"/>
      <c r="F2264" s="136"/>
      <c r="G2264" s="136"/>
      <c r="H2264" s="136"/>
      <c r="I2264" s="136"/>
      <c r="J2264" s="136"/>
      <c r="K2264" s="136"/>
      <c r="L2264" s="138"/>
      <c r="M2264" s="139"/>
    </row>
    <row r="2265" spans="1:13" s="2" customFormat="1" x14ac:dyDescent="0.25">
      <c r="A2265" s="136"/>
      <c r="B2265" s="136"/>
      <c r="C2265" s="136"/>
      <c r="D2265" s="136"/>
      <c r="E2265" s="136"/>
      <c r="F2265" s="136"/>
      <c r="G2265" s="136"/>
      <c r="H2265" s="136"/>
      <c r="I2265" s="136"/>
      <c r="J2265" s="136"/>
      <c r="K2265" s="136"/>
      <c r="L2265" s="138"/>
      <c r="M2265" s="139"/>
    </row>
    <row r="2266" spans="1:13" s="2" customFormat="1" x14ac:dyDescent="0.25">
      <c r="A2266" s="136"/>
      <c r="B2266" s="136"/>
      <c r="C2266" s="136"/>
      <c r="D2266" s="136"/>
      <c r="E2266" s="136"/>
      <c r="F2266" s="136"/>
      <c r="G2266" s="136"/>
      <c r="H2266" s="136"/>
      <c r="I2266" s="136"/>
      <c r="J2266" s="136"/>
      <c r="K2266" s="136"/>
      <c r="L2266" s="138"/>
      <c r="M2266" s="139"/>
    </row>
    <row r="2267" spans="1:13" s="2" customFormat="1" x14ac:dyDescent="0.25">
      <c r="A2267" s="136"/>
      <c r="B2267" s="136"/>
      <c r="C2267" s="136"/>
      <c r="D2267" s="136"/>
      <c r="E2267" s="136"/>
      <c r="F2267" s="136"/>
      <c r="G2267" s="136"/>
      <c r="H2267" s="136"/>
      <c r="I2267" s="136"/>
      <c r="J2267" s="136"/>
      <c r="K2267" s="136"/>
      <c r="L2267" s="138"/>
      <c r="M2267" s="139"/>
    </row>
    <row r="2268" spans="1:13" s="2" customFormat="1" x14ac:dyDescent="0.25">
      <c r="A2268" s="136"/>
      <c r="B2268" s="136"/>
      <c r="C2268" s="136"/>
      <c r="D2268" s="136"/>
      <c r="E2268" s="136"/>
      <c r="F2268" s="136"/>
      <c r="G2268" s="136"/>
      <c r="H2268" s="136"/>
      <c r="I2268" s="136"/>
      <c r="J2268" s="136"/>
      <c r="K2268" s="136"/>
      <c r="L2268" s="138"/>
      <c r="M2268" s="139"/>
    </row>
    <row r="2269" spans="1:13" s="2" customFormat="1" x14ac:dyDescent="0.25">
      <c r="A2269" s="136"/>
      <c r="B2269" s="136"/>
      <c r="C2269" s="136"/>
      <c r="D2269" s="136"/>
      <c r="E2269" s="136"/>
      <c r="F2269" s="136"/>
      <c r="G2269" s="136"/>
      <c r="H2269" s="136"/>
      <c r="I2269" s="136"/>
      <c r="J2269" s="136"/>
      <c r="K2269" s="136"/>
      <c r="L2269" s="138"/>
      <c r="M2269" s="139"/>
    </row>
    <row r="2270" spans="1:13" s="2" customFormat="1" x14ac:dyDescent="0.25">
      <c r="A2270" s="136"/>
      <c r="B2270" s="136"/>
      <c r="C2270" s="136"/>
      <c r="D2270" s="136"/>
      <c r="E2270" s="136"/>
      <c r="F2270" s="136"/>
      <c r="G2270" s="136"/>
      <c r="H2270" s="136"/>
      <c r="I2270" s="136"/>
      <c r="J2270" s="136"/>
      <c r="K2270" s="136"/>
      <c r="L2270" s="138"/>
      <c r="M2270" s="139"/>
    </row>
    <row r="2271" spans="1:13" s="2" customFormat="1" x14ac:dyDescent="0.25">
      <c r="A2271" s="136"/>
      <c r="B2271" s="136"/>
      <c r="C2271" s="136"/>
      <c r="D2271" s="136"/>
      <c r="E2271" s="136"/>
      <c r="F2271" s="136"/>
      <c r="G2271" s="136"/>
      <c r="H2271" s="136"/>
      <c r="I2271" s="136"/>
      <c r="J2271" s="136"/>
      <c r="K2271" s="136"/>
      <c r="L2271" s="138"/>
      <c r="M2271" s="139"/>
    </row>
    <row r="2272" spans="1:13" s="2" customFormat="1" x14ac:dyDescent="0.25">
      <c r="A2272" s="136"/>
      <c r="B2272" s="136"/>
      <c r="C2272" s="136"/>
      <c r="D2272" s="136"/>
      <c r="E2272" s="136"/>
      <c r="F2272" s="136"/>
      <c r="G2272" s="136"/>
      <c r="H2272" s="136"/>
      <c r="I2272" s="136"/>
      <c r="J2272" s="136"/>
      <c r="K2272" s="136"/>
      <c r="L2272" s="138"/>
      <c r="M2272" s="139"/>
    </row>
    <row r="2273" spans="1:13" s="2" customFormat="1" x14ac:dyDescent="0.25">
      <c r="A2273" s="136"/>
      <c r="B2273" s="136"/>
      <c r="C2273" s="136"/>
      <c r="D2273" s="136"/>
      <c r="E2273" s="136"/>
      <c r="F2273" s="136"/>
      <c r="G2273" s="136"/>
      <c r="H2273" s="136"/>
      <c r="I2273" s="136"/>
      <c r="J2273" s="136"/>
      <c r="K2273" s="136"/>
      <c r="L2273" s="138"/>
      <c r="M2273" s="139"/>
    </row>
    <row r="2274" spans="1:13" s="2" customFormat="1" x14ac:dyDescent="0.25">
      <c r="A2274" s="136"/>
      <c r="B2274" s="136"/>
      <c r="C2274" s="136"/>
      <c r="D2274" s="136"/>
      <c r="E2274" s="136"/>
      <c r="F2274" s="136"/>
      <c r="G2274" s="136"/>
      <c r="H2274" s="136"/>
      <c r="I2274" s="136"/>
      <c r="J2274" s="136"/>
      <c r="K2274" s="136"/>
      <c r="L2274" s="138"/>
      <c r="M2274" s="139"/>
    </row>
    <row r="2275" spans="1:13" s="2" customFormat="1" x14ac:dyDescent="0.25">
      <c r="A2275" s="136"/>
      <c r="B2275" s="136"/>
      <c r="C2275" s="136"/>
      <c r="D2275" s="136"/>
      <c r="E2275" s="136"/>
      <c r="F2275" s="136"/>
      <c r="G2275" s="136"/>
      <c r="H2275" s="136"/>
      <c r="I2275" s="136"/>
      <c r="J2275" s="136"/>
      <c r="K2275" s="136"/>
      <c r="L2275" s="138"/>
      <c r="M2275" s="139"/>
    </row>
    <row r="2276" spans="1:13" s="2" customFormat="1" x14ac:dyDescent="0.25">
      <c r="A2276" s="136"/>
      <c r="B2276" s="136"/>
      <c r="C2276" s="136"/>
      <c r="D2276" s="136"/>
      <c r="E2276" s="136"/>
      <c r="F2276" s="136"/>
      <c r="G2276" s="136"/>
      <c r="H2276" s="136"/>
      <c r="I2276" s="136"/>
      <c r="J2276" s="136"/>
      <c r="K2276" s="136"/>
      <c r="L2276" s="138"/>
      <c r="M2276" s="139"/>
    </row>
    <row r="2277" spans="1:13" s="2" customFormat="1" x14ac:dyDescent="0.25">
      <c r="A2277" s="136"/>
      <c r="B2277" s="136"/>
      <c r="C2277" s="136"/>
      <c r="D2277" s="136"/>
      <c r="E2277" s="136"/>
      <c r="F2277" s="136"/>
      <c r="G2277" s="136"/>
      <c r="H2277" s="136"/>
      <c r="I2277" s="136"/>
      <c r="J2277" s="136"/>
      <c r="K2277" s="136"/>
      <c r="L2277" s="138"/>
      <c r="M2277" s="139"/>
    </row>
    <row r="2278" spans="1:13" s="2" customFormat="1" x14ac:dyDescent="0.25">
      <c r="A2278" s="136"/>
      <c r="B2278" s="136"/>
      <c r="C2278" s="136"/>
      <c r="D2278" s="136"/>
      <c r="E2278" s="136"/>
      <c r="F2278" s="136"/>
      <c r="G2278" s="136"/>
      <c r="H2278" s="136"/>
      <c r="I2278" s="136"/>
      <c r="J2278" s="136"/>
      <c r="K2278" s="136"/>
      <c r="L2278" s="138"/>
      <c r="M2278" s="139"/>
    </row>
    <row r="2279" spans="1:13" s="2" customFormat="1" x14ac:dyDescent="0.25">
      <c r="A2279" s="136"/>
      <c r="B2279" s="136"/>
      <c r="C2279" s="136"/>
      <c r="D2279" s="136"/>
      <c r="E2279" s="136"/>
      <c r="F2279" s="136"/>
      <c r="G2279" s="136"/>
      <c r="H2279" s="136"/>
      <c r="I2279" s="136"/>
      <c r="J2279" s="136"/>
      <c r="K2279" s="136"/>
      <c r="L2279" s="138"/>
      <c r="M2279" s="139"/>
    </row>
    <row r="2280" spans="1:13" s="2" customFormat="1" x14ac:dyDescent="0.25">
      <c r="A2280" s="136"/>
      <c r="B2280" s="136"/>
      <c r="C2280" s="136"/>
      <c r="D2280" s="136"/>
      <c r="E2280" s="136"/>
      <c r="F2280" s="136"/>
      <c r="G2280" s="136"/>
      <c r="H2280" s="136"/>
      <c r="I2280" s="136"/>
      <c r="J2280" s="136"/>
      <c r="K2280" s="136"/>
      <c r="L2280" s="138"/>
      <c r="M2280" s="139"/>
    </row>
    <row r="2281" spans="1:13" s="2" customFormat="1" x14ac:dyDescent="0.25">
      <c r="A2281" s="136"/>
      <c r="B2281" s="136"/>
      <c r="C2281" s="136"/>
      <c r="D2281" s="136"/>
      <c r="E2281" s="136"/>
      <c r="F2281" s="136"/>
      <c r="G2281" s="136"/>
      <c r="H2281" s="136"/>
      <c r="I2281" s="136"/>
      <c r="J2281" s="136"/>
      <c r="K2281" s="136"/>
      <c r="L2281" s="138"/>
      <c r="M2281" s="139"/>
    </row>
    <row r="2282" spans="1:13" s="2" customFormat="1" x14ac:dyDescent="0.25">
      <c r="A2282" s="136"/>
      <c r="B2282" s="136"/>
      <c r="C2282" s="136"/>
      <c r="D2282" s="136"/>
      <c r="E2282" s="136"/>
      <c r="F2282" s="136"/>
      <c r="G2282" s="136"/>
      <c r="H2282" s="136"/>
      <c r="I2282" s="136"/>
      <c r="J2282" s="136"/>
      <c r="K2282" s="136"/>
      <c r="L2282" s="138"/>
      <c r="M2282" s="139"/>
    </row>
    <row r="2283" spans="1:13" s="2" customFormat="1" x14ac:dyDescent="0.25">
      <c r="A2283" s="136"/>
      <c r="B2283" s="136"/>
      <c r="C2283" s="136"/>
      <c r="D2283" s="136"/>
      <c r="E2283" s="136"/>
      <c r="F2283" s="136"/>
      <c r="G2283" s="136"/>
      <c r="H2283" s="136"/>
      <c r="I2283" s="136"/>
      <c r="J2283" s="136"/>
      <c r="K2283" s="136"/>
      <c r="L2283" s="138"/>
      <c r="M2283" s="139"/>
    </row>
    <row r="2284" spans="1:13" s="2" customFormat="1" x14ac:dyDescent="0.25">
      <c r="A2284" s="136"/>
      <c r="B2284" s="136"/>
      <c r="C2284" s="136"/>
      <c r="D2284" s="136"/>
      <c r="E2284" s="136"/>
      <c r="F2284" s="136"/>
      <c r="G2284" s="136"/>
      <c r="H2284" s="136"/>
      <c r="I2284" s="136"/>
      <c r="J2284" s="136"/>
      <c r="K2284" s="136"/>
      <c r="L2284" s="138"/>
      <c r="M2284" s="139"/>
    </row>
    <row r="2285" spans="1:13" s="2" customFormat="1" x14ac:dyDescent="0.25">
      <c r="A2285" s="136"/>
      <c r="B2285" s="136"/>
      <c r="C2285" s="136"/>
      <c r="D2285" s="136"/>
      <c r="E2285" s="136"/>
      <c r="F2285" s="136"/>
      <c r="G2285" s="136"/>
      <c r="H2285" s="136"/>
      <c r="I2285" s="136"/>
      <c r="J2285" s="136"/>
      <c r="K2285" s="136"/>
      <c r="L2285" s="138"/>
      <c r="M2285" s="139"/>
    </row>
    <row r="2286" spans="1:13" s="2" customFormat="1" x14ac:dyDescent="0.25">
      <c r="A2286" s="136"/>
      <c r="B2286" s="136"/>
      <c r="C2286" s="136"/>
      <c r="D2286" s="136"/>
      <c r="E2286" s="136"/>
      <c r="F2286" s="136"/>
      <c r="G2286" s="136"/>
      <c r="H2286" s="136"/>
      <c r="I2286" s="136"/>
      <c r="J2286" s="136"/>
      <c r="K2286" s="136"/>
      <c r="L2286" s="138"/>
      <c r="M2286" s="139"/>
    </row>
    <row r="2287" spans="1:13" s="2" customFormat="1" x14ac:dyDescent="0.25">
      <c r="A2287" s="136"/>
      <c r="B2287" s="136"/>
      <c r="C2287" s="136"/>
      <c r="D2287" s="136"/>
      <c r="E2287" s="136"/>
      <c r="F2287" s="136"/>
      <c r="G2287" s="136"/>
      <c r="H2287" s="136"/>
      <c r="I2287" s="136"/>
      <c r="J2287" s="136"/>
      <c r="K2287" s="136"/>
      <c r="L2287" s="138"/>
      <c r="M2287" s="139"/>
    </row>
    <row r="2288" spans="1:13" s="2" customFormat="1" x14ac:dyDescent="0.25">
      <c r="A2288" s="136"/>
      <c r="B2288" s="136"/>
      <c r="C2288" s="136"/>
      <c r="D2288" s="136"/>
      <c r="E2288" s="136"/>
      <c r="F2288" s="136"/>
      <c r="G2288" s="136"/>
      <c r="H2288" s="136"/>
      <c r="I2288" s="136"/>
      <c r="J2288" s="136"/>
      <c r="K2288" s="136"/>
      <c r="L2288" s="138"/>
      <c r="M2288" s="139"/>
    </row>
    <row r="2289" spans="1:13" s="2" customFormat="1" x14ac:dyDescent="0.25">
      <c r="A2289" s="136"/>
      <c r="B2289" s="136"/>
      <c r="C2289" s="136"/>
      <c r="D2289" s="136"/>
      <c r="E2289" s="136"/>
      <c r="F2289" s="136"/>
      <c r="G2289" s="136"/>
      <c r="H2289" s="136"/>
      <c r="I2289" s="136"/>
      <c r="J2289" s="136"/>
      <c r="K2289" s="136"/>
      <c r="L2289" s="138"/>
      <c r="M2289" s="139"/>
    </row>
    <row r="2290" spans="1:13" s="2" customFormat="1" x14ac:dyDescent="0.25">
      <c r="A2290" s="136"/>
      <c r="B2290" s="136"/>
      <c r="C2290" s="136"/>
      <c r="D2290" s="136"/>
      <c r="E2290" s="136"/>
      <c r="F2290" s="136"/>
      <c r="G2290" s="136"/>
      <c r="H2290" s="136"/>
      <c r="I2290" s="136"/>
      <c r="J2290" s="136"/>
      <c r="K2290" s="136"/>
      <c r="L2290" s="138"/>
      <c r="M2290" s="139"/>
    </row>
    <row r="2291" spans="1:13" s="2" customFormat="1" x14ac:dyDescent="0.25">
      <c r="A2291" s="136"/>
      <c r="B2291" s="136"/>
      <c r="C2291" s="136"/>
      <c r="D2291" s="136"/>
      <c r="E2291" s="136"/>
      <c r="F2291" s="136"/>
      <c r="G2291" s="136"/>
      <c r="H2291" s="136"/>
      <c r="I2291" s="136"/>
      <c r="J2291" s="136"/>
      <c r="K2291" s="136"/>
      <c r="L2291" s="138"/>
      <c r="M2291" s="139"/>
    </row>
    <row r="2292" spans="1:13" s="2" customFormat="1" x14ac:dyDescent="0.25">
      <c r="A2292" s="136"/>
      <c r="B2292" s="136"/>
      <c r="C2292" s="136"/>
      <c r="D2292" s="136"/>
      <c r="E2292" s="136"/>
      <c r="F2292" s="136"/>
      <c r="G2292" s="136"/>
      <c r="H2292" s="136"/>
      <c r="I2292" s="136"/>
      <c r="J2292" s="136"/>
      <c r="K2292" s="136"/>
      <c r="L2292" s="138"/>
      <c r="M2292" s="139"/>
    </row>
    <row r="2293" spans="1:13" s="2" customFormat="1" x14ac:dyDescent="0.25">
      <c r="A2293" s="136"/>
      <c r="B2293" s="136"/>
      <c r="C2293" s="136"/>
      <c r="D2293" s="136"/>
      <c r="E2293" s="136"/>
      <c r="F2293" s="136"/>
      <c r="G2293" s="136"/>
      <c r="H2293" s="136"/>
      <c r="I2293" s="136"/>
      <c r="J2293" s="136"/>
      <c r="K2293" s="136"/>
      <c r="L2293" s="138"/>
      <c r="M2293" s="139"/>
    </row>
    <row r="2294" spans="1:13" s="2" customFormat="1" x14ac:dyDescent="0.25">
      <c r="A2294" s="136"/>
      <c r="B2294" s="136"/>
      <c r="C2294" s="136"/>
      <c r="D2294" s="136"/>
      <c r="E2294" s="136"/>
      <c r="F2294" s="136"/>
      <c r="G2294" s="136"/>
      <c r="H2294" s="136"/>
      <c r="I2294" s="136"/>
      <c r="J2294" s="136"/>
      <c r="K2294" s="136"/>
      <c r="L2294" s="138"/>
      <c r="M2294" s="139"/>
    </row>
    <row r="2295" spans="1:13" s="2" customFormat="1" x14ac:dyDescent="0.25">
      <c r="A2295" s="136"/>
      <c r="B2295" s="136"/>
      <c r="C2295" s="136"/>
      <c r="D2295" s="136"/>
      <c r="E2295" s="136"/>
      <c r="F2295" s="136"/>
      <c r="G2295" s="136"/>
      <c r="H2295" s="136"/>
      <c r="I2295" s="136"/>
      <c r="J2295" s="136"/>
      <c r="K2295" s="136"/>
      <c r="L2295" s="138"/>
      <c r="M2295" s="139"/>
    </row>
    <row r="2296" spans="1:13" s="2" customFormat="1" x14ac:dyDescent="0.25">
      <c r="A2296" s="136"/>
      <c r="B2296" s="136"/>
      <c r="C2296" s="136"/>
      <c r="D2296" s="136"/>
      <c r="E2296" s="136"/>
      <c r="F2296" s="136"/>
      <c r="G2296" s="136"/>
      <c r="H2296" s="136"/>
      <c r="I2296" s="136"/>
      <c r="J2296" s="136"/>
      <c r="K2296" s="136"/>
      <c r="L2296" s="138"/>
      <c r="M2296" s="139"/>
    </row>
    <row r="2297" spans="1:13" s="2" customFormat="1" x14ac:dyDescent="0.25">
      <c r="A2297" s="136"/>
      <c r="B2297" s="136"/>
      <c r="C2297" s="136"/>
      <c r="D2297" s="136"/>
      <c r="E2297" s="136"/>
      <c r="F2297" s="136"/>
      <c r="G2297" s="136"/>
      <c r="H2297" s="136"/>
      <c r="I2297" s="136"/>
      <c r="J2297" s="136"/>
      <c r="K2297" s="136"/>
      <c r="L2297" s="138"/>
      <c r="M2297" s="139"/>
    </row>
    <row r="2298" spans="1:13" s="2" customFormat="1" x14ac:dyDescent="0.25">
      <c r="A2298" s="136"/>
      <c r="B2298" s="136"/>
      <c r="C2298" s="136"/>
      <c r="D2298" s="136"/>
      <c r="E2298" s="136"/>
      <c r="F2298" s="136"/>
      <c r="G2298" s="136"/>
      <c r="H2298" s="136"/>
      <c r="I2298" s="136"/>
      <c r="J2298" s="136"/>
      <c r="K2298" s="136"/>
      <c r="L2298" s="138"/>
      <c r="M2298" s="139"/>
    </row>
    <row r="2299" spans="1:13" s="2" customFormat="1" x14ac:dyDescent="0.25">
      <c r="A2299" s="136"/>
      <c r="B2299" s="136"/>
      <c r="C2299" s="136"/>
      <c r="D2299" s="136"/>
      <c r="E2299" s="136"/>
      <c r="F2299" s="136"/>
      <c r="G2299" s="136"/>
      <c r="H2299" s="136"/>
      <c r="I2299" s="136"/>
      <c r="J2299" s="136"/>
      <c r="K2299" s="136"/>
      <c r="L2299" s="138"/>
      <c r="M2299" s="139"/>
    </row>
    <row r="2300" spans="1:13" s="2" customFormat="1" x14ac:dyDescent="0.25">
      <c r="A2300" s="136"/>
      <c r="B2300" s="136"/>
      <c r="C2300" s="136"/>
      <c r="D2300" s="136"/>
      <c r="E2300" s="136"/>
      <c r="F2300" s="136"/>
      <c r="G2300" s="136"/>
      <c r="H2300" s="136"/>
      <c r="I2300" s="136"/>
      <c r="J2300" s="136"/>
      <c r="K2300" s="136"/>
      <c r="L2300" s="138"/>
      <c r="M2300" s="139"/>
    </row>
    <row r="2301" spans="1:13" s="2" customFormat="1" x14ac:dyDescent="0.25">
      <c r="A2301" s="136"/>
      <c r="B2301" s="136"/>
      <c r="C2301" s="136"/>
      <c r="D2301" s="136"/>
      <c r="E2301" s="136"/>
      <c r="F2301" s="136"/>
      <c r="G2301" s="136"/>
      <c r="H2301" s="136"/>
      <c r="I2301" s="136"/>
      <c r="J2301" s="136"/>
      <c r="K2301" s="136"/>
      <c r="L2301" s="138"/>
      <c r="M2301" s="139"/>
    </row>
    <row r="2302" spans="1:13" s="2" customFormat="1" x14ac:dyDescent="0.25">
      <c r="A2302" s="136"/>
      <c r="B2302" s="136"/>
      <c r="C2302" s="136"/>
      <c r="D2302" s="136"/>
      <c r="E2302" s="136"/>
      <c r="F2302" s="136"/>
      <c r="G2302" s="136"/>
      <c r="H2302" s="136"/>
      <c r="I2302" s="136"/>
      <c r="J2302" s="136"/>
      <c r="K2302" s="136"/>
      <c r="L2302" s="138"/>
      <c r="M2302" s="139"/>
    </row>
    <row r="2303" spans="1:13" s="2" customFormat="1" x14ac:dyDescent="0.25">
      <c r="A2303" s="136"/>
      <c r="B2303" s="136"/>
      <c r="C2303" s="136"/>
      <c r="D2303" s="136"/>
      <c r="E2303" s="136"/>
      <c r="F2303" s="136"/>
      <c r="G2303" s="136"/>
      <c r="H2303" s="136"/>
      <c r="I2303" s="136"/>
      <c r="J2303" s="136"/>
      <c r="K2303" s="136"/>
      <c r="L2303" s="138"/>
      <c r="M2303" s="139"/>
    </row>
    <row r="2304" spans="1:13" s="2" customFormat="1" x14ac:dyDescent="0.25">
      <c r="A2304" s="136"/>
      <c r="B2304" s="136"/>
      <c r="C2304" s="136"/>
      <c r="D2304" s="136"/>
      <c r="E2304" s="136"/>
      <c r="F2304" s="136"/>
      <c r="G2304" s="136"/>
      <c r="H2304" s="136"/>
      <c r="I2304" s="136"/>
      <c r="J2304" s="136"/>
      <c r="K2304" s="136"/>
      <c r="L2304" s="138"/>
      <c r="M2304" s="139"/>
    </row>
    <row r="2305" spans="1:13" s="2" customFormat="1" x14ac:dyDescent="0.25">
      <c r="A2305" s="136"/>
      <c r="B2305" s="136"/>
      <c r="C2305" s="136"/>
      <c r="D2305" s="136"/>
      <c r="E2305" s="136"/>
      <c r="F2305" s="136"/>
      <c r="G2305" s="136"/>
      <c r="H2305" s="136"/>
      <c r="I2305" s="136"/>
      <c r="J2305" s="136"/>
      <c r="K2305" s="136"/>
      <c r="L2305" s="138"/>
      <c r="M2305" s="139"/>
    </row>
    <row r="2306" spans="1:13" s="2" customFormat="1" x14ac:dyDescent="0.25">
      <c r="A2306" s="136"/>
      <c r="B2306" s="136"/>
      <c r="C2306" s="136"/>
      <c r="D2306" s="136"/>
      <c r="E2306" s="136"/>
      <c r="F2306" s="136"/>
      <c r="G2306" s="136"/>
      <c r="H2306" s="136"/>
      <c r="I2306" s="136"/>
      <c r="J2306" s="136"/>
      <c r="K2306" s="136"/>
      <c r="L2306" s="138"/>
      <c r="M2306" s="139"/>
    </row>
    <row r="2307" spans="1:13" s="2" customFormat="1" x14ac:dyDescent="0.25">
      <c r="A2307" s="136"/>
      <c r="B2307" s="136"/>
      <c r="C2307" s="136"/>
      <c r="D2307" s="136"/>
      <c r="E2307" s="136"/>
      <c r="F2307" s="136"/>
      <c r="G2307" s="136"/>
      <c r="H2307" s="136"/>
      <c r="I2307" s="136"/>
      <c r="J2307" s="136"/>
      <c r="K2307" s="136"/>
      <c r="L2307" s="138"/>
      <c r="M2307" s="139"/>
    </row>
    <row r="2308" spans="1:13" s="2" customFormat="1" x14ac:dyDescent="0.25">
      <c r="A2308" s="136"/>
      <c r="B2308" s="136"/>
      <c r="C2308" s="136"/>
      <c r="D2308" s="136"/>
      <c r="E2308" s="136"/>
      <c r="F2308" s="136"/>
      <c r="G2308" s="136"/>
      <c r="H2308" s="136"/>
      <c r="I2308" s="136"/>
      <c r="J2308" s="136"/>
      <c r="K2308" s="136"/>
      <c r="L2308" s="138"/>
      <c r="M2308" s="139"/>
    </row>
    <row r="2309" spans="1:13" s="2" customFormat="1" x14ac:dyDescent="0.25">
      <c r="A2309" s="136"/>
      <c r="B2309" s="136"/>
      <c r="C2309" s="136"/>
      <c r="D2309" s="136"/>
      <c r="E2309" s="136"/>
      <c r="F2309" s="136"/>
      <c r="G2309" s="136"/>
      <c r="H2309" s="136"/>
      <c r="I2309" s="136"/>
      <c r="J2309" s="136"/>
      <c r="K2309" s="136"/>
      <c r="L2309" s="138"/>
      <c r="M2309" s="139"/>
    </row>
    <row r="2310" spans="1:13" s="2" customFormat="1" x14ac:dyDescent="0.25">
      <c r="A2310" s="136"/>
      <c r="B2310" s="136"/>
      <c r="C2310" s="136"/>
      <c r="D2310" s="136"/>
      <c r="E2310" s="136"/>
      <c r="F2310" s="136"/>
      <c r="G2310" s="136"/>
      <c r="H2310" s="136"/>
      <c r="I2310" s="136"/>
      <c r="J2310" s="136"/>
      <c r="K2310" s="136"/>
      <c r="L2310" s="138"/>
      <c r="M2310" s="139"/>
    </row>
    <row r="2311" spans="1:13" s="2" customFormat="1" x14ac:dyDescent="0.25">
      <c r="A2311" s="136"/>
      <c r="B2311" s="136"/>
      <c r="C2311" s="136"/>
      <c r="D2311" s="136"/>
      <c r="E2311" s="136"/>
      <c r="F2311" s="136"/>
      <c r="G2311" s="136"/>
      <c r="H2311" s="136"/>
      <c r="I2311" s="136"/>
      <c r="J2311" s="136"/>
      <c r="K2311" s="136"/>
      <c r="L2311" s="138"/>
      <c r="M2311" s="139"/>
    </row>
    <row r="2312" spans="1:13" s="2" customFormat="1" x14ac:dyDescent="0.25">
      <c r="A2312" s="136"/>
      <c r="B2312" s="136"/>
      <c r="C2312" s="136"/>
      <c r="D2312" s="136"/>
      <c r="E2312" s="136"/>
      <c r="F2312" s="136"/>
      <c r="G2312" s="136"/>
      <c r="H2312" s="136"/>
      <c r="I2312" s="136"/>
      <c r="J2312" s="136"/>
      <c r="K2312" s="136"/>
      <c r="L2312" s="138"/>
      <c r="M2312" s="139"/>
    </row>
    <row r="2313" spans="1:13" s="2" customFormat="1" x14ac:dyDescent="0.25">
      <c r="A2313" s="136"/>
      <c r="B2313" s="136"/>
      <c r="C2313" s="136"/>
      <c r="D2313" s="136"/>
      <c r="E2313" s="136"/>
      <c r="F2313" s="136"/>
      <c r="G2313" s="136"/>
      <c r="H2313" s="136"/>
      <c r="I2313" s="136"/>
      <c r="J2313" s="136"/>
      <c r="K2313" s="136"/>
      <c r="L2313" s="138"/>
      <c r="M2313" s="139"/>
    </row>
    <row r="2314" spans="1:13" s="2" customFormat="1" x14ac:dyDescent="0.25">
      <c r="A2314" s="136"/>
      <c r="B2314" s="136"/>
      <c r="C2314" s="136"/>
      <c r="D2314" s="136"/>
      <c r="E2314" s="136"/>
      <c r="F2314" s="136"/>
      <c r="G2314" s="136"/>
      <c r="H2314" s="136"/>
      <c r="I2314" s="136"/>
      <c r="J2314" s="136"/>
      <c r="K2314" s="136"/>
      <c r="L2314" s="138"/>
      <c r="M2314" s="139"/>
    </row>
    <row r="2315" spans="1:13" s="2" customFormat="1" x14ac:dyDescent="0.25">
      <c r="A2315" s="136"/>
      <c r="B2315" s="136"/>
      <c r="C2315" s="136"/>
      <c r="D2315" s="136"/>
      <c r="E2315" s="136"/>
      <c r="F2315" s="136"/>
      <c r="G2315" s="136"/>
      <c r="H2315" s="136"/>
      <c r="I2315" s="136"/>
      <c r="J2315" s="136"/>
      <c r="K2315" s="136"/>
      <c r="L2315" s="138"/>
      <c r="M2315" s="139"/>
    </row>
    <row r="2316" spans="1:13" s="2" customFormat="1" x14ac:dyDescent="0.25">
      <c r="A2316" s="136"/>
      <c r="B2316" s="136"/>
      <c r="C2316" s="136"/>
      <c r="D2316" s="136"/>
      <c r="E2316" s="136"/>
      <c r="F2316" s="136"/>
      <c r="G2316" s="136"/>
      <c r="H2316" s="136"/>
      <c r="I2316" s="136"/>
      <c r="J2316" s="136"/>
      <c r="K2316" s="136"/>
      <c r="L2316" s="138"/>
      <c r="M2316" s="139"/>
    </row>
    <row r="2317" spans="1:13" s="2" customFormat="1" x14ac:dyDescent="0.25">
      <c r="A2317" s="136"/>
      <c r="B2317" s="136"/>
      <c r="C2317" s="136"/>
      <c r="D2317" s="136"/>
      <c r="E2317" s="136"/>
      <c r="F2317" s="136"/>
      <c r="G2317" s="136"/>
      <c r="H2317" s="136"/>
      <c r="I2317" s="136"/>
      <c r="J2317" s="136"/>
      <c r="K2317" s="136"/>
      <c r="L2317" s="138"/>
      <c r="M2317" s="139"/>
    </row>
    <row r="2318" spans="1:13" s="2" customFormat="1" x14ac:dyDescent="0.25">
      <c r="A2318" s="136"/>
      <c r="B2318" s="136"/>
      <c r="C2318" s="136"/>
      <c r="D2318" s="136"/>
      <c r="E2318" s="136"/>
      <c r="F2318" s="136"/>
      <c r="G2318" s="136"/>
      <c r="H2318" s="136"/>
      <c r="I2318" s="136"/>
      <c r="J2318" s="136"/>
      <c r="K2318" s="136"/>
      <c r="L2318" s="138"/>
      <c r="M2318" s="139"/>
    </row>
    <row r="2319" spans="1:13" s="2" customFormat="1" x14ac:dyDescent="0.25">
      <c r="A2319" s="136"/>
      <c r="B2319" s="136"/>
      <c r="C2319" s="136"/>
      <c r="D2319" s="136"/>
      <c r="E2319" s="136"/>
      <c r="F2319" s="136"/>
      <c r="G2319" s="136"/>
      <c r="H2319" s="136"/>
      <c r="I2319" s="136"/>
      <c r="J2319" s="136"/>
      <c r="K2319" s="136"/>
      <c r="L2319" s="138"/>
      <c r="M2319" s="139"/>
    </row>
    <row r="2320" spans="1:13" s="2" customFormat="1" x14ac:dyDescent="0.25">
      <c r="A2320" s="136"/>
      <c r="B2320" s="136"/>
      <c r="C2320" s="136"/>
      <c r="D2320" s="136"/>
      <c r="E2320" s="136"/>
      <c r="F2320" s="136"/>
      <c r="G2320" s="136"/>
      <c r="H2320" s="136"/>
      <c r="I2320" s="136"/>
      <c r="J2320" s="136"/>
      <c r="K2320" s="136"/>
      <c r="L2320" s="138"/>
      <c r="M2320" s="139"/>
    </row>
    <row r="2321" spans="1:13" s="2" customFormat="1" x14ac:dyDescent="0.25">
      <c r="A2321" s="136"/>
      <c r="B2321" s="136"/>
      <c r="C2321" s="136"/>
      <c r="D2321" s="136"/>
      <c r="E2321" s="136"/>
      <c r="F2321" s="136"/>
      <c r="G2321" s="136"/>
      <c r="H2321" s="136"/>
      <c r="I2321" s="136"/>
      <c r="J2321" s="136"/>
      <c r="K2321" s="136"/>
      <c r="L2321" s="138"/>
      <c r="M2321" s="139"/>
    </row>
    <row r="2322" spans="1:13" s="2" customFormat="1" x14ac:dyDescent="0.25">
      <c r="A2322" s="136"/>
      <c r="B2322" s="136"/>
      <c r="C2322" s="136"/>
      <c r="D2322" s="136"/>
      <c r="E2322" s="136"/>
      <c r="F2322" s="136"/>
      <c r="G2322" s="136"/>
      <c r="H2322" s="136"/>
      <c r="I2322" s="136"/>
      <c r="J2322" s="136"/>
      <c r="K2322" s="136"/>
      <c r="L2322" s="138"/>
      <c r="M2322" s="139"/>
    </row>
    <row r="2323" spans="1:13" s="2" customFormat="1" x14ac:dyDescent="0.25">
      <c r="A2323" s="136"/>
      <c r="B2323" s="136"/>
      <c r="C2323" s="136"/>
      <c r="D2323" s="136"/>
      <c r="E2323" s="136"/>
      <c r="F2323" s="136"/>
      <c r="G2323" s="136"/>
      <c r="H2323" s="136"/>
      <c r="I2323" s="136"/>
      <c r="J2323" s="136"/>
      <c r="K2323" s="136"/>
      <c r="L2323" s="138"/>
      <c r="M2323" s="139"/>
    </row>
    <row r="2324" spans="1:13" s="2" customFormat="1" x14ac:dyDescent="0.25">
      <c r="A2324" s="136"/>
      <c r="B2324" s="136"/>
      <c r="C2324" s="136"/>
      <c r="D2324" s="136"/>
      <c r="E2324" s="136"/>
      <c r="F2324" s="136"/>
      <c r="G2324" s="136"/>
      <c r="H2324" s="136"/>
      <c r="I2324" s="136"/>
      <c r="J2324" s="136"/>
      <c r="K2324" s="136"/>
      <c r="L2324" s="138"/>
      <c r="M2324" s="139"/>
    </row>
    <row r="2325" spans="1:13" s="2" customFormat="1" x14ac:dyDescent="0.25">
      <c r="A2325" s="136"/>
      <c r="B2325" s="136"/>
      <c r="C2325" s="136"/>
      <c r="D2325" s="136"/>
      <c r="E2325" s="136"/>
      <c r="F2325" s="136"/>
      <c r="G2325" s="136"/>
      <c r="H2325" s="136"/>
      <c r="I2325" s="136"/>
      <c r="J2325" s="136"/>
      <c r="K2325" s="136"/>
      <c r="L2325" s="138"/>
      <c r="M2325" s="139"/>
    </row>
    <row r="2326" spans="1:13" s="2" customFormat="1" x14ac:dyDescent="0.25">
      <c r="A2326" s="136"/>
      <c r="B2326" s="136"/>
      <c r="C2326" s="136"/>
      <c r="D2326" s="136"/>
      <c r="E2326" s="136"/>
      <c r="F2326" s="136"/>
      <c r="G2326" s="136"/>
      <c r="H2326" s="136"/>
      <c r="I2326" s="136"/>
      <c r="J2326" s="136"/>
      <c r="K2326" s="136"/>
      <c r="L2326" s="138"/>
      <c r="M2326" s="139"/>
    </row>
    <row r="2327" spans="1:13" s="2" customFormat="1" x14ac:dyDescent="0.25">
      <c r="A2327" s="136"/>
      <c r="B2327" s="136"/>
      <c r="C2327" s="136"/>
      <c r="D2327" s="136"/>
      <c r="E2327" s="136"/>
      <c r="F2327" s="136"/>
      <c r="G2327" s="136"/>
      <c r="H2327" s="136"/>
      <c r="I2327" s="136"/>
      <c r="J2327" s="136"/>
      <c r="K2327" s="136"/>
      <c r="L2327" s="138"/>
      <c r="M2327" s="139"/>
    </row>
    <row r="2328" spans="1:13" s="2" customFormat="1" x14ac:dyDescent="0.25">
      <c r="A2328" s="136"/>
      <c r="B2328" s="136"/>
      <c r="C2328" s="136"/>
      <c r="D2328" s="136"/>
      <c r="E2328" s="136"/>
      <c r="F2328" s="136"/>
      <c r="G2328" s="136"/>
      <c r="H2328" s="136"/>
      <c r="I2328" s="136"/>
      <c r="J2328" s="136"/>
      <c r="K2328" s="136"/>
      <c r="L2328" s="138"/>
      <c r="M2328" s="139"/>
    </row>
    <row r="2329" spans="1:13" s="2" customFormat="1" x14ac:dyDescent="0.25">
      <c r="A2329" s="136"/>
      <c r="B2329" s="136"/>
      <c r="C2329" s="136"/>
      <c r="D2329" s="136"/>
      <c r="E2329" s="136"/>
      <c r="F2329" s="136"/>
      <c r="G2329" s="136"/>
      <c r="H2329" s="136"/>
      <c r="I2329" s="136"/>
      <c r="J2329" s="136"/>
      <c r="K2329" s="136"/>
      <c r="L2329" s="138"/>
      <c r="M2329" s="139"/>
    </row>
    <row r="2330" spans="1:13" s="2" customFormat="1" x14ac:dyDescent="0.25">
      <c r="A2330" s="136"/>
      <c r="B2330" s="136"/>
      <c r="C2330" s="136"/>
      <c r="D2330" s="136"/>
      <c r="E2330" s="136"/>
      <c r="F2330" s="136"/>
      <c r="G2330" s="136"/>
      <c r="H2330" s="136"/>
      <c r="I2330" s="136"/>
      <c r="J2330" s="136"/>
      <c r="K2330" s="136"/>
      <c r="L2330" s="138"/>
      <c r="M2330" s="139"/>
    </row>
    <row r="2331" spans="1:13" s="2" customFormat="1" x14ac:dyDescent="0.25">
      <c r="A2331" s="136"/>
      <c r="B2331" s="136"/>
      <c r="C2331" s="136"/>
      <c r="D2331" s="136"/>
      <c r="E2331" s="136"/>
      <c r="F2331" s="136"/>
      <c r="G2331" s="136"/>
      <c r="H2331" s="136"/>
      <c r="I2331" s="136"/>
      <c r="J2331" s="136"/>
      <c r="K2331" s="136"/>
      <c r="L2331" s="138"/>
      <c r="M2331" s="139"/>
    </row>
    <row r="2332" spans="1:13" s="2" customFormat="1" x14ac:dyDescent="0.25">
      <c r="A2332" s="136"/>
      <c r="B2332" s="136"/>
      <c r="C2332" s="136"/>
      <c r="D2332" s="136"/>
      <c r="E2332" s="136"/>
      <c r="F2332" s="136"/>
      <c r="G2332" s="136"/>
      <c r="H2332" s="136"/>
      <c r="I2332" s="136"/>
      <c r="J2332" s="136"/>
      <c r="K2332" s="136"/>
      <c r="L2332" s="138"/>
      <c r="M2332" s="139"/>
    </row>
    <row r="2333" spans="1:13" s="2" customFormat="1" x14ac:dyDescent="0.25">
      <c r="A2333" s="136"/>
      <c r="B2333" s="136"/>
      <c r="C2333" s="136"/>
      <c r="D2333" s="136"/>
      <c r="E2333" s="136"/>
      <c r="F2333" s="136"/>
      <c r="G2333" s="136"/>
      <c r="H2333" s="136"/>
      <c r="I2333" s="136"/>
      <c r="J2333" s="136"/>
      <c r="K2333" s="136"/>
      <c r="L2333" s="138"/>
      <c r="M2333" s="139"/>
    </row>
    <row r="2334" spans="1:13" s="2" customFormat="1" x14ac:dyDescent="0.25">
      <c r="A2334" s="136"/>
      <c r="B2334" s="136"/>
      <c r="C2334" s="136"/>
      <c r="D2334" s="136"/>
      <c r="E2334" s="136"/>
      <c r="F2334" s="136"/>
      <c r="G2334" s="136"/>
      <c r="H2334" s="136"/>
      <c r="I2334" s="136"/>
      <c r="J2334" s="136"/>
      <c r="K2334" s="136"/>
      <c r="L2334" s="138"/>
      <c r="M2334" s="139"/>
    </row>
    <row r="2335" spans="1:13" s="2" customFormat="1" x14ac:dyDescent="0.25">
      <c r="A2335" s="136"/>
      <c r="B2335" s="136"/>
      <c r="C2335" s="136"/>
      <c r="D2335" s="136"/>
      <c r="E2335" s="136"/>
      <c r="F2335" s="136"/>
      <c r="G2335" s="136"/>
      <c r="H2335" s="136"/>
      <c r="I2335" s="136"/>
      <c r="J2335" s="136"/>
      <c r="K2335" s="136"/>
      <c r="L2335" s="138"/>
      <c r="M2335" s="139"/>
    </row>
    <row r="2336" spans="1:13" s="2" customFormat="1" x14ac:dyDescent="0.25">
      <c r="A2336" s="136"/>
      <c r="B2336" s="136"/>
      <c r="C2336" s="136"/>
      <c r="D2336" s="136"/>
      <c r="E2336" s="136"/>
      <c r="F2336" s="136"/>
      <c r="G2336" s="136"/>
      <c r="H2336" s="136"/>
      <c r="I2336" s="136"/>
      <c r="J2336" s="136"/>
      <c r="K2336" s="136"/>
      <c r="L2336" s="138"/>
      <c r="M2336" s="139"/>
    </row>
    <row r="2337" spans="1:13" s="2" customFormat="1" x14ac:dyDescent="0.25">
      <c r="A2337" s="136"/>
      <c r="B2337" s="136"/>
      <c r="C2337" s="136"/>
      <c r="D2337" s="136"/>
      <c r="E2337" s="136"/>
      <c r="F2337" s="136"/>
      <c r="G2337" s="136"/>
      <c r="H2337" s="136"/>
      <c r="I2337" s="136"/>
      <c r="J2337" s="136"/>
      <c r="K2337" s="136"/>
      <c r="L2337" s="138"/>
      <c r="M2337" s="139"/>
    </row>
    <row r="2338" spans="1:13" s="2" customFormat="1" x14ac:dyDescent="0.25">
      <c r="A2338" s="136"/>
      <c r="B2338" s="136"/>
      <c r="C2338" s="136"/>
      <c r="D2338" s="136"/>
      <c r="E2338" s="136"/>
      <c r="F2338" s="136"/>
      <c r="G2338" s="136"/>
      <c r="H2338" s="136"/>
      <c r="I2338" s="136"/>
      <c r="J2338" s="136"/>
      <c r="K2338" s="136"/>
      <c r="L2338" s="138"/>
      <c r="M2338" s="139"/>
    </row>
    <row r="2339" spans="1:13" s="2" customFormat="1" x14ac:dyDescent="0.25">
      <c r="A2339" s="136"/>
      <c r="B2339" s="136"/>
      <c r="C2339" s="136"/>
      <c r="D2339" s="136"/>
      <c r="E2339" s="136"/>
      <c r="F2339" s="136"/>
      <c r="G2339" s="136"/>
      <c r="H2339" s="136"/>
      <c r="I2339" s="136"/>
      <c r="J2339" s="136"/>
      <c r="K2339" s="136"/>
      <c r="L2339" s="138"/>
      <c r="M2339" s="139"/>
    </row>
    <row r="2340" spans="1:13" s="2" customFormat="1" x14ac:dyDescent="0.25">
      <c r="A2340" s="136"/>
      <c r="B2340" s="136"/>
      <c r="C2340" s="136"/>
      <c r="D2340" s="136"/>
      <c r="E2340" s="136"/>
      <c r="F2340" s="136"/>
      <c r="G2340" s="136"/>
      <c r="H2340" s="136"/>
      <c r="I2340" s="136"/>
      <c r="J2340" s="136"/>
      <c r="K2340" s="136"/>
      <c r="L2340" s="138"/>
      <c r="M2340" s="139"/>
    </row>
    <row r="2341" spans="1:13" s="2" customFormat="1" x14ac:dyDescent="0.25">
      <c r="A2341" s="136"/>
      <c r="B2341" s="136"/>
      <c r="C2341" s="136"/>
      <c r="D2341" s="136"/>
      <c r="E2341" s="136"/>
      <c r="F2341" s="136"/>
      <c r="G2341" s="136"/>
      <c r="H2341" s="136"/>
      <c r="I2341" s="136"/>
      <c r="J2341" s="136"/>
      <c r="K2341" s="136"/>
      <c r="L2341" s="138"/>
      <c r="M2341" s="139"/>
    </row>
    <row r="2342" spans="1:13" s="2" customFormat="1" x14ac:dyDescent="0.25">
      <c r="A2342" s="136"/>
      <c r="B2342" s="136"/>
      <c r="C2342" s="136"/>
      <c r="D2342" s="136"/>
      <c r="E2342" s="136"/>
      <c r="F2342" s="136"/>
      <c r="G2342" s="136"/>
      <c r="H2342" s="136"/>
      <c r="I2342" s="136"/>
      <c r="J2342" s="136"/>
      <c r="K2342" s="136"/>
      <c r="L2342" s="138"/>
      <c r="M2342" s="139"/>
    </row>
    <row r="2343" spans="1:13" s="2" customFormat="1" x14ac:dyDescent="0.25">
      <c r="A2343" s="136"/>
      <c r="B2343" s="136"/>
      <c r="C2343" s="136"/>
      <c r="D2343" s="136"/>
      <c r="E2343" s="136"/>
      <c r="F2343" s="136"/>
      <c r="G2343" s="136"/>
      <c r="H2343" s="136"/>
      <c r="I2343" s="136"/>
      <c r="J2343" s="136"/>
      <c r="K2343" s="136"/>
      <c r="L2343" s="138"/>
      <c r="M2343" s="139"/>
    </row>
    <row r="2344" spans="1:13" s="2" customFormat="1" x14ac:dyDescent="0.25">
      <c r="A2344" s="136"/>
      <c r="B2344" s="136"/>
      <c r="C2344" s="136"/>
      <c r="D2344" s="136"/>
      <c r="E2344" s="136"/>
      <c r="F2344" s="136"/>
      <c r="G2344" s="136"/>
      <c r="H2344" s="136"/>
      <c r="I2344" s="136"/>
      <c r="J2344" s="136"/>
      <c r="K2344" s="136"/>
      <c r="L2344" s="138"/>
      <c r="M2344" s="139"/>
    </row>
    <row r="2345" spans="1:13" s="2" customFormat="1" x14ac:dyDescent="0.25">
      <c r="A2345" s="136"/>
      <c r="B2345" s="136"/>
      <c r="C2345" s="136"/>
      <c r="D2345" s="136"/>
      <c r="E2345" s="136"/>
      <c r="F2345" s="136"/>
      <c r="G2345" s="136"/>
      <c r="H2345" s="136"/>
      <c r="I2345" s="136"/>
      <c r="J2345" s="136"/>
      <c r="K2345" s="136"/>
      <c r="L2345" s="138"/>
      <c r="M2345" s="139"/>
    </row>
    <row r="2346" spans="1:13" s="2" customFormat="1" x14ac:dyDescent="0.25">
      <c r="A2346" s="136"/>
      <c r="B2346" s="136"/>
      <c r="C2346" s="136"/>
      <c r="D2346" s="136"/>
      <c r="E2346" s="136"/>
      <c r="F2346" s="136"/>
      <c r="G2346" s="136"/>
      <c r="H2346" s="136"/>
      <c r="I2346" s="136"/>
      <c r="J2346" s="136"/>
      <c r="K2346" s="136"/>
      <c r="L2346" s="138"/>
      <c r="M2346" s="139"/>
    </row>
    <row r="2347" spans="1:13" s="2" customFormat="1" x14ac:dyDescent="0.25">
      <c r="A2347" s="136"/>
      <c r="B2347" s="136"/>
      <c r="C2347" s="136"/>
      <c r="D2347" s="136"/>
      <c r="E2347" s="136"/>
      <c r="F2347" s="136"/>
      <c r="G2347" s="136"/>
      <c r="H2347" s="136"/>
      <c r="I2347" s="136"/>
      <c r="J2347" s="136"/>
      <c r="K2347" s="136"/>
      <c r="L2347" s="138"/>
      <c r="M2347" s="139"/>
    </row>
    <row r="2348" spans="1:13" s="2" customFormat="1" x14ac:dyDescent="0.25">
      <c r="A2348" s="136"/>
      <c r="B2348" s="136"/>
      <c r="C2348" s="136"/>
      <c r="D2348" s="136"/>
      <c r="E2348" s="136"/>
      <c r="F2348" s="136"/>
      <c r="G2348" s="136"/>
      <c r="H2348" s="136"/>
      <c r="I2348" s="136"/>
      <c r="J2348" s="136"/>
      <c r="K2348" s="136"/>
      <c r="L2348" s="138"/>
      <c r="M2348" s="139"/>
    </row>
    <row r="2349" spans="1:13" s="2" customFormat="1" x14ac:dyDescent="0.25">
      <c r="A2349" s="136"/>
      <c r="B2349" s="136"/>
      <c r="C2349" s="136"/>
      <c r="D2349" s="136"/>
      <c r="E2349" s="136"/>
      <c r="F2349" s="136"/>
      <c r="G2349" s="136"/>
      <c r="H2349" s="136"/>
      <c r="I2349" s="136"/>
      <c r="J2349" s="136"/>
      <c r="K2349" s="136"/>
      <c r="L2349" s="138"/>
      <c r="M2349" s="139"/>
    </row>
    <row r="2350" spans="1:13" s="2" customFormat="1" x14ac:dyDescent="0.25">
      <c r="A2350" s="136"/>
      <c r="B2350" s="136"/>
      <c r="C2350" s="136"/>
      <c r="D2350" s="136"/>
      <c r="E2350" s="136"/>
      <c r="F2350" s="136"/>
      <c r="G2350" s="136"/>
      <c r="H2350" s="136"/>
      <c r="I2350" s="136"/>
      <c r="J2350" s="136"/>
      <c r="K2350" s="136"/>
      <c r="L2350" s="138"/>
      <c r="M2350" s="139"/>
    </row>
    <row r="2351" spans="1:13" s="2" customFormat="1" x14ac:dyDescent="0.25">
      <c r="A2351" s="136"/>
      <c r="B2351" s="136"/>
      <c r="C2351" s="136"/>
      <c r="D2351" s="136"/>
      <c r="E2351" s="136"/>
      <c r="F2351" s="136"/>
      <c r="G2351" s="136"/>
      <c r="H2351" s="136"/>
      <c r="I2351" s="136"/>
      <c r="J2351" s="136"/>
      <c r="K2351" s="136"/>
      <c r="L2351" s="138"/>
      <c r="M2351" s="139"/>
    </row>
    <row r="2352" spans="1:13" s="2" customFormat="1" x14ac:dyDescent="0.25">
      <c r="A2352" s="136"/>
      <c r="B2352" s="136"/>
      <c r="C2352" s="136"/>
      <c r="D2352" s="136"/>
      <c r="E2352" s="136"/>
      <c r="F2352" s="136"/>
      <c r="G2352" s="136"/>
      <c r="H2352" s="136"/>
      <c r="I2352" s="136"/>
      <c r="J2352" s="136"/>
      <c r="K2352" s="136"/>
      <c r="L2352" s="138"/>
      <c r="M2352" s="139"/>
    </row>
    <row r="2353" spans="1:13" s="2" customFormat="1" x14ac:dyDescent="0.25">
      <c r="A2353" s="136"/>
      <c r="B2353" s="136"/>
      <c r="C2353" s="136"/>
      <c r="D2353" s="136"/>
      <c r="E2353" s="136"/>
      <c r="F2353" s="136"/>
      <c r="G2353" s="136"/>
      <c r="H2353" s="136"/>
      <c r="I2353" s="136"/>
      <c r="J2353" s="136"/>
      <c r="K2353" s="136"/>
      <c r="L2353" s="138"/>
      <c r="M2353" s="139"/>
    </row>
    <row r="2354" spans="1:13" s="2" customFormat="1" x14ac:dyDescent="0.25">
      <c r="A2354" s="136"/>
      <c r="B2354" s="136"/>
      <c r="C2354" s="136"/>
      <c r="D2354" s="136"/>
      <c r="E2354" s="136"/>
      <c r="F2354" s="136"/>
      <c r="G2354" s="136"/>
      <c r="H2354" s="136"/>
      <c r="I2354" s="136"/>
      <c r="J2354" s="136"/>
      <c r="K2354" s="136"/>
      <c r="L2354" s="138"/>
      <c r="M2354" s="139"/>
    </row>
    <row r="2355" spans="1:13" s="2" customFormat="1" x14ac:dyDescent="0.25">
      <c r="A2355" s="136"/>
      <c r="B2355" s="136"/>
      <c r="C2355" s="136"/>
      <c r="D2355" s="136"/>
      <c r="E2355" s="136"/>
      <c r="F2355" s="136"/>
      <c r="G2355" s="136"/>
      <c r="H2355" s="136"/>
      <c r="I2355" s="136"/>
      <c r="J2355" s="136"/>
      <c r="K2355" s="136"/>
      <c r="L2355" s="138"/>
      <c r="M2355" s="139"/>
    </row>
    <row r="2356" spans="1:13" s="2" customFormat="1" x14ac:dyDescent="0.25">
      <c r="A2356" s="136"/>
      <c r="B2356" s="136"/>
      <c r="C2356" s="136"/>
      <c r="D2356" s="136"/>
      <c r="E2356" s="136"/>
      <c r="F2356" s="136"/>
      <c r="G2356" s="136"/>
      <c r="H2356" s="136"/>
      <c r="I2356" s="136"/>
      <c r="J2356" s="136"/>
      <c r="K2356" s="136"/>
      <c r="L2356" s="138"/>
      <c r="M2356" s="139"/>
    </row>
    <row r="2357" spans="1:13" s="2" customFormat="1" x14ac:dyDescent="0.25">
      <c r="A2357" s="136"/>
      <c r="B2357" s="136"/>
      <c r="C2357" s="136"/>
      <c r="D2357" s="136"/>
      <c r="E2357" s="136"/>
      <c r="F2357" s="136"/>
      <c r="G2357" s="136"/>
      <c r="H2357" s="136"/>
      <c r="I2357" s="136"/>
      <c r="J2357" s="136"/>
      <c r="K2357" s="136"/>
      <c r="L2357" s="138"/>
      <c r="M2357" s="139"/>
    </row>
    <row r="2358" spans="1:13" s="2" customFormat="1" x14ac:dyDescent="0.25">
      <c r="A2358" s="136"/>
      <c r="B2358" s="136"/>
      <c r="C2358" s="136"/>
      <c r="D2358" s="136"/>
      <c r="E2358" s="136"/>
      <c r="F2358" s="136"/>
      <c r="G2358" s="136"/>
      <c r="H2358" s="136"/>
      <c r="I2358" s="136"/>
      <c r="J2358" s="136"/>
      <c r="K2358" s="136"/>
      <c r="L2358" s="138"/>
      <c r="M2358" s="139"/>
    </row>
    <row r="2359" spans="1:13" s="2" customFormat="1" x14ac:dyDescent="0.25">
      <c r="A2359" s="136"/>
      <c r="B2359" s="136"/>
      <c r="C2359" s="136"/>
      <c r="D2359" s="136"/>
      <c r="E2359" s="136"/>
      <c r="F2359" s="136"/>
      <c r="G2359" s="136"/>
      <c r="H2359" s="136"/>
      <c r="I2359" s="136"/>
      <c r="J2359" s="136"/>
      <c r="K2359" s="136"/>
      <c r="L2359" s="138"/>
      <c r="M2359" s="139"/>
    </row>
    <row r="2360" spans="1:13" s="2" customFormat="1" x14ac:dyDescent="0.25">
      <c r="A2360" s="136"/>
      <c r="B2360" s="136"/>
      <c r="C2360" s="136"/>
      <c r="D2360" s="136"/>
      <c r="E2360" s="136"/>
      <c r="F2360" s="136"/>
      <c r="G2360" s="136"/>
      <c r="H2360" s="136"/>
      <c r="I2360" s="136"/>
      <c r="J2360" s="136"/>
      <c r="K2360" s="136"/>
      <c r="L2360" s="138"/>
      <c r="M2360" s="139"/>
    </row>
    <row r="2361" spans="1:13" s="2" customFormat="1" x14ac:dyDescent="0.25">
      <c r="A2361" s="136"/>
      <c r="B2361" s="136"/>
      <c r="C2361" s="136"/>
      <c r="D2361" s="136"/>
      <c r="E2361" s="136"/>
      <c r="F2361" s="136"/>
      <c r="G2361" s="136"/>
      <c r="H2361" s="136"/>
      <c r="I2361" s="136"/>
      <c r="J2361" s="136"/>
      <c r="K2361" s="136"/>
      <c r="L2361" s="138"/>
      <c r="M2361" s="139"/>
    </row>
    <row r="2362" spans="1:13" s="2" customFormat="1" x14ac:dyDescent="0.25">
      <c r="A2362" s="136"/>
      <c r="B2362" s="136"/>
      <c r="C2362" s="136"/>
      <c r="D2362" s="136"/>
      <c r="E2362" s="136"/>
      <c r="F2362" s="136"/>
      <c r="G2362" s="136"/>
      <c r="H2362" s="136"/>
      <c r="I2362" s="136"/>
      <c r="J2362" s="136"/>
      <c r="K2362" s="136"/>
      <c r="L2362" s="138"/>
      <c r="M2362" s="139"/>
    </row>
    <row r="2363" spans="1:13" s="2" customFormat="1" x14ac:dyDescent="0.25">
      <c r="A2363" s="136"/>
      <c r="B2363" s="136"/>
      <c r="C2363" s="136"/>
      <c r="D2363" s="136"/>
      <c r="E2363" s="136"/>
      <c r="F2363" s="136"/>
      <c r="G2363" s="136"/>
      <c r="H2363" s="136"/>
      <c r="I2363" s="136"/>
      <c r="J2363" s="136"/>
      <c r="K2363" s="136"/>
      <c r="L2363" s="138"/>
      <c r="M2363" s="139"/>
    </row>
    <row r="2364" spans="1:13" s="2" customFormat="1" x14ac:dyDescent="0.25">
      <c r="A2364" s="136"/>
      <c r="B2364" s="136"/>
      <c r="C2364" s="136"/>
      <c r="D2364" s="136"/>
      <c r="E2364" s="136"/>
      <c r="F2364" s="136"/>
      <c r="G2364" s="136"/>
      <c r="H2364" s="136"/>
      <c r="I2364" s="136"/>
      <c r="J2364" s="136"/>
      <c r="K2364" s="136"/>
      <c r="L2364" s="138"/>
      <c r="M2364" s="139"/>
    </row>
    <row r="2365" spans="1:13" s="2" customFormat="1" x14ac:dyDescent="0.25">
      <c r="A2365" s="136"/>
      <c r="B2365" s="136"/>
      <c r="C2365" s="136"/>
      <c r="D2365" s="136"/>
      <c r="E2365" s="136"/>
      <c r="F2365" s="136"/>
      <c r="G2365" s="136"/>
      <c r="H2365" s="136"/>
      <c r="I2365" s="136"/>
      <c r="J2365" s="136"/>
      <c r="K2365" s="136"/>
      <c r="L2365" s="138"/>
      <c r="M2365" s="139"/>
    </row>
    <row r="2366" spans="1:13" s="2" customFormat="1" x14ac:dyDescent="0.25">
      <c r="A2366" s="136"/>
      <c r="B2366" s="136"/>
      <c r="C2366" s="136"/>
      <c r="D2366" s="136"/>
      <c r="E2366" s="136"/>
      <c r="F2366" s="136"/>
      <c r="G2366" s="136"/>
      <c r="H2366" s="136"/>
      <c r="I2366" s="136"/>
      <c r="J2366" s="136"/>
      <c r="K2366" s="136"/>
      <c r="L2366" s="138"/>
      <c r="M2366" s="139"/>
    </row>
    <row r="2367" spans="1:13" s="2" customFormat="1" x14ac:dyDescent="0.25">
      <c r="A2367" s="136"/>
      <c r="B2367" s="136"/>
      <c r="C2367" s="136"/>
      <c r="D2367" s="136"/>
      <c r="E2367" s="136"/>
      <c r="F2367" s="136"/>
      <c r="G2367" s="136"/>
      <c r="H2367" s="136"/>
      <c r="I2367" s="136"/>
      <c r="J2367" s="136"/>
      <c r="K2367" s="136"/>
      <c r="L2367" s="138"/>
      <c r="M2367" s="139"/>
    </row>
    <row r="2368" spans="1:13" s="2" customFormat="1" x14ac:dyDescent="0.25">
      <c r="A2368" s="136"/>
      <c r="B2368" s="136"/>
      <c r="C2368" s="136"/>
      <c r="D2368" s="136"/>
      <c r="E2368" s="136"/>
      <c r="F2368" s="136"/>
      <c r="G2368" s="136"/>
      <c r="H2368" s="136"/>
      <c r="I2368" s="136"/>
      <c r="J2368" s="136"/>
      <c r="K2368" s="136"/>
      <c r="L2368" s="138"/>
      <c r="M2368" s="139"/>
    </row>
    <row r="2369" spans="1:13" s="2" customFormat="1" x14ac:dyDescent="0.25">
      <c r="A2369" s="136"/>
      <c r="B2369" s="136"/>
      <c r="C2369" s="136"/>
      <c r="D2369" s="136"/>
      <c r="E2369" s="136"/>
      <c r="F2369" s="136"/>
      <c r="G2369" s="136"/>
      <c r="H2369" s="136"/>
      <c r="I2369" s="136"/>
      <c r="J2369" s="136"/>
      <c r="K2369" s="136"/>
      <c r="L2369" s="138"/>
      <c r="M2369" s="139"/>
    </row>
    <row r="2370" spans="1:13" s="2" customFormat="1" x14ac:dyDescent="0.25">
      <c r="A2370" s="136"/>
      <c r="B2370" s="136"/>
      <c r="C2370" s="136"/>
      <c r="D2370" s="136"/>
      <c r="E2370" s="136"/>
      <c r="F2370" s="136"/>
      <c r="G2370" s="136"/>
      <c r="H2370" s="136"/>
      <c r="I2370" s="136"/>
      <c r="J2370" s="136"/>
      <c r="K2370" s="136"/>
      <c r="L2370" s="138"/>
      <c r="M2370" s="139"/>
    </row>
    <row r="2371" spans="1:13" s="2" customFormat="1" x14ac:dyDescent="0.25">
      <c r="A2371" s="136"/>
      <c r="B2371" s="136"/>
      <c r="C2371" s="136"/>
      <c r="D2371" s="136"/>
      <c r="E2371" s="136"/>
      <c r="F2371" s="136"/>
      <c r="G2371" s="136"/>
      <c r="H2371" s="136"/>
      <c r="I2371" s="136"/>
      <c r="J2371" s="136"/>
      <c r="K2371" s="136"/>
      <c r="L2371" s="138"/>
      <c r="M2371" s="139"/>
    </row>
    <row r="2372" spans="1:13" s="2" customFormat="1" x14ac:dyDescent="0.25">
      <c r="A2372" s="136"/>
      <c r="B2372" s="136"/>
      <c r="C2372" s="136"/>
      <c r="D2372" s="136"/>
      <c r="E2372" s="136"/>
      <c r="F2372" s="136"/>
      <c r="G2372" s="136"/>
      <c r="H2372" s="136"/>
      <c r="I2372" s="136"/>
      <c r="J2372" s="136"/>
      <c r="K2372" s="136"/>
      <c r="L2372" s="138"/>
      <c r="M2372" s="139"/>
    </row>
    <row r="2373" spans="1:13" s="2" customFormat="1" x14ac:dyDescent="0.25">
      <c r="A2373" s="136"/>
      <c r="B2373" s="136"/>
      <c r="C2373" s="136"/>
      <c r="D2373" s="136"/>
      <c r="E2373" s="136"/>
      <c r="F2373" s="136"/>
      <c r="G2373" s="136"/>
      <c r="H2373" s="136"/>
      <c r="I2373" s="136"/>
      <c r="J2373" s="136"/>
      <c r="K2373" s="136"/>
      <c r="L2373" s="138"/>
      <c r="M2373" s="139"/>
    </row>
    <row r="2374" spans="1:13" s="2" customFormat="1" x14ac:dyDescent="0.25">
      <c r="A2374" s="136"/>
      <c r="B2374" s="136"/>
      <c r="C2374" s="136"/>
      <c r="D2374" s="136"/>
      <c r="E2374" s="136"/>
      <c r="F2374" s="136"/>
      <c r="G2374" s="136"/>
      <c r="H2374" s="136"/>
      <c r="I2374" s="136"/>
      <c r="J2374" s="136"/>
      <c r="K2374" s="136"/>
      <c r="L2374" s="138"/>
      <c r="M2374" s="139"/>
    </row>
    <row r="2375" spans="1:13" s="2" customFormat="1" x14ac:dyDescent="0.25">
      <c r="A2375" s="136"/>
      <c r="B2375" s="136"/>
      <c r="C2375" s="136"/>
      <c r="D2375" s="136"/>
      <c r="E2375" s="136"/>
      <c r="F2375" s="136"/>
      <c r="G2375" s="136"/>
      <c r="H2375" s="136"/>
      <c r="I2375" s="136"/>
      <c r="J2375" s="136"/>
      <c r="K2375" s="136"/>
      <c r="L2375" s="138"/>
      <c r="M2375" s="139"/>
    </row>
    <row r="2376" spans="1:13" s="2" customFormat="1" x14ac:dyDescent="0.25">
      <c r="A2376" s="136"/>
      <c r="B2376" s="136"/>
      <c r="C2376" s="136"/>
      <c r="D2376" s="136"/>
      <c r="E2376" s="136"/>
      <c r="F2376" s="136"/>
      <c r="G2376" s="136"/>
      <c r="H2376" s="136"/>
      <c r="I2376" s="136"/>
      <c r="J2376" s="136"/>
      <c r="K2376" s="136"/>
      <c r="L2376" s="138"/>
      <c r="M2376" s="139"/>
    </row>
    <row r="2377" spans="1:13" s="2" customFormat="1" x14ac:dyDescent="0.25">
      <c r="A2377" s="136"/>
      <c r="B2377" s="136"/>
      <c r="C2377" s="136"/>
      <c r="D2377" s="136"/>
      <c r="E2377" s="136"/>
      <c r="F2377" s="136"/>
      <c r="G2377" s="136"/>
      <c r="H2377" s="136"/>
      <c r="I2377" s="136"/>
      <c r="J2377" s="136"/>
      <c r="K2377" s="136"/>
      <c r="L2377" s="138"/>
      <c r="M2377" s="139"/>
    </row>
    <row r="2378" spans="1:13" s="2" customFormat="1" x14ac:dyDescent="0.25">
      <c r="A2378" s="136"/>
      <c r="B2378" s="136"/>
      <c r="C2378" s="136"/>
      <c r="D2378" s="136"/>
      <c r="E2378" s="136"/>
      <c r="F2378" s="136"/>
      <c r="G2378" s="136"/>
      <c r="H2378" s="136"/>
      <c r="I2378" s="136"/>
      <c r="J2378" s="136"/>
      <c r="K2378" s="136"/>
      <c r="L2378" s="138"/>
      <c r="M2378" s="139"/>
    </row>
    <row r="2379" spans="1:13" s="2" customFormat="1" x14ac:dyDescent="0.25">
      <c r="A2379" s="136"/>
      <c r="B2379" s="136"/>
      <c r="C2379" s="136"/>
      <c r="D2379" s="136"/>
      <c r="E2379" s="136"/>
      <c r="F2379" s="136"/>
      <c r="G2379" s="136"/>
      <c r="H2379" s="136"/>
      <c r="I2379" s="136"/>
      <c r="J2379" s="136"/>
      <c r="K2379" s="136"/>
      <c r="L2379" s="138"/>
      <c r="M2379" s="139"/>
    </row>
    <row r="2380" spans="1:13" s="2" customFormat="1" x14ac:dyDescent="0.25">
      <c r="A2380" s="136"/>
      <c r="B2380" s="136"/>
      <c r="C2380" s="136"/>
      <c r="D2380" s="136"/>
      <c r="E2380" s="136"/>
      <c r="F2380" s="136"/>
      <c r="G2380" s="136"/>
      <c r="H2380" s="136"/>
      <c r="I2380" s="136"/>
      <c r="J2380" s="136"/>
      <c r="K2380" s="136"/>
      <c r="L2380" s="138"/>
      <c r="M2380" s="139"/>
    </row>
    <row r="2381" spans="1:13" s="2" customFormat="1" x14ac:dyDescent="0.25">
      <c r="A2381" s="136"/>
      <c r="B2381" s="136"/>
      <c r="C2381" s="136"/>
      <c r="D2381" s="136"/>
      <c r="E2381" s="136"/>
      <c r="F2381" s="136"/>
      <c r="G2381" s="136"/>
      <c r="H2381" s="136"/>
      <c r="I2381" s="136"/>
      <c r="J2381" s="136"/>
      <c r="K2381" s="136"/>
      <c r="L2381" s="138"/>
      <c r="M2381" s="139"/>
    </row>
    <row r="2382" spans="1:13" s="2" customFormat="1" x14ac:dyDescent="0.25">
      <c r="A2382" s="136"/>
      <c r="B2382" s="136"/>
      <c r="C2382" s="136"/>
      <c r="D2382" s="136"/>
      <c r="E2382" s="136"/>
      <c r="F2382" s="136"/>
      <c r="G2382" s="136"/>
      <c r="H2382" s="136"/>
      <c r="I2382" s="136"/>
      <c r="J2382" s="136"/>
      <c r="K2382" s="136"/>
      <c r="L2382" s="138"/>
      <c r="M2382" s="139"/>
    </row>
    <row r="2383" spans="1:13" s="2" customFormat="1" x14ac:dyDescent="0.25">
      <c r="A2383" s="136"/>
      <c r="B2383" s="136"/>
      <c r="C2383" s="136"/>
      <c r="D2383" s="136"/>
      <c r="E2383" s="136"/>
      <c r="F2383" s="136"/>
      <c r="G2383" s="136"/>
      <c r="H2383" s="136"/>
      <c r="I2383" s="136"/>
      <c r="J2383" s="136"/>
      <c r="K2383" s="136"/>
      <c r="L2383" s="138"/>
      <c r="M2383" s="139"/>
    </row>
    <row r="2384" spans="1:13" s="2" customFormat="1" x14ac:dyDescent="0.25">
      <c r="A2384" s="136"/>
      <c r="B2384" s="136"/>
      <c r="C2384" s="136"/>
      <c r="D2384" s="136"/>
      <c r="E2384" s="136"/>
      <c r="F2384" s="136"/>
      <c r="G2384" s="136"/>
      <c r="H2384" s="136"/>
      <c r="I2384" s="136"/>
      <c r="J2384" s="136"/>
      <c r="K2384" s="136"/>
      <c r="L2384" s="138"/>
      <c r="M2384" s="139"/>
    </row>
    <row r="2385" spans="1:13" s="2" customFormat="1" x14ac:dyDescent="0.25">
      <c r="A2385" s="136"/>
      <c r="B2385" s="136"/>
      <c r="C2385" s="136"/>
      <c r="D2385" s="136"/>
      <c r="E2385" s="136"/>
      <c r="F2385" s="136"/>
      <c r="G2385" s="136"/>
      <c r="H2385" s="136"/>
      <c r="I2385" s="136"/>
      <c r="J2385" s="136"/>
      <c r="K2385" s="136"/>
      <c r="L2385" s="138"/>
      <c r="M2385" s="139"/>
    </row>
    <row r="2386" spans="1:13" s="2" customFormat="1" x14ac:dyDescent="0.25">
      <c r="A2386" s="136"/>
      <c r="B2386" s="136"/>
      <c r="C2386" s="136"/>
      <c r="D2386" s="136"/>
      <c r="E2386" s="136"/>
      <c r="F2386" s="136"/>
      <c r="G2386" s="136"/>
      <c r="H2386" s="136"/>
      <c r="I2386" s="136"/>
      <c r="J2386" s="136"/>
      <c r="K2386" s="136"/>
      <c r="L2386" s="138"/>
      <c r="M2386" s="139"/>
    </row>
    <row r="2387" spans="1:13" s="2" customFormat="1" x14ac:dyDescent="0.25">
      <c r="A2387" s="136"/>
      <c r="B2387" s="136"/>
      <c r="C2387" s="136"/>
      <c r="D2387" s="136"/>
      <c r="E2387" s="136"/>
      <c r="F2387" s="136"/>
      <c r="G2387" s="136"/>
      <c r="H2387" s="136"/>
      <c r="I2387" s="136"/>
      <c r="J2387" s="136"/>
      <c r="K2387" s="136"/>
      <c r="L2387" s="138"/>
      <c r="M2387" s="139"/>
    </row>
    <row r="2388" spans="1:13" s="2" customFormat="1" x14ac:dyDescent="0.25">
      <c r="A2388" s="136"/>
      <c r="B2388" s="136"/>
      <c r="C2388" s="136"/>
      <c r="D2388" s="136"/>
      <c r="E2388" s="136"/>
      <c r="F2388" s="136"/>
      <c r="G2388" s="136"/>
      <c r="H2388" s="136"/>
      <c r="I2388" s="136"/>
      <c r="J2388" s="136"/>
      <c r="K2388" s="136"/>
      <c r="L2388" s="138"/>
      <c r="M2388" s="139"/>
    </row>
    <row r="2389" spans="1:13" s="2" customFormat="1" x14ac:dyDescent="0.25">
      <c r="A2389" s="136"/>
      <c r="B2389" s="136"/>
      <c r="C2389" s="136"/>
      <c r="D2389" s="136"/>
      <c r="E2389" s="136"/>
      <c r="F2389" s="136"/>
      <c r="G2389" s="136"/>
      <c r="H2389" s="136"/>
      <c r="I2389" s="136"/>
      <c r="J2389" s="136"/>
      <c r="K2389" s="136"/>
      <c r="L2389" s="138"/>
      <c r="M2389" s="139"/>
    </row>
    <row r="2390" spans="1:13" s="2" customFormat="1" x14ac:dyDescent="0.25">
      <c r="A2390" s="136"/>
      <c r="B2390" s="136"/>
      <c r="C2390" s="136"/>
      <c r="D2390" s="136"/>
      <c r="E2390" s="136"/>
      <c r="F2390" s="136"/>
      <c r="G2390" s="136"/>
      <c r="H2390" s="136"/>
      <c r="I2390" s="136"/>
      <c r="J2390" s="136"/>
      <c r="K2390" s="136"/>
      <c r="L2390" s="138"/>
      <c r="M2390" s="139"/>
    </row>
    <row r="2391" spans="1:13" s="2" customFormat="1" x14ac:dyDescent="0.25">
      <c r="A2391" s="136"/>
      <c r="B2391" s="136"/>
      <c r="C2391" s="136"/>
      <c r="D2391" s="136"/>
      <c r="E2391" s="136"/>
      <c r="F2391" s="136"/>
      <c r="G2391" s="136"/>
      <c r="H2391" s="136"/>
      <c r="I2391" s="136"/>
      <c r="J2391" s="136"/>
      <c r="K2391" s="136"/>
      <c r="L2391" s="138"/>
      <c r="M2391" s="139"/>
    </row>
    <row r="2392" spans="1:13" s="2" customFormat="1" x14ac:dyDescent="0.25">
      <c r="A2392" s="136"/>
      <c r="B2392" s="136"/>
      <c r="C2392" s="136"/>
      <c r="D2392" s="136"/>
      <c r="E2392" s="136"/>
      <c r="F2392" s="136"/>
      <c r="G2392" s="136"/>
      <c r="H2392" s="136"/>
      <c r="I2392" s="136"/>
      <c r="J2392" s="136"/>
      <c r="K2392" s="136"/>
      <c r="L2392" s="138"/>
      <c r="M2392" s="139"/>
    </row>
    <row r="2393" spans="1:13" s="2" customFormat="1" x14ac:dyDescent="0.25">
      <c r="A2393" s="136"/>
      <c r="B2393" s="136"/>
      <c r="C2393" s="136"/>
      <c r="D2393" s="136"/>
      <c r="E2393" s="136"/>
      <c r="F2393" s="136"/>
      <c r="G2393" s="136"/>
      <c r="H2393" s="136"/>
      <c r="I2393" s="136"/>
      <c r="J2393" s="136"/>
      <c r="K2393" s="136"/>
      <c r="L2393" s="138"/>
      <c r="M2393" s="139"/>
    </row>
    <row r="2394" spans="1:13" s="2" customFormat="1" x14ac:dyDescent="0.25">
      <c r="A2394" s="136"/>
      <c r="B2394" s="136"/>
      <c r="C2394" s="136"/>
      <c r="D2394" s="136"/>
      <c r="E2394" s="136"/>
      <c r="F2394" s="136"/>
      <c r="G2394" s="136"/>
      <c r="H2394" s="136"/>
      <c r="I2394" s="136"/>
      <c r="J2394" s="136"/>
      <c r="K2394" s="136"/>
      <c r="L2394" s="138"/>
      <c r="M2394" s="139"/>
    </row>
    <row r="2395" spans="1:13" s="2" customFormat="1" x14ac:dyDescent="0.25">
      <c r="A2395" s="136"/>
      <c r="B2395" s="136"/>
      <c r="C2395" s="136"/>
      <c r="D2395" s="136"/>
      <c r="E2395" s="136"/>
      <c r="F2395" s="136"/>
      <c r="G2395" s="136"/>
      <c r="H2395" s="136"/>
      <c r="I2395" s="136"/>
      <c r="J2395" s="136"/>
      <c r="K2395" s="136"/>
      <c r="L2395" s="138"/>
      <c r="M2395" s="139"/>
    </row>
    <row r="2396" spans="1:13" s="2" customFormat="1" x14ac:dyDescent="0.25">
      <c r="A2396" s="136"/>
      <c r="B2396" s="136"/>
      <c r="C2396" s="136"/>
      <c r="D2396" s="136"/>
      <c r="E2396" s="136"/>
      <c r="F2396" s="136"/>
      <c r="G2396" s="136"/>
      <c r="H2396" s="136"/>
      <c r="I2396" s="136"/>
      <c r="J2396" s="136"/>
      <c r="K2396" s="136"/>
      <c r="L2396" s="138"/>
      <c r="M2396" s="139"/>
    </row>
    <row r="2397" spans="1:13" s="2" customFormat="1" x14ac:dyDescent="0.25">
      <c r="A2397" s="136"/>
      <c r="B2397" s="136"/>
      <c r="C2397" s="136"/>
      <c r="D2397" s="136"/>
      <c r="E2397" s="136"/>
      <c r="F2397" s="136"/>
      <c r="G2397" s="136"/>
      <c r="H2397" s="136"/>
      <c r="I2397" s="136"/>
      <c r="J2397" s="136"/>
      <c r="K2397" s="136"/>
      <c r="L2397" s="138"/>
      <c r="M2397" s="139"/>
    </row>
    <row r="2398" spans="1:13" s="2" customFormat="1" x14ac:dyDescent="0.25">
      <c r="A2398" s="136"/>
      <c r="B2398" s="136"/>
      <c r="C2398" s="136"/>
      <c r="D2398" s="136"/>
      <c r="E2398" s="136"/>
      <c r="F2398" s="136"/>
      <c r="G2398" s="136"/>
      <c r="H2398" s="136"/>
      <c r="I2398" s="136"/>
      <c r="J2398" s="136"/>
      <c r="K2398" s="136"/>
      <c r="L2398" s="138"/>
      <c r="M2398" s="139"/>
    </row>
    <row r="2399" spans="1:13" s="2" customFormat="1" x14ac:dyDescent="0.25">
      <c r="A2399" s="136"/>
      <c r="B2399" s="136"/>
      <c r="C2399" s="136"/>
      <c r="D2399" s="136"/>
      <c r="E2399" s="136"/>
      <c r="F2399" s="136"/>
      <c r="G2399" s="136"/>
      <c r="H2399" s="136"/>
      <c r="I2399" s="136"/>
      <c r="J2399" s="136"/>
      <c r="K2399" s="136"/>
      <c r="L2399" s="138"/>
      <c r="M2399" s="139"/>
    </row>
    <row r="2400" spans="1:13" s="2" customFormat="1" x14ac:dyDescent="0.25">
      <c r="A2400" s="136"/>
      <c r="B2400" s="136"/>
      <c r="C2400" s="136"/>
      <c r="D2400" s="136"/>
      <c r="E2400" s="136"/>
      <c r="F2400" s="136"/>
      <c r="G2400" s="136"/>
      <c r="H2400" s="136"/>
      <c r="I2400" s="136"/>
      <c r="J2400" s="136"/>
      <c r="K2400" s="136"/>
      <c r="L2400" s="138"/>
      <c r="M2400" s="139"/>
    </row>
    <row r="2401" spans="1:13" s="2" customFormat="1" x14ac:dyDescent="0.25">
      <c r="A2401" s="136"/>
      <c r="B2401" s="136"/>
      <c r="C2401" s="136"/>
      <c r="D2401" s="136"/>
      <c r="E2401" s="136"/>
      <c r="F2401" s="136"/>
      <c r="G2401" s="136"/>
      <c r="H2401" s="136"/>
      <c r="I2401" s="136"/>
      <c r="J2401" s="136"/>
      <c r="K2401" s="136"/>
      <c r="L2401" s="138"/>
      <c r="M2401" s="139"/>
    </row>
    <row r="2402" spans="1:13" s="2" customFormat="1" x14ac:dyDescent="0.25">
      <c r="A2402" s="136"/>
      <c r="B2402" s="136"/>
      <c r="C2402" s="136"/>
      <c r="D2402" s="136"/>
      <c r="E2402" s="136"/>
      <c r="F2402" s="136"/>
      <c r="G2402" s="136"/>
      <c r="H2402" s="136"/>
      <c r="I2402" s="136"/>
      <c r="J2402" s="136"/>
      <c r="K2402" s="136"/>
      <c r="L2402" s="138"/>
      <c r="M2402" s="139"/>
    </row>
    <row r="2403" spans="1:13" s="2" customFormat="1" x14ac:dyDescent="0.25">
      <c r="A2403" s="136"/>
      <c r="B2403" s="136"/>
      <c r="C2403" s="136"/>
      <c r="D2403" s="136"/>
      <c r="E2403" s="136"/>
      <c r="F2403" s="136"/>
      <c r="G2403" s="136"/>
      <c r="H2403" s="136"/>
      <c r="I2403" s="136"/>
      <c r="J2403" s="136"/>
      <c r="K2403" s="136"/>
      <c r="L2403" s="138"/>
      <c r="M2403" s="139"/>
    </row>
    <row r="2404" spans="1:13" s="2" customFormat="1" x14ac:dyDescent="0.25">
      <c r="A2404" s="136"/>
      <c r="B2404" s="136"/>
      <c r="C2404" s="136"/>
      <c r="D2404" s="136"/>
      <c r="E2404" s="136"/>
      <c r="F2404" s="136"/>
      <c r="G2404" s="136"/>
      <c r="H2404" s="136"/>
      <c r="I2404" s="136"/>
      <c r="J2404" s="136"/>
      <c r="K2404" s="136"/>
      <c r="L2404" s="138"/>
      <c r="M2404" s="139"/>
    </row>
    <row r="2405" spans="1:13" s="2" customFormat="1" x14ac:dyDescent="0.25">
      <c r="A2405" s="136"/>
      <c r="B2405" s="136"/>
      <c r="C2405" s="136"/>
      <c r="D2405" s="136"/>
      <c r="E2405" s="136"/>
      <c r="F2405" s="136"/>
      <c r="G2405" s="136"/>
      <c r="H2405" s="136"/>
      <c r="I2405" s="136"/>
      <c r="J2405" s="136"/>
      <c r="K2405" s="136"/>
      <c r="L2405" s="138"/>
      <c r="M2405" s="139"/>
    </row>
    <row r="2406" spans="1:13" s="2" customFormat="1" x14ac:dyDescent="0.25">
      <c r="A2406" s="136"/>
      <c r="B2406" s="136"/>
      <c r="C2406" s="136"/>
      <c r="D2406" s="136"/>
      <c r="E2406" s="136"/>
      <c r="F2406" s="136"/>
      <c r="G2406" s="136"/>
      <c r="H2406" s="136"/>
      <c r="I2406" s="136"/>
      <c r="J2406" s="136"/>
      <c r="K2406" s="136"/>
      <c r="L2406" s="138"/>
      <c r="M2406" s="139"/>
    </row>
    <row r="2407" spans="1:13" s="2" customFormat="1" x14ac:dyDescent="0.25">
      <c r="A2407" s="136"/>
      <c r="B2407" s="136"/>
      <c r="C2407" s="136"/>
      <c r="D2407" s="136"/>
      <c r="E2407" s="136"/>
      <c r="F2407" s="136"/>
      <c r="G2407" s="136"/>
      <c r="H2407" s="136"/>
      <c r="I2407" s="136"/>
      <c r="J2407" s="136"/>
      <c r="K2407" s="136"/>
      <c r="L2407" s="138"/>
      <c r="M2407" s="139"/>
    </row>
    <row r="2408" spans="1:13" s="2" customFormat="1" x14ac:dyDescent="0.25">
      <c r="A2408" s="136"/>
      <c r="B2408" s="136"/>
      <c r="C2408" s="136"/>
      <c r="D2408" s="136"/>
      <c r="E2408" s="136"/>
      <c r="F2408" s="136"/>
      <c r="G2408" s="136"/>
      <c r="H2408" s="136"/>
      <c r="I2408" s="136"/>
      <c r="J2408" s="136"/>
      <c r="K2408" s="136"/>
      <c r="L2408" s="138"/>
      <c r="M2408" s="139"/>
    </row>
    <row r="2409" spans="1:13" s="2" customFormat="1" x14ac:dyDescent="0.25">
      <c r="A2409" s="136"/>
      <c r="B2409" s="136"/>
      <c r="C2409" s="136"/>
      <c r="D2409" s="136"/>
      <c r="E2409" s="136"/>
      <c r="F2409" s="136"/>
      <c r="G2409" s="136"/>
      <c r="H2409" s="136"/>
      <c r="I2409" s="136"/>
      <c r="J2409" s="136"/>
      <c r="K2409" s="136"/>
      <c r="L2409" s="138"/>
      <c r="M2409" s="139"/>
    </row>
    <row r="2410" spans="1:13" s="2" customFormat="1" x14ac:dyDescent="0.25">
      <c r="A2410" s="136"/>
      <c r="B2410" s="136"/>
      <c r="C2410" s="136"/>
      <c r="D2410" s="136"/>
      <c r="E2410" s="136"/>
      <c r="F2410" s="136"/>
      <c r="G2410" s="136"/>
      <c r="H2410" s="136"/>
      <c r="I2410" s="136"/>
      <c r="J2410" s="136"/>
      <c r="K2410" s="136"/>
      <c r="L2410" s="138"/>
      <c r="M2410" s="139"/>
    </row>
    <row r="2411" spans="1:13" s="2" customFormat="1" x14ac:dyDescent="0.25">
      <c r="A2411" s="136"/>
      <c r="B2411" s="136"/>
      <c r="C2411" s="136"/>
      <c r="D2411" s="136"/>
      <c r="E2411" s="136"/>
      <c r="F2411" s="136"/>
      <c r="G2411" s="136"/>
      <c r="H2411" s="136"/>
      <c r="I2411" s="136"/>
      <c r="J2411" s="136"/>
      <c r="K2411" s="136"/>
      <c r="L2411" s="138"/>
      <c r="M2411" s="139"/>
    </row>
    <row r="2412" spans="1:13" s="2" customFormat="1" x14ac:dyDescent="0.25">
      <c r="A2412" s="136"/>
      <c r="B2412" s="136"/>
      <c r="C2412" s="136"/>
      <c r="D2412" s="136"/>
      <c r="E2412" s="136"/>
      <c r="F2412" s="136"/>
      <c r="G2412" s="136"/>
      <c r="H2412" s="136"/>
      <c r="I2412" s="136"/>
      <c r="J2412" s="136"/>
      <c r="K2412" s="136"/>
      <c r="L2412" s="138"/>
      <c r="M2412" s="139"/>
    </row>
    <row r="2413" spans="1:13" s="2" customFormat="1" x14ac:dyDescent="0.25">
      <c r="A2413" s="136"/>
      <c r="B2413" s="136"/>
      <c r="C2413" s="136"/>
      <c r="D2413" s="136"/>
      <c r="E2413" s="136"/>
      <c r="F2413" s="136"/>
      <c r="G2413" s="136"/>
      <c r="H2413" s="136"/>
      <c r="I2413" s="136"/>
      <c r="J2413" s="136"/>
      <c r="K2413" s="136"/>
      <c r="L2413" s="138"/>
      <c r="M2413" s="139"/>
    </row>
    <row r="2414" spans="1:13" s="2" customFormat="1" x14ac:dyDescent="0.25">
      <c r="A2414" s="136"/>
      <c r="B2414" s="136"/>
      <c r="C2414" s="136"/>
      <c r="D2414" s="136"/>
      <c r="E2414" s="136"/>
      <c r="F2414" s="136"/>
      <c r="G2414" s="136"/>
      <c r="H2414" s="136"/>
      <c r="I2414" s="136"/>
      <c r="J2414" s="136"/>
      <c r="K2414" s="136"/>
      <c r="L2414" s="138"/>
      <c r="M2414" s="139"/>
    </row>
    <row r="2415" spans="1:13" s="2" customFormat="1" x14ac:dyDescent="0.25">
      <c r="A2415" s="136"/>
      <c r="B2415" s="136"/>
      <c r="C2415" s="136"/>
      <c r="D2415" s="136"/>
      <c r="E2415" s="136"/>
      <c r="F2415" s="136"/>
      <c r="G2415" s="136"/>
      <c r="H2415" s="136"/>
      <c r="I2415" s="136"/>
      <c r="J2415" s="136"/>
      <c r="K2415" s="136"/>
      <c r="L2415" s="138"/>
      <c r="M2415" s="139"/>
    </row>
    <row r="2416" spans="1:13" s="2" customFormat="1" x14ac:dyDescent="0.25">
      <c r="A2416" s="136"/>
      <c r="B2416" s="136"/>
      <c r="C2416" s="136"/>
      <c r="D2416" s="136"/>
      <c r="E2416" s="136"/>
      <c r="F2416" s="136"/>
      <c r="G2416" s="136"/>
      <c r="H2416" s="136"/>
      <c r="I2416" s="136"/>
      <c r="J2416" s="136"/>
      <c r="K2416" s="136"/>
      <c r="L2416" s="138"/>
      <c r="M2416" s="139"/>
    </row>
    <row r="2417" spans="1:13" s="2" customFormat="1" x14ac:dyDescent="0.25">
      <c r="A2417" s="136"/>
      <c r="B2417" s="136"/>
      <c r="C2417" s="136"/>
      <c r="D2417" s="136"/>
      <c r="E2417" s="136"/>
      <c r="F2417" s="136"/>
      <c r="G2417" s="136"/>
      <c r="H2417" s="136"/>
      <c r="I2417" s="136"/>
      <c r="J2417" s="136"/>
      <c r="K2417" s="136"/>
      <c r="L2417" s="138"/>
      <c r="M2417" s="139"/>
    </row>
    <row r="2418" spans="1:13" s="2" customFormat="1" x14ac:dyDescent="0.25">
      <c r="A2418" s="136"/>
      <c r="B2418" s="136"/>
      <c r="C2418" s="136"/>
      <c r="D2418" s="136"/>
      <c r="E2418" s="136"/>
      <c r="F2418" s="136"/>
      <c r="G2418" s="136"/>
      <c r="H2418" s="136"/>
      <c r="I2418" s="136"/>
      <c r="J2418" s="136"/>
      <c r="K2418" s="136"/>
      <c r="L2418" s="138"/>
      <c r="M2418" s="139"/>
    </row>
    <row r="2419" spans="1:13" s="2" customFormat="1" x14ac:dyDescent="0.25">
      <c r="A2419" s="136"/>
      <c r="B2419" s="136"/>
      <c r="C2419" s="136"/>
      <c r="D2419" s="136"/>
      <c r="E2419" s="136"/>
      <c r="F2419" s="136"/>
      <c r="G2419" s="136"/>
      <c r="H2419" s="136"/>
      <c r="I2419" s="136"/>
      <c r="J2419" s="136"/>
      <c r="K2419" s="136"/>
      <c r="L2419" s="138"/>
      <c r="M2419" s="139"/>
    </row>
    <row r="2420" spans="1:13" s="2" customFormat="1" x14ac:dyDescent="0.25">
      <c r="A2420" s="136"/>
      <c r="B2420" s="136"/>
      <c r="C2420" s="136"/>
      <c r="D2420" s="136"/>
      <c r="E2420" s="136"/>
      <c r="F2420" s="136"/>
      <c r="G2420" s="136"/>
      <c r="H2420" s="136"/>
      <c r="I2420" s="136"/>
      <c r="J2420" s="136"/>
      <c r="K2420" s="136"/>
      <c r="L2420" s="138"/>
      <c r="M2420" s="139"/>
    </row>
    <row r="2421" spans="1:13" s="2" customFormat="1" x14ac:dyDescent="0.25">
      <c r="A2421" s="136"/>
      <c r="B2421" s="136"/>
      <c r="C2421" s="136"/>
      <c r="D2421" s="136"/>
      <c r="E2421" s="136"/>
      <c r="F2421" s="136"/>
      <c r="G2421" s="136"/>
      <c r="H2421" s="136"/>
      <c r="I2421" s="136"/>
      <c r="J2421" s="136"/>
      <c r="K2421" s="136"/>
      <c r="L2421" s="138"/>
      <c r="M2421" s="139"/>
    </row>
    <row r="2422" spans="1:13" s="2" customFormat="1" x14ac:dyDescent="0.25">
      <c r="A2422" s="136"/>
      <c r="B2422" s="136"/>
      <c r="C2422" s="136"/>
      <c r="D2422" s="136"/>
      <c r="E2422" s="136"/>
      <c r="F2422" s="136"/>
      <c r="G2422" s="136"/>
      <c r="H2422" s="136"/>
      <c r="I2422" s="136"/>
      <c r="J2422" s="136"/>
      <c r="K2422" s="136"/>
      <c r="L2422" s="138"/>
      <c r="M2422" s="139"/>
    </row>
    <row r="2423" spans="1:13" s="2" customFormat="1" x14ac:dyDescent="0.25">
      <c r="A2423" s="136"/>
      <c r="B2423" s="136"/>
      <c r="C2423" s="136"/>
      <c r="D2423" s="136"/>
      <c r="E2423" s="136"/>
      <c r="F2423" s="136"/>
      <c r="G2423" s="136"/>
      <c r="H2423" s="136"/>
      <c r="I2423" s="136"/>
      <c r="J2423" s="136"/>
      <c r="K2423" s="136"/>
      <c r="L2423" s="138"/>
      <c r="M2423" s="139"/>
    </row>
    <row r="2424" spans="1:13" s="2" customFormat="1" x14ac:dyDescent="0.25">
      <c r="A2424" s="136"/>
      <c r="B2424" s="136"/>
      <c r="C2424" s="136"/>
      <c r="D2424" s="136"/>
      <c r="E2424" s="136"/>
      <c r="F2424" s="136"/>
      <c r="G2424" s="136"/>
      <c r="H2424" s="136"/>
      <c r="I2424" s="136"/>
      <c r="J2424" s="136"/>
      <c r="K2424" s="136"/>
      <c r="L2424" s="138"/>
      <c r="M2424" s="139"/>
    </row>
    <row r="2425" spans="1:13" s="2" customFormat="1" x14ac:dyDescent="0.25">
      <c r="A2425" s="136"/>
      <c r="B2425" s="136"/>
      <c r="C2425" s="136"/>
      <c r="D2425" s="136"/>
      <c r="E2425" s="136"/>
      <c r="F2425" s="136"/>
      <c r="G2425" s="136"/>
      <c r="H2425" s="136"/>
      <c r="I2425" s="136"/>
      <c r="J2425" s="136"/>
      <c r="K2425" s="136"/>
      <c r="L2425" s="138"/>
      <c r="M2425" s="139"/>
    </row>
    <row r="2426" spans="1:13" s="2" customFormat="1" x14ac:dyDescent="0.25">
      <c r="A2426" s="136"/>
      <c r="B2426" s="136"/>
      <c r="C2426" s="136"/>
      <c r="D2426" s="136"/>
      <c r="E2426" s="136"/>
      <c r="F2426" s="136"/>
      <c r="G2426" s="136"/>
      <c r="H2426" s="136"/>
      <c r="I2426" s="136"/>
      <c r="J2426" s="136"/>
      <c r="K2426" s="136"/>
      <c r="L2426" s="138"/>
      <c r="M2426" s="139"/>
    </row>
    <row r="2427" spans="1:13" s="2" customFormat="1" x14ac:dyDescent="0.25">
      <c r="A2427" s="136"/>
      <c r="B2427" s="136"/>
      <c r="C2427" s="136"/>
      <c r="D2427" s="136"/>
      <c r="E2427" s="136"/>
      <c r="F2427" s="136"/>
      <c r="G2427" s="136"/>
      <c r="H2427" s="136"/>
      <c r="I2427" s="136"/>
      <c r="J2427" s="136"/>
      <c r="K2427" s="136"/>
      <c r="L2427" s="138"/>
      <c r="M2427" s="139"/>
    </row>
    <row r="2428" spans="1:13" s="2" customFormat="1" x14ac:dyDescent="0.25">
      <c r="A2428" s="136"/>
      <c r="B2428" s="136"/>
      <c r="C2428" s="136"/>
      <c r="D2428" s="136"/>
      <c r="E2428" s="136"/>
      <c r="F2428" s="136"/>
      <c r="G2428" s="136"/>
      <c r="H2428" s="136"/>
      <c r="I2428" s="136"/>
      <c r="J2428" s="136"/>
      <c r="K2428" s="136"/>
      <c r="L2428" s="138"/>
      <c r="M2428" s="139"/>
    </row>
    <row r="2429" spans="1:13" s="2" customFormat="1" x14ac:dyDescent="0.25">
      <c r="A2429" s="136"/>
      <c r="B2429" s="136"/>
      <c r="C2429" s="136"/>
      <c r="D2429" s="136"/>
      <c r="E2429" s="136"/>
      <c r="F2429" s="136"/>
      <c r="G2429" s="136"/>
      <c r="H2429" s="136"/>
      <c r="I2429" s="136"/>
      <c r="J2429" s="136"/>
      <c r="K2429" s="136"/>
      <c r="L2429" s="138"/>
      <c r="M2429" s="139"/>
    </row>
    <row r="2430" spans="1:13" s="2" customFormat="1" x14ac:dyDescent="0.25">
      <c r="A2430" s="136"/>
      <c r="B2430" s="136"/>
      <c r="C2430" s="136"/>
      <c r="D2430" s="136"/>
      <c r="E2430" s="136"/>
      <c r="F2430" s="136"/>
      <c r="G2430" s="136"/>
      <c r="H2430" s="136"/>
      <c r="I2430" s="136"/>
      <c r="J2430" s="136"/>
      <c r="K2430" s="136"/>
      <c r="L2430" s="138"/>
      <c r="M2430" s="139"/>
    </row>
    <row r="2431" spans="1:13" s="2" customFormat="1" x14ac:dyDescent="0.25">
      <c r="A2431" s="136"/>
      <c r="B2431" s="136"/>
      <c r="C2431" s="136"/>
      <c r="D2431" s="136"/>
      <c r="E2431" s="136"/>
      <c r="F2431" s="136"/>
      <c r="G2431" s="136"/>
      <c r="H2431" s="136"/>
      <c r="I2431" s="136"/>
      <c r="J2431" s="136"/>
      <c r="K2431" s="136"/>
      <c r="L2431" s="138"/>
      <c r="M2431" s="139"/>
    </row>
    <row r="2432" spans="1:13" s="2" customFormat="1" x14ac:dyDescent="0.25">
      <c r="A2432" s="136"/>
      <c r="B2432" s="136"/>
      <c r="C2432" s="136"/>
      <c r="D2432" s="136"/>
      <c r="E2432" s="136"/>
      <c r="F2432" s="136"/>
      <c r="G2432" s="136"/>
      <c r="H2432" s="136"/>
      <c r="I2432" s="136"/>
      <c r="J2432" s="136"/>
      <c r="K2432" s="136"/>
      <c r="L2432" s="138"/>
      <c r="M2432" s="139"/>
    </row>
    <row r="2433" spans="1:13" s="2" customFormat="1" x14ac:dyDescent="0.25">
      <c r="A2433" s="136"/>
      <c r="B2433" s="136"/>
      <c r="C2433" s="136"/>
      <c r="D2433" s="136"/>
      <c r="E2433" s="136"/>
      <c r="F2433" s="136"/>
      <c r="G2433" s="136"/>
      <c r="H2433" s="136"/>
      <c r="I2433" s="136"/>
      <c r="J2433" s="136"/>
      <c r="K2433" s="136"/>
      <c r="L2433" s="138"/>
      <c r="M2433" s="139"/>
    </row>
    <row r="2434" spans="1:13" s="2" customFormat="1" x14ac:dyDescent="0.25">
      <c r="A2434" s="136"/>
      <c r="B2434" s="136"/>
      <c r="C2434" s="136"/>
      <c r="D2434" s="136"/>
      <c r="E2434" s="136"/>
      <c r="F2434" s="136"/>
      <c r="G2434" s="136"/>
      <c r="H2434" s="136"/>
      <c r="I2434" s="136"/>
      <c r="J2434" s="136"/>
      <c r="K2434" s="136"/>
      <c r="L2434" s="138"/>
      <c r="M2434" s="139"/>
    </row>
    <row r="2435" spans="1:13" s="2" customFormat="1" x14ac:dyDescent="0.25">
      <c r="A2435" s="136"/>
      <c r="B2435" s="136"/>
      <c r="C2435" s="136"/>
      <c r="D2435" s="136"/>
      <c r="E2435" s="136"/>
      <c r="F2435" s="136"/>
      <c r="G2435" s="136"/>
      <c r="H2435" s="136"/>
      <c r="I2435" s="136"/>
      <c r="J2435" s="136"/>
      <c r="K2435" s="136"/>
      <c r="L2435" s="138"/>
      <c r="M2435" s="139"/>
    </row>
    <row r="2436" spans="1:13" s="2" customFormat="1" x14ac:dyDescent="0.25">
      <c r="A2436" s="136"/>
      <c r="B2436" s="136"/>
      <c r="C2436" s="136"/>
      <c r="D2436" s="136"/>
      <c r="E2436" s="136"/>
      <c r="F2436" s="136"/>
      <c r="G2436" s="136"/>
      <c r="H2436" s="136"/>
      <c r="I2436" s="136"/>
      <c r="J2436" s="136"/>
      <c r="K2436" s="136"/>
      <c r="L2436" s="138"/>
      <c r="M2436" s="139"/>
    </row>
    <row r="2437" spans="1:13" s="2" customFormat="1" x14ac:dyDescent="0.25">
      <c r="A2437" s="136"/>
      <c r="B2437" s="136"/>
      <c r="C2437" s="136"/>
      <c r="D2437" s="136"/>
      <c r="E2437" s="136"/>
      <c r="F2437" s="136"/>
      <c r="G2437" s="136"/>
      <c r="H2437" s="136"/>
      <c r="I2437" s="136"/>
      <c r="J2437" s="136"/>
      <c r="K2437" s="136"/>
      <c r="L2437" s="138"/>
      <c r="M2437" s="139"/>
    </row>
    <row r="2438" spans="1:13" s="2" customFormat="1" x14ac:dyDescent="0.25">
      <c r="A2438" s="136"/>
      <c r="B2438" s="136"/>
      <c r="C2438" s="136"/>
      <c r="D2438" s="136"/>
      <c r="E2438" s="136"/>
      <c r="F2438" s="136"/>
      <c r="G2438" s="136"/>
      <c r="H2438" s="136"/>
      <c r="I2438" s="136"/>
      <c r="J2438" s="136"/>
      <c r="K2438" s="136"/>
      <c r="L2438" s="138"/>
      <c r="M2438" s="139"/>
    </row>
    <row r="2439" spans="1:13" s="2" customFormat="1" x14ac:dyDescent="0.25">
      <c r="A2439" s="136"/>
      <c r="B2439" s="136"/>
      <c r="C2439" s="136"/>
      <c r="D2439" s="136"/>
      <c r="E2439" s="136"/>
      <c r="F2439" s="136"/>
      <c r="G2439" s="136"/>
      <c r="H2439" s="136"/>
      <c r="I2439" s="136"/>
      <c r="J2439" s="136"/>
      <c r="K2439" s="136"/>
      <c r="L2439" s="138"/>
      <c r="M2439" s="139"/>
    </row>
    <row r="2440" spans="1:13" s="2" customFormat="1" x14ac:dyDescent="0.25">
      <c r="A2440" s="136"/>
      <c r="B2440" s="136"/>
      <c r="C2440" s="136"/>
      <c r="D2440" s="136"/>
      <c r="E2440" s="136"/>
      <c r="F2440" s="136"/>
      <c r="G2440" s="136"/>
      <c r="H2440" s="136"/>
      <c r="I2440" s="136"/>
      <c r="J2440" s="136"/>
      <c r="K2440" s="136"/>
      <c r="L2440" s="138"/>
      <c r="M2440" s="139"/>
    </row>
    <row r="2441" spans="1:13" s="2" customFormat="1" x14ac:dyDescent="0.25">
      <c r="A2441" s="136"/>
      <c r="B2441" s="136"/>
      <c r="C2441" s="136"/>
      <c r="D2441" s="136"/>
      <c r="E2441" s="136"/>
      <c r="F2441" s="136"/>
      <c r="G2441" s="136"/>
      <c r="H2441" s="136"/>
      <c r="I2441" s="136"/>
      <c r="J2441" s="136"/>
      <c r="K2441" s="136"/>
      <c r="L2441" s="138"/>
      <c r="M2441" s="139"/>
    </row>
    <row r="2442" spans="1:13" s="2" customFormat="1" x14ac:dyDescent="0.25">
      <c r="A2442" s="136"/>
      <c r="B2442" s="136"/>
      <c r="C2442" s="136"/>
      <c r="D2442" s="136"/>
      <c r="E2442" s="136"/>
      <c r="F2442" s="136"/>
      <c r="G2442" s="136"/>
      <c r="H2442" s="136"/>
      <c r="I2442" s="136"/>
      <c r="J2442" s="136"/>
      <c r="K2442" s="136"/>
      <c r="L2442" s="138"/>
      <c r="M2442" s="139"/>
    </row>
    <row r="2443" spans="1:13" s="2" customFormat="1" x14ac:dyDescent="0.25">
      <c r="A2443" s="136"/>
      <c r="B2443" s="136"/>
      <c r="C2443" s="136"/>
      <c r="D2443" s="136"/>
      <c r="E2443" s="136"/>
      <c r="F2443" s="136"/>
      <c r="G2443" s="136"/>
      <c r="H2443" s="136"/>
      <c r="I2443" s="136"/>
      <c r="J2443" s="136"/>
      <c r="K2443" s="136"/>
      <c r="L2443" s="138"/>
      <c r="M2443" s="139"/>
    </row>
    <row r="2444" spans="1:13" s="2" customFormat="1" x14ac:dyDescent="0.25">
      <c r="A2444" s="136"/>
      <c r="B2444" s="136"/>
      <c r="C2444" s="136"/>
      <c r="D2444" s="136"/>
      <c r="E2444" s="136"/>
      <c r="F2444" s="136"/>
      <c r="G2444" s="136"/>
      <c r="H2444" s="136"/>
      <c r="I2444" s="136"/>
      <c r="J2444" s="136"/>
      <c r="K2444" s="136"/>
      <c r="L2444" s="138"/>
      <c r="M2444" s="139"/>
    </row>
    <row r="2445" spans="1:13" s="2" customFormat="1" x14ac:dyDescent="0.25">
      <c r="A2445" s="136"/>
      <c r="B2445" s="136"/>
      <c r="C2445" s="136"/>
      <c r="D2445" s="136"/>
      <c r="E2445" s="136"/>
      <c r="F2445" s="136"/>
      <c r="G2445" s="136"/>
      <c r="H2445" s="136"/>
      <c r="I2445" s="136"/>
      <c r="J2445" s="136"/>
      <c r="K2445" s="136"/>
      <c r="L2445" s="138"/>
      <c r="M2445" s="139"/>
    </row>
    <row r="2446" spans="1:13" s="2" customFormat="1" x14ac:dyDescent="0.25">
      <c r="A2446" s="136"/>
      <c r="B2446" s="136"/>
      <c r="C2446" s="136"/>
      <c r="D2446" s="136"/>
      <c r="E2446" s="136"/>
      <c r="F2446" s="136"/>
      <c r="G2446" s="136"/>
      <c r="H2446" s="136"/>
      <c r="I2446" s="136"/>
      <c r="J2446" s="136"/>
      <c r="K2446" s="136"/>
      <c r="L2446" s="138"/>
      <c r="M2446" s="139"/>
    </row>
    <row r="2447" spans="1:13" s="2" customFormat="1" x14ac:dyDescent="0.25">
      <c r="A2447" s="136"/>
      <c r="B2447" s="136"/>
      <c r="C2447" s="136"/>
      <c r="D2447" s="136"/>
      <c r="E2447" s="136"/>
      <c r="F2447" s="136"/>
      <c r="G2447" s="136"/>
      <c r="H2447" s="136"/>
      <c r="I2447" s="136"/>
      <c r="J2447" s="136"/>
      <c r="K2447" s="136"/>
      <c r="L2447" s="138"/>
      <c r="M2447" s="139"/>
    </row>
    <row r="2448" spans="1:13" s="2" customFormat="1" x14ac:dyDescent="0.25">
      <c r="A2448" s="136"/>
      <c r="B2448" s="136"/>
      <c r="C2448" s="136"/>
      <c r="D2448" s="136"/>
      <c r="E2448" s="136"/>
      <c r="F2448" s="136"/>
      <c r="G2448" s="136"/>
      <c r="H2448" s="136"/>
      <c r="I2448" s="136"/>
      <c r="J2448" s="136"/>
      <c r="K2448" s="136"/>
      <c r="L2448" s="138"/>
      <c r="M2448" s="139"/>
    </row>
    <row r="2449" spans="1:13" s="2" customFormat="1" x14ac:dyDescent="0.25">
      <c r="A2449" s="136"/>
      <c r="B2449" s="136"/>
      <c r="C2449" s="136"/>
      <c r="D2449" s="136"/>
      <c r="E2449" s="136"/>
      <c r="F2449" s="136"/>
      <c r="G2449" s="136"/>
      <c r="H2449" s="136"/>
      <c r="I2449" s="136"/>
      <c r="J2449" s="136"/>
      <c r="K2449" s="136"/>
      <c r="L2449" s="138"/>
      <c r="M2449" s="139"/>
    </row>
    <row r="2450" spans="1:13" s="2" customFormat="1" x14ac:dyDescent="0.25">
      <c r="A2450" s="136"/>
      <c r="B2450" s="136"/>
      <c r="C2450" s="136"/>
      <c r="D2450" s="136"/>
      <c r="E2450" s="136"/>
      <c r="F2450" s="136"/>
      <c r="G2450" s="136"/>
      <c r="H2450" s="136"/>
      <c r="I2450" s="136"/>
      <c r="J2450" s="136"/>
      <c r="K2450" s="136"/>
      <c r="L2450" s="138"/>
      <c r="M2450" s="139"/>
    </row>
    <row r="2451" spans="1:13" s="2" customFormat="1" x14ac:dyDescent="0.25">
      <c r="A2451" s="136"/>
      <c r="B2451" s="136"/>
      <c r="C2451" s="136"/>
      <c r="D2451" s="136"/>
      <c r="E2451" s="136"/>
      <c r="F2451" s="136"/>
      <c r="G2451" s="136"/>
      <c r="H2451" s="136"/>
      <c r="I2451" s="136"/>
      <c r="J2451" s="136"/>
      <c r="K2451" s="136"/>
      <c r="L2451" s="138"/>
      <c r="M2451" s="139"/>
    </row>
    <row r="2452" spans="1:13" s="2" customFormat="1" x14ac:dyDescent="0.25">
      <c r="A2452" s="136"/>
      <c r="B2452" s="136"/>
      <c r="C2452" s="136"/>
      <c r="D2452" s="136"/>
      <c r="E2452" s="136"/>
      <c r="F2452" s="136"/>
      <c r="G2452" s="136"/>
      <c r="H2452" s="136"/>
      <c r="I2452" s="136"/>
      <c r="J2452" s="136"/>
      <c r="K2452" s="136"/>
      <c r="L2452" s="138"/>
      <c r="M2452" s="139"/>
    </row>
    <row r="2453" spans="1:13" s="2" customFormat="1" x14ac:dyDescent="0.25">
      <c r="A2453" s="136"/>
      <c r="B2453" s="136"/>
      <c r="C2453" s="136"/>
      <c r="D2453" s="136"/>
      <c r="E2453" s="136"/>
      <c r="F2453" s="136"/>
      <c r="G2453" s="136"/>
      <c r="H2453" s="136"/>
      <c r="I2453" s="136"/>
      <c r="J2453" s="136"/>
      <c r="K2453" s="136"/>
      <c r="L2453" s="138"/>
      <c r="M2453" s="139"/>
    </row>
    <row r="2454" spans="1:13" s="2" customFormat="1" x14ac:dyDescent="0.25">
      <c r="A2454" s="136"/>
      <c r="B2454" s="136"/>
      <c r="C2454" s="136"/>
      <c r="D2454" s="136"/>
      <c r="E2454" s="136"/>
      <c r="F2454" s="136"/>
      <c r="G2454" s="136"/>
      <c r="H2454" s="136"/>
      <c r="I2454" s="136"/>
      <c r="J2454" s="136"/>
      <c r="K2454" s="136"/>
      <c r="L2454" s="138"/>
      <c r="M2454" s="139"/>
    </row>
    <row r="2455" spans="1:13" s="2" customFormat="1" x14ac:dyDescent="0.25">
      <c r="A2455" s="136"/>
      <c r="B2455" s="136"/>
      <c r="C2455" s="136"/>
      <c r="D2455" s="136"/>
      <c r="E2455" s="136"/>
      <c r="F2455" s="136"/>
      <c r="G2455" s="136"/>
      <c r="H2455" s="136"/>
      <c r="I2455" s="136"/>
      <c r="J2455" s="136"/>
      <c r="K2455" s="136"/>
      <c r="L2455" s="138"/>
      <c r="M2455" s="139"/>
    </row>
    <row r="2456" spans="1:13" s="2" customFormat="1" x14ac:dyDescent="0.25">
      <c r="A2456" s="136"/>
      <c r="B2456" s="136"/>
      <c r="C2456" s="136"/>
      <c r="D2456" s="136"/>
      <c r="E2456" s="136"/>
      <c r="F2456" s="136"/>
      <c r="G2456" s="136"/>
      <c r="H2456" s="136"/>
      <c r="I2456" s="136"/>
      <c r="J2456" s="136"/>
      <c r="K2456" s="136"/>
      <c r="L2456" s="138"/>
      <c r="M2456" s="139"/>
    </row>
    <row r="2457" spans="1:13" s="2" customFormat="1" x14ac:dyDescent="0.25">
      <c r="A2457" s="136"/>
      <c r="B2457" s="136"/>
      <c r="C2457" s="136"/>
      <c r="D2457" s="136"/>
      <c r="E2457" s="136"/>
      <c r="F2457" s="136"/>
      <c r="G2457" s="136"/>
      <c r="H2457" s="136"/>
      <c r="I2457" s="136"/>
      <c r="J2457" s="136"/>
      <c r="K2457" s="136"/>
      <c r="L2457" s="138"/>
      <c r="M2457" s="139"/>
    </row>
    <row r="2458" spans="1:13" s="2" customFormat="1" x14ac:dyDescent="0.25">
      <c r="A2458" s="136"/>
      <c r="B2458" s="136"/>
      <c r="C2458" s="136"/>
      <c r="D2458" s="136"/>
      <c r="E2458" s="136"/>
      <c r="F2458" s="136"/>
      <c r="G2458" s="136"/>
      <c r="H2458" s="136"/>
      <c r="I2458" s="136"/>
      <c r="J2458" s="136"/>
      <c r="K2458" s="136"/>
      <c r="L2458" s="138"/>
      <c r="M2458" s="139"/>
    </row>
    <row r="2459" spans="1:13" s="2" customFormat="1" x14ac:dyDescent="0.25">
      <c r="A2459" s="136"/>
      <c r="B2459" s="136"/>
      <c r="C2459" s="136"/>
      <c r="D2459" s="136"/>
      <c r="E2459" s="136"/>
      <c r="F2459" s="136"/>
      <c r="G2459" s="136"/>
      <c r="H2459" s="136"/>
      <c r="I2459" s="136"/>
      <c r="J2459" s="136"/>
      <c r="K2459" s="136"/>
      <c r="L2459" s="138"/>
      <c r="M2459" s="139"/>
    </row>
    <row r="2460" spans="1:13" s="2" customFormat="1" x14ac:dyDescent="0.25">
      <c r="A2460" s="136"/>
      <c r="B2460" s="136"/>
      <c r="C2460" s="136"/>
      <c r="D2460" s="136"/>
      <c r="E2460" s="136"/>
      <c r="F2460" s="136"/>
      <c r="G2460" s="136"/>
      <c r="H2460" s="136"/>
      <c r="I2460" s="136"/>
      <c r="J2460" s="136"/>
      <c r="K2460" s="136"/>
      <c r="L2460" s="138"/>
      <c r="M2460" s="139"/>
    </row>
    <row r="2461" spans="1:13" s="2" customFormat="1" x14ac:dyDescent="0.25">
      <c r="A2461" s="136"/>
      <c r="B2461" s="136"/>
      <c r="C2461" s="136"/>
      <c r="D2461" s="136"/>
      <c r="E2461" s="136"/>
      <c r="F2461" s="136"/>
      <c r="G2461" s="136"/>
      <c r="H2461" s="136"/>
      <c r="I2461" s="136"/>
      <c r="J2461" s="136"/>
      <c r="K2461" s="136"/>
      <c r="L2461" s="138"/>
      <c r="M2461" s="139"/>
    </row>
    <row r="2462" spans="1:13" s="2" customFormat="1" x14ac:dyDescent="0.25">
      <c r="A2462" s="136"/>
      <c r="B2462" s="136"/>
      <c r="C2462" s="136"/>
      <c r="D2462" s="136"/>
      <c r="E2462" s="136"/>
      <c r="F2462" s="136"/>
      <c r="G2462" s="136"/>
      <c r="H2462" s="136"/>
      <c r="I2462" s="136"/>
      <c r="J2462" s="136"/>
      <c r="K2462" s="136"/>
      <c r="L2462" s="138"/>
      <c r="M2462" s="139"/>
    </row>
    <row r="2463" spans="1:13" s="2" customFormat="1" x14ac:dyDescent="0.25">
      <c r="A2463" s="136"/>
      <c r="B2463" s="136"/>
      <c r="C2463" s="136"/>
      <c r="D2463" s="136"/>
      <c r="E2463" s="136"/>
      <c r="F2463" s="136"/>
      <c r="G2463" s="136"/>
      <c r="H2463" s="136"/>
      <c r="I2463" s="136"/>
      <c r="J2463" s="136"/>
      <c r="K2463" s="136"/>
      <c r="L2463" s="138"/>
      <c r="M2463" s="139"/>
    </row>
    <row r="2464" spans="1:13" s="2" customFormat="1" x14ac:dyDescent="0.25">
      <c r="A2464" s="136"/>
      <c r="B2464" s="136"/>
      <c r="C2464" s="136"/>
      <c r="D2464" s="136"/>
      <c r="E2464" s="136"/>
      <c r="F2464" s="136"/>
      <c r="G2464" s="136"/>
      <c r="H2464" s="136"/>
      <c r="I2464" s="136"/>
      <c r="J2464" s="136"/>
      <c r="K2464" s="136"/>
      <c r="L2464" s="138"/>
      <c r="M2464" s="139"/>
    </row>
    <row r="2465" spans="1:13" s="2" customFormat="1" x14ac:dyDescent="0.25">
      <c r="A2465" s="136"/>
      <c r="B2465" s="136"/>
      <c r="C2465" s="136"/>
      <c r="D2465" s="136"/>
      <c r="E2465" s="136"/>
      <c r="F2465" s="136"/>
      <c r="G2465" s="136"/>
      <c r="H2465" s="136"/>
      <c r="I2465" s="136"/>
      <c r="J2465" s="136"/>
      <c r="K2465" s="136"/>
      <c r="L2465" s="138"/>
      <c r="M2465" s="139"/>
    </row>
    <row r="2466" spans="1:13" s="2" customFormat="1" x14ac:dyDescent="0.25">
      <c r="A2466" s="136"/>
      <c r="B2466" s="136"/>
      <c r="C2466" s="136"/>
      <c r="D2466" s="136"/>
      <c r="E2466" s="136"/>
      <c r="F2466" s="136"/>
      <c r="G2466" s="136"/>
      <c r="H2466" s="136"/>
      <c r="I2466" s="136"/>
      <c r="J2466" s="136"/>
      <c r="K2466" s="136"/>
      <c r="L2466" s="138"/>
      <c r="M2466" s="139"/>
    </row>
    <row r="2467" spans="1:13" s="2" customFormat="1" x14ac:dyDescent="0.25">
      <c r="A2467" s="136"/>
      <c r="B2467" s="136"/>
      <c r="C2467" s="136"/>
      <c r="D2467" s="136"/>
      <c r="E2467" s="136"/>
      <c r="F2467" s="136"/>
      <c r="G2467" s="136"/>
      <c r="H2467" s="136"/>
      <c r="I2467" s="136"/>
      <c r="J2467" s="136"/>
      <c r="K2467" s="136"/>
      <c r="L2467" s="138"/>
      <c r="M2467" s="139"/>
    </row>
    <row r="2468" spans="1:13" s="2" customFormat="1" x14ac:dyDescent="0.25">
      <c r="A2468" s="136"/>
      <c r="B2468" s="136"/>
      <c r="C2468" s="136"/>
      <c r="D2468" s="136"/>
      <c r="E2468" s="136"/>
      <c r="F2468" s="136"/>
      <c r="G2468" s="136"/>
      <c r="H2468" s="136"/>
      <c r="I2468" s="136"/>
      <c r="J2468" s="136"/>
      <c r="K2468" s="136"/>
      <c r="L2468" s="138"/>
      <c r="M2468" s="139"/>
    </row>
    <row r="2469" spans="1:13" s="2" customFormat="1" x14ac:dyDescent="0.25">
      <c r="A2469" s="136"/>
      <c r="B2469" s="136"/>
      <c r="C2469" s="136"/>
      <c r="D2469" s="136"/>
      <c r="E2469" s="136"/>
      <c r="F2469" s="136"/>
      <c r="G2469" s="136"/>
      <c r="H2469" s="136"/>
      <c r="I2469" s="136"/>
      <c r="J2469" s="136"/>
      <c r="K2469" s="136"/>
      <c r="L2469" s="138"/>
      <c r="M2469" s="139"/>
    </row>
    <row r="2470" spans="1:13" s="2" customFormat="1" x14ac:dyDescent="0.25">
      <c r="A2470" s="136"/>
      <c r="B2470" s="136"/>
      <c r="C2470" s="136"/>
      <c r="D2470" s="136"/>
      <c r="E2470" s="136"/>
      <c r="F2470" s="136"/>
      <c r="G2470" s="136"/>
      <c r="H2470" s="136"/>
      <c r="I2470" s="136"/>
      <c r="J2470" s="136"/>
      <c r="K2470" s="136"/>
      <c r="L2470" s="138"/>
      <c r="M2470" s="139"/>
    </row>
    <row r="2471" spans="1:13" s="2" customFormat="1" x14ac:dyDescent="0.25">
      <c r="A2471" s="136"/>
      <c r="B2471" s="136"/>
      <c r="C2471" s="136"/>
      <c r="D2471" s="136"/>
      <c r="E2471" s="136"/>
      <c r="F2471" s="136"/>
      <c r="G2471" s="136"/>
      <c r="H2471" s="136"/>
      <c r="I2471" s="136"/>
      <c r="J2471" s="136"/>
      <c r="K2471" s="136"/>
      <c r="L2471" s="138"/>
      <c r="M2471" s="139"/>
    </row>
    <row r="2472" spans="1:13" s="2" customFormat="1" x14ac:dyDescent="0.25">
      <c r="A2472" s="136"/>
      <c r="B2472" s="136"/>
      <c r="C2472" s="136"/>
      <c r="D2472" s="136"/>
      <c r="E2472" s="136"/>
      <c r="F2472" s="136"/>
      <c r="G2472" s="136"/>
      <c r="H2472" s="136"/>
      <c r="I2472" s="136"/>
      <c r="J2472" s="136"/>
      <c r="K2472" s="136"/>
      <c r="L2472" s="138"/>
      <c r="M2472" s="139"/>
    </row>
    <row r="2473" spans="1:13" s="2" customFormat="1" x14ac:dyDescent="0.25">
      <c r="A2473" s="136"/>
      <c r="B2473" s="136"/>
      <c r="C2473" s="136"/>
      <c r="D2473" s="136"/>
      <c r="E2473" s="136"/>
      <c r="F2473" s="136"/>
      <c r="G2473" s="136"/>
      <c r="H2473" s="136"/>
      <c r="I2473" s="136"/>
      <c r="J2473" s="136"/>
      <c r="K2473" s="136"/>
      <c r="L2473" s="138"/>
      <c r="M2473" s="139"/>
    </row>
    <row r="2474" spans="1:13" s="2" customFormat="1" x14ac:dyDescent="0.25">
      <c r="A2474" s="136"/>
      <c r="B2474" s="136"/>
      <c r="C2474" s="136"/>
      <c r="D2474" s="136"/>
      <c r="E2474" s="136"/>
      <c r="F2474" s="136"/>
      <c r="G2474" s="136"/>
      <c r="H2474" s="136"/>
      <c r="I2474" s="136"/>
      <c r="J2474" s="136"/>
      <c r="K2474" s="136"/>
      <c r="L2474" s="138"/>
      <c r="M2474" s="139"/>
    </row>
    <row r="2475" spans="1:13" s="2" customFormat="1" x14ac:dyDescent="0.25">
      <c r="A2475" s="136"/>
      <c r="B2475" s="136"/>
      <c r="C2475" s="136"/>
      <c r="D2475" s="136"/>
      <c r="E2475" s="136"/>
      <c r="F2475" s="136"/>
      <c r="G2475" s="136"/>
      <c r="H2475" s="136"/>
      <c r="I2475" s="136"/>
      <c r="J2475" s="136"/>
      <c r="K2475" s="136"/>
      <c r="L2475" s="138"/>
      <c r="M2475" s="139"/>
    </row>
    <row r="2476" spans="1:13" s="2" customFormat="1" x14ac:dyDescent="0.25">
      <c r="A2476" s="136"/>
      <c r="B2476" s="136"/>
      <c r="C2476" s="136"/>
      <c r="D2476" s="136"/>
      <c r="E2476" s="136"/>
      <c r="F2476" s="136"/>
      <c r="G2476" s="136"/>
      <c r="H2476" s="136"/>
      <c r="I2476" s="136"/>
      <c r="J2476" s="136"/>
      <c r="K2476" s="136"/>
      <c r="L2476" s="138"/>
      <c r="M2476" s="139"/>
    </row>
    <row r="2477" spans="1:13" s="2" customFormat="1" x14ac:dyDescent="0.25">
      <c r="A2477" s="136"/>
      <c r="B2477" s="136"/>
      <c r="C2477" s="136"/>
      <c r="D2477" s="136"/>
      <c r="E2477" s="136"/>
      <c r="F2477" s="136"/>
      <c r="G2477" s="136"/>
      <c r="H2477" s="136"/>
      <c r="I2477" s="136"/>
      <c r="J2477" s="136"/>
      <c r="K2477" s="136"/>
      <c r="L2477" s="138"/>
      <c r="M2477" s="139"/>
    </row>
    <row r="2478" spans="1:13" s="2" customFormat="1" x14ac:dyDescent="0.25">
      <c r="A2478" s="136"/>
      <c r="B2478" s="136"/>
      <c r="C2478" s="136"/>
      <c r="D2478" s="136"/>
      <c r="E2478" s="136"/>
      <c r="F2478" s="136"/>
      <c r="G2478" s="136"/>
      <c r="H2478" s="136"/>
      <c r="I2478" s="136"/>
      <c r="J2478" s="136"/>
      <c r="K2478" s="136"/>
      <c r="L2478" s="138"/>
      <c r="M2478" s="139"/>
    </row>
    <row r="2479" spans="1:13" s="2" customFormat="1" x14ac:dyDescent="0.25">
      <c r="A2479" s="136"/>
      <c r="B2479" s="136"/>
      <c r="C2479" s="136"/>
      <c r="D2479" s="136"/>
      <c r="E2479" s="136"/>
      <c r="F2479" s="136"/>
      <c r="G2479" s="136"/>
      <c r="H2479" s="136"/>
      <c r="I2479" s="136"/>
      <c r="J2479" s="136"/>
      <c r="K2479" s="136"/>
      <c r="L2479" s="138"/>
      <c r="M2479" s="139"/>
    </row>
    <row r="2480" spans="1:13" s="2" customFormat="1" x14ac:dyDescent="0.25">
      <c r="A2480" s="136"/>
      <c r="B2480" s="136"/>
      <c r="C2480" s="136"/>
      <c r="D2480" s="136"/>
      <c r="E2480" s="136"/>
      <c r="F2480" s="136"/>
      <c r="G2480" s="136"/>
      <c r="H2480" s="136"/>
      <c r="I2480" s="136"/>
      <c r="J2480" s="136"/>
      <c r="K2480" s="136"/>
      <c r="L2480" s="138"/>
      <c r="M2480" s="139"/>
    </row>
    <row r="2481" spans="1:13" s="2" customFormat="1" x14ac:dyDescent="0.25">
      <c r="A2481" s="136"/>
      <c r="B2481" s="136"/>
      <c r="C2481" s="136"/>
      <c r="D2481" s="136"/>
      <c r="E2481" s="136"/>
      <c r="F2481" s="136"/>
      <c r="G2481" s="136"/>
      <c r="H2481" s="136"/>
      <c r="I2481" s="136"/>
      <c r="J2481" s="136"/>
      <c r="K2481" s="136"/>
      <c r="L2481" s="138"/>
      <c r="M2481" s="139"/>
    </row>
    <row r="2482" spans="1:13" s="2" customFormat="1" x14ac:dyDescent="0.25">
      <c r="A2482" s="136"/>
      <c r="B2482" s="136"/>
      <c r="C2482" s="136"/>
      <c r="D2482" s="136"/>
      <c r="E2482" s="136"/>
      <c r="F2482" s="136"/>
      <c r="G2482" s="136"/>
      <c r="H2482" s="136"/>
      <c r="I2482" s="136"/>
      <c r="J2482" s="136"/>
      <c r="K2482" s="136"/>
      <c r="L2482" s="138"/>
      <c r="M2482" s="139"/>
    </row>
    <row r="2483" spans="1:13" s="2" customFormat="1" x14ac:dyDescent="0.25">
      <c r="A2483" s="136"/>
      <c r="B2483" s="136"/>
      <c r="C2483" s="136"/>
      <c r="D2483" s="136"/>
      <c r="E2483" s="136"/>
      <c r="F2483" s="136"/>
      <c r="G2483" s="136"/>
      <c r="H2483" s="136"/>
      <c r="I2483" s="136"/>
      <c r="J2483" s="136"/>
      <c r="K2483" s="136"/>
      <c r="L2483" s="138"/>
      <c r="M2483" s="139"/>
    </row>
    <row r="2484" spans="1:13" s="2" customFormat="1" x14ac:dyDescent="0.25">
      <c r="A2484" s="136"/>
      <c r="B2484" s="136"/>
      <c r="C2484" s="136"/>
      <c r="D2484" s="136"/>
      <c r="E2484" s="136"/>
      <c r="F2484" s="136"/>
      <c r="G2484" s="136"/>
      <c r="H2484" s="136"/>
      <c r="I2484" s="136"/>
      <c r="J2484" s="136"/>
      <c r="K2484" s="136"/>
      <c r="L2484" s="138"/>
      <c r="M2484" s="139"/>
    </row>
    <row r="2485" spans="1:13" s="2" customFormat="1" x14ac:dyDescent="0.25">
      <c r="A2485" s="136"/>
      <c r="B2485" s="136"/>
      <c r="C2485" s="136"/>
      <c r="D2485" s="136"/>
      <c r="E2485" s="136"/>
      <c r="F2485" s="136"/>
      <c r="G2485" s="136"/>
      <c r="H2485" s="136"/>
      <c r="I2485" s="136"/>
      <c r="J2485" s="136"/>
      <c r="K2485" s="136"/>
      <c r="L2485" s="138"/>
      <c r="M2485" s="139"/>
    </row>
    <row r="2486" spans="1:13" s="2" customFormat="1" x14ac:dyDescent="0.25">
      <c r="A2486" s="136"/>
      <c r="B2486" s="136"/>
      <c r="C2486" s="136"/>
      <c r="D2486" s="136"/>
      <c r="E2486" s="136"/>
      <c r="F2486" s="136"/>
      <c r="G2486" s="136"/>
      <c r="H2486" s="136"/>
      <c r="I2486" s="136"/>
      <c r="J2486" s="136"/>
      <c r="K2486" s="136"/>
      <c r="L2486" s="138"/>
      <c r="M2486" s="139"/>
    </row>
    <row r="2487" spans="1:13" s="2" customFormat="1" x14ac:dyDescent="0.25">
      <c r="A2487" s="136"/>
      <c r="B2487" s="136"/>
      <c r="C2487" s="136"/>
      <c r="D2487" s="136"/>
      <c r="E2487" s="136"/>
      <c r="F2487" s="136"/>
      <c r="G2487" s="136"/>
      <c r="H2487" s="136"/>
      <c r="I2487" s="136"/>
      <c r="J2487" s="136"/>
      <c r="K2487" s="136"/>
      <c r="L2487" s="138"/>
      <c r="M2487" s="139"/>
    </row>
    <row r="2488" spans="1:13" s="2" customFormat="1" x14ac:dyDescent="0.25">
      <c r="A2488" s="136"/>
      <c r="B2488" s="136"/>
      <c r="C2488" s="136"/>
      <c r="D2488" s="136"/>
      <c r="E2488" s="136"/>
      <c r="F2488" s="136"/>
      <c r="G2488" s="136"/>
      <c r="H2488" s="136"/>
      <c r="I2488" s="136"/>
      <c r="J2488" s="136"/>
      <c r="K2488" s="136"/>
      <c r="L2488" s="138"/>
      <c r="M2488" s="139"/>
    </row>
    <row r="2489" spans="1:13" s="2" customFormat="1" x14ac:dyDescent="0.25">
      <c r="A2489" s="136"/>
      <c r="B2489" s="136"/>
      <c r="C2489" s="136"/>
      <c r="D2489" s="136"/>
      <c r="E2489" s="136"/>
      <c r="F2489" s="136"/>
      <c r="G2489" s="136"/>
      <c r="H2489" s="136"/>
      <c r="I2489" s="136"/>
      <c r="J2489" s="136"/>
      <c r="K2489" s="136"/>
      <c r="L2489" s="138"/>
      <c r="M2489" s="139"/>
    </row>
    <row r="2490" spans="1:13" s="2" customFormat="1" x14ac:dyDescent="0.25">
      <c r="A2490" s="136"/>
      <c r="B2490" s="136"/>
      <c r="C2490" s="136"/>
      <c r="D2490" s="136"/>
      <c r="E2490" s="136"/>
      <c r="F2490" s="136"/>
      <c r="G2490" s="136"/>
      <c r="H2490" s="136"/>
      <c r="I2490" s="136"/>
      <c r="J2490" s="136"/>
      <c r="K2490" s="136"/>
      <c r="L2490" s="138"/>
      <c r="M2490" s="139"/>
    </row>
    <row r="2491" spans="1:13" s="2" customFormat="1" x14ac:dyDescent="0.25">
      <c r="A2491" s="136"/>
      <c r="B2491" s="136"/>
      <c r="C2491" s="136"/>
      <c r="D2491" s="136"/>
      <c r="E2491" s="136"/>
      <c r="F2491" s="136"/>
      <c r="G2491" s="136"/>
      <c r="H2491" s="136"/>
      <c r="I2491" s="136"/>
      <c r="J2491" s="136"/>
      <c r="K2491" s="136"/>
      <c r="L2491" s="138"/>
      <c r="M2491" s="139"/>
    </row>
    <row r="2492" spans="1:13" s="2" customFormat="1" x14ac:dyDescent="0.25">
      <c r="A2492" s="136"/>
      <c r="B2492" s="136"/>
      <c r="C2492" s="136"/>
      <c r="D2492" s="136"/>
      <c r="E2492" s="136"/>
      <c r="F2492" s="136"/>
      <c r="G2492" s="136"/>
      <c r="H2492" s="136"/>
      <c r="I2492" s="136"/>
      <c r="J2492" s="136"/>
      <c r="K2492" s="136"/>
      <c r="L2492" s="138"/>
      <c r="M2492" s="139"/>
    </row>
    <row r="2493" spans="1:13" s="2" customFormat="1" x14ac:dyDescent="0.25">
      <c r="A2493" s="136"/>
      <c r="B2493" s="136"/>
      <c r="C2493" s="136"/>
      <c r="D2493" s="136"/>
      <c r="E2493" s="136"/>
      <c r="F2493" s="136"/>
      <c r="G2493" s="136"/>
      <c r="H2493" s="136"/>
      <c r="I2493" s="136"/>
      <c r="J2493" s="136"/>
      <c r="K2493" s="136"/>
      <c r="L2493" s="138"/>
      <c r="M2493" s="139"/>
    </row>
    <row r="2494" spans="1:13" s="2" customFormat="1" x14ac:dyDescent="0.25">
      <c r="A2494" s="136"/>
      <c r="B2494" s="136"/>
      <c r="C2494" s="136"/>
      <c r="D2494" s="136"/>
      <c r="E2494" s="136"/>
      <c r="F2494" s="136"/>
      <c r="G2494" s="136"/>
      <c r="H2494" s="136"/>
      <c r="I2494" s="136"/>
      <c r="J2494" s="136"/>
      <c r="K2494" s="136"/>
      <c r="L2494" s="138"/>
      <c r="M2494" s="139"/>
    </row>
    <row r="2495" spans="1:13" s="2" customFormat="1" x14ac:dyDescent="0.25">
      <c r="A2495" s="136"/>
      <c r="B2495" s="136"/>
      <c r="C2495" s="136"/>
      <c r="D2495" s="136"/>
      <c r="E2495" s="136"/>
      <c r="F2495" s="136"/>
      <c r="G2495" s="136"/>
      <c r="H2495" s="136"/>
      <c r="I2495" s="136"/>
      <c r="J2495" s="136"/>
      <c r="K2495" s="136"/>
      <c r="L2495" s="138"/>
      <c r="M2495" s="139"/>
    </row>
    <row r="2496" spans="1:13" s="2" customFormat="1" x14ac:dyDescent="0.25">
      <c r="A2496" s="136"/>
      <c r="B2496" s="136"/>
      <c r="C2496" s="136"/>
      <c r="D2496" s="136"/>
      <c r="E2496" s="136"/>
      <c r="F2496" s="136"/>
      <c r="G2496" s="136"/>
      <c r="H2496" s="136"/>
      <c r="I2496" s="136"/>
      <c r="J2496" s="136"/>
      <c r="K2496" s="136"/>
      <c r="L2496" s="138"/>
      <c r="M2496" s="139"/>
    </row>
    <row r="2497" spans="1:13" s="2" customFormat="1" x14ac:dyDescent="0.25">
      <c r="A2497" s="136"/>
      <c r="B2497" s="136"/>
      <c r="C2497" s="136"/>
      <c r="D2497" s="136"/>
      <c r="E2497" s="136"/>
      <c r="F2497" s="136"/>
      <c r="G2497" s="136"/>
      <c r="H2497" s="136"/>
      <c r="I2497" s="136"/>
      <c r="J2497" s="136"/>
      <c r="K2497" s="136"/>
      <c r="L2497" s="138"/>
      <c r="M2497" s="139"/>
    </row>
    <row r="2498" spans="1:13" s="2" customFormat="1" x14ac:dyDescent="0.25">
      <c r="A2498" s="136"/>
      <c r="B2498" s="136"/>
      <c r="C2498" s="136"/>
      <c r="D2498" s="136"/>
      <c r="E2498" s="136"/>
      <c r="F2498" s="136"/>
      <c r="G2498" s="136"/>
      <c r="H2498" s="136"/>
      <c r="I2498" s="136"/>
      <c r="J2498" s="136"/>
      <c r="K2498" s="136"/>
      <c r="L2498" s="138"/>
      <c r="M2498" s="139"/>
    </row>
    <row r="2499" spans="1:13" s="2" customFormat="1" x14ac:dyDescent="0.25">
      <c r="A2499" s="136"/>
      <c r="B2499" s="136"/>
      <c r="C2499" s="136"/>
      <c r="D2499" s="136"/>
      <c r="E2499" s="136"/>
      <c r="F2499" s="136"/>
      <c r="G2499" s="136"/>
      <c r="H2499" s="136"/>
      <c r="I2499" s="136"/>
      <c r="J2499" s="136"/>
      <c r="K2499" s="136"/>
      <c r="L2499" s="138"/>
      <c r="M2499" s="139"/>
    </row>
    <row r="2500" spans="1:13" s="2" customFormat="1" x14ac:dyDescent="0.25">
      <c r="A2500" s="136"/>
      <c r="B2500" s="136"/>
      <c r="C2500" s="136"/>
      <c r="D2500" s="136"/>
      <c r="E2500" s="136"/>
      <c r="F2500" s="136"/>
      <c r="G2500" s="136"/>
      <c r="H2500" s="136"/>
      <c r="I2500" s="136"/>
      <c r="J2500" s="136"/>
      <c r="K2500" s="136"/>
      <c r="L2500" s="138"/>
      <c r="M2500" s="139"/>
    </row>
    <row r="2501" spans="1:13" s="2" customFormat="1" x14ac:dyDescent="0.25">
      <c r="A2501" s="136"/>
      <c r="B2501" s="136"/>
      <c r="C2501" s="136"/>
      <c r="D2501" s="136"/>
      <c r="E2501" s="136"/>
      <c r="F2501" s="136"/>
      <c r="G2501" s="136"/>
      <c r="H2501" s="136"/>
      <c r="I2501" s="136"/>
      <c r="J2501" s="136"/>
      <c r="K2501" s="136"/>
      <c r="L2501" s="138"/>
      <c r="M2501" s="139"/>
    </row>
    <row r="2502" spans="1:13" s="2" customFormat="1" x14ac:dyDescent="0.25">
      <c r="A2502" s="136"/>
      <c r="B2502" s="136"/>
      <c r="C2502" s="136"/>
      <c r="D2502" s="136"/>
      <c r="E2502" s="136"/>
      <c r="F2502" s="136"/>
      <c r="G2502" s="136"/>
      <c r="H2502" s="136"/>
      <c r="I2502" s="136"/>
      <c r="J2502" s="136"/>
      <c r="K2502" s="136"/>
      <c r="L2502" s="138"/>
      <c r="M2502" s="139"/>
    </row>
    <row r="2503" spans="1:13" s="2" customFormat="1" x14ac:dyDescent="0.25">
      <c r="A2503" s="136"/>
      <c r="B2503" s="136"/>
      <c r="C2503" s="136"/>
      <c r="D2503" s="136"/>
      <c r="E2503" s="136"/>
      <c r="F2503" s="136"/>
      <c r="G2503" s="136"/>
      <c r="H2503" s="136"/>
      <c r="I2503" s="136"/>
      <c r="J2503" s="136"/>
      <c r="K2503" s="136"/>
      <c r="L2503" s="138"/>
      <c r="M2503" s="139"/>
    </row>
    <row r="2504" spans="1:13" s="2" customFormat="1" x14ac:dyDescent="0.25">
      <c r="A2504" s="136"/>
      <c r="B2504" s="136"/>
      <c r="C2504" s="136"/>
      <c r="D2504" s="136"/>
      <c r="E2504" s="136"/>
      <c r="F2504" s="136"/>
      <c r="G2504" s="136"/>
      <c r="H2504" s="136"/>
      <c r="I2504" s="136"/>
      <c r="J2504" s="136"/>
      <c r="K2504" s="136"/>
      <c r="L2504" s="138"/>
      <c r="M2504" s="139"/>
    </row>
    <row r="2505" spans="1:13" s="2" customFormat="1" x14ac:dyDescent="0.25">
      <c r="A2505" s="136"/>
      <c r="B2505" s="136"/>
      <c r="C2505" s="136"/>
      <c r="D2505" s="136"/>
      <c r="E2505" s="136"/>
      <c r="F2505" s="136"/>
      <c r="G2505" s="136"/>
      <c r="H2505" s="136"/>
      <c r="I2505" s="136"/>
      <c r="J2505" s="136"/>
      <c r="K2505" s="136"/>
      <c r="L2505" s="138"/>
      <c r="M2505" s="139"/>
    </row>
    <row r="2506" spans="1:13" s="2" customFormat="1" x14ac:dyDescent="0.25">
      <c r="A2506" s="136"/>
      <c r="B2506" s="136"/>
      <c r="C2506" s="136"/>
      <c r="D2506" s="136"/>
      <c r="E2506" s="136"/>
      <c r="F2506" s="136"/>
      <c r="G2506" s="136"/>
      <c r="H2506" s="136"/>
      <c r="I2506" s="136"/>
      <c r="J2506" s="136"/>
      <c r="K2506" s="136"/>
      <c r="L2506" s="138"/>
      <c r="M2506" s="139"/>
    </row>
    <row r="2507" spans="1:13" s="2" customFormat="1" x14ac:dyDescent="0.25">
      <c r="A2507" s="136"/>
      <c r="B2507" s="136"/>
      <c r="C2507" s="136"/>
      <c r="D2507" s="136"/>
      <c r="E2507" s="136"/>
      <c r="F2507" s="136"/>
      <c r="G2507" s="136"/>
      <c r="H2507" s="136"/>
      <c r="I2507" s="136"/>
      <c r="J2507" s="136"/>
      <c r="K2507" s="136"/>
      <c r="L2507" s="138"/>
      <c r="M2507" s="139"/>
    </row>
    <row r="2508" spans="1:13" s="2" customFormat="1" x14ac:dyDescent="0.25">
      <c r="A2508" s="136"/>
      <c r="B2508" s="136"/>
      <c r="C2508" s="136"/>
      <c r="D2508" s="136"/>
      <c r="E2508" s="136"/>
      <c r="F2508" s="136"/>
      <c r="G2508" s="136"/>
      <c r="H2508" s="136"/>
      <c r="I2508" s="136"/>
      <c r="J2508" s="136"/>
      <c r="K2508" s="136"/>
      <c r="L2508" s="138"/>
      <c r="M2508" s="139"/>
    </row>
    <row r="2509" spans="1:13" s="2" customFormat="1" x14ac:dyDescent="0.25">
      <c r="A2509" s="136"/>
      <c r="B2509" s="136"/>
      <c r="C2509" s="136"/>
      <c r="D2509" s="136"/>
      <c r="E2509" s="136"/>
      <c r="F2509" s="136"/>
      <c r="G2509" s="136"/>
      <c r="H2509" s="136"/>
      <c r="I2509" s="136"/>
      <c r="J2509" s="136"/>
      <c r="K2509" s="136"/>
      <c r="L2509" s="138"/>
      <c r="M2509" s="139"/>
    </row>
    <row r="2510" spans="1:13" s="2" customFormat="1" x14ac:dyDescent="0.25">
      <c r="A2510" s="136"/>
      <c r="B2510" s="136"/>
      <c r="C2510" s="136"/>
      <c r="D2510" s="136"/>
      <c r="E2510" s="136"/>
      <c r="F2510" s="136"/>
      <c r="G2510" s="136"/>
      <c r="H2510" s="136"/>
      <c r="I2510" s="136"/>
      <c r="J2510" s="136"/>
      <c r="K2510" s="136"/>
      <c r="L2510" s="138"/>
      <c r="M2510" s="139"/>
    </row>
    <row r="2511" spans="1:13" s="2" customFormat="1" x14ac:dyDescent="0.25">
      <c r="A2511" s="136"/>
      <c r="B2511" s="136"/>
      <c r="C2511" s="136"/>
      <c r="D2511" s="136"/>
      <c r="E2511" s="136"/>
      <c r="F2511" s="136"/>
      <c r="G2511" s="136"/>
      <c r="H2511" s="136"/>
      <c r="I2511" s="136"/>
      <c r="J2511" s="136"/>
      <c r="K2511" s="136"/>
      <c r="L2511" s="138"/>
      <c r="M2511" s="139"/>
    </row>
    <row r="2512" spans="1:13" s="2" customFormat="1" x14ac:dyDescent="0.25">
      <c r="A2512" s="136"/>
      <c r="B2512" s="136"/>
      <c r="C2512" s="136"/>
      <c r="D2512" s="136"/>
      <c r="E2512" s="136"/>
      <c r="F2512" s="136"/>
      <c r="G2512" s="136"/>
      <c r="H2512" s="136"/>
      <c r="I2512" s="136"/>
      <c r="J2512" s="136"/>
      <c r="K2512" s="136"/>
      <c r="L2512" s="138"/>
      <c r="M2512" s="139"/>
    </row>
    <row r="2513" spans="1:13" s="2" customFormat="1" x14ac:dyDescent="0.25">
      <c r="A2513" s="136"/>
      <c r="B2513" s="136"/>
      <c r="C2513" s="136"/>
      <c r="D2513" s="136"/>
      <c r="E2513" s="136"/>
      <c r="F2513" s="136"/>
      <c r="G2513" s="136"/>
      <c r="H2513" s="136"/>
      <c r="I2513" s="136"/>
      <c r="J2513" s="136"/>
      <c r="K2513" s="136"/>
      <c r="L2513" s="138"/>
      <c r="M2513" s="139"/>
    </row>
    <row r="2514" spans="1:13" s="2" customFormat="1" x14ac:dyDescent="0.25">
      <c r="A2514" s="136"/>
      <c r="B2514" s="136"/>
      <c r="C2514" s="136"/>
      <c r="D2514" s="136"/>
      <c r="E2514" s="136"/>
      <c r="F2514" s="136"/>
      <c r="G2514" s="136"/>
      <c r="H2514" s="136"/>
      <c r="I2514" s="136"/>
      <c r="J2514" s="136"/>
      <c r="K2514" s="136"/>
      <c r="L2514" s="138"/>
      <c r="M2514" s="139"/>
    </row>
    <row r="2515" spans="1:13" s="2" customFormat="1" x14ac:dyDescent="0.25">
      <c r="A2515" s="136"/>
      <c r="B2515" s="136"/>
      <c r="C2515" s="136"/>
      <c r="D2515" s="136"/>
      <c r="E2515" s="136"/>
      <c r="F2515" s="136"/>
      <c r="G2515" s="136"/>
      <c r="H2515" s="136"/>
      <c r="I2515" s="136"/>
      <c r="J2515" s="136"/>
      <c r="K2515" s="136"/>
      <c r="L2515" s="138"/>
      <c r="M2515" s="139"/>
    </row>
    <row r="2516" spans="1:13" s="2" customFormat="1" x14ac:dyDescent="0.25">
      <c r="A2516" s="136"/>
      <c r="B2516" s="136"/>
      <c r="C2516" s="136"/>
      <c r="D2516" s="136"/>
      <c r="E2516" s="136"/>
      <c r="F2516" s="136"/>
      <c r="G2516" s="136"/>
      <c r="H2516" s="136"/>
      <c r="I2516" s="136"/>
      <c r="J2516" s="136"/>
      <c r="K2516" s="136"/>
      <c r="L2516" s="138"/>
      <c r="M2516" s="139"/>
    </row>
    <row r="2517" spans="1:13" s="2" customFormat="1" x14ac:dyDescent="0.25">
      <c r="A2517" s="136"/>
      <c r="B2517" s="136"/>
      <c r="C2517" s="136"/>
      <c r="D2517" s="136"/>
      <c r="E2517" s="136"/>
      <c r="F2517" s="136"/>
      <c r="G2517" s="136"/>
      <c r="H2517" s="136"/>
      <c r="I2517" s="136"/>
      <c r="J2517" s="136"/>
      <c r="K2517" s="136"/>
      <c r="L2517" s="138"/>
      <c r="M2517" s="139"/>
    </row>
    <row r="2518" spans="1:13" s="2" customFormat="1" x14ac:dyDescent="0.25">
      <c r="A2518" s="136"/>
      <c r="B2518" s="136"/>
      <c r="C2518" s="136"/>
      <c r="D2518" s="136"/>
      <c r="E2518" s="136"/>
      <c r="F2518" s="136"/>
      <c r="G2518" s="136"/>
      <c r="H2518" s="136"/>
      <c r="I2518" s="136"/>
      <c r="J2518" s="136"/>
      <c r="K2518" s="136"/>
      <c r="L2518" s="138"/>
      <c r="M2518" s="139"/>
    </row>
    <row r="2519" spans="1:13" s="2" customFormat="1" x14ac:dyDescent="0.25">
      <c r="A2519" s="136"/>
      <c r="B2519" s="136"/>
      <c r="C2519" s="136"/>
      <c r="D2519" s="136"/>
      <c r="E2519" s="136"/>
      <c r="F2519" s="136"/>
      <c r="G2519" s="136"/>
      <c r="H2519" s="136"/>
      <c r="I2519" s="136"/>
      <c r="J2519" s="136"/>
      <c r="K2519" s="136"/>
      <c r="L2519" s="138"/>
      <c r="M2519" s="139"/>
    </row>
    <row r="2520" spans="1:13" s="2" customFormat="1" x14ac:dyDescent="0.25">
      <c r="A2520" s="136"/>
      <c r="B2520" s="136"/>
      <c r="C2520" s="136"/>
      <c r="D2520" s="136"/>
      <c r="E2520" s="136"/>
      <c r="F2520" s="136"/>
      <c r="G2520" s="136"/>
      <c r="H2520" s="136"/>
      <c r="I2520" s="136"/>
      <c r="J2520" s="136"/>
      <c r="K2520" s="136"/>
      <c r="L2520" s="138"/>
      <c r="M2520" s="139"/>
    </row>
    <row r="2521" spans="1:13" s="2" customFormat="1" x14ac:dyDescent="0.25">
      <c r="A2521" s="136"/>
      <c r="B2521" s="136"/>
      <c r="C2521" s="136"/>
      <c r="D2521" s="136"/>
      <c r="E2521" s="136"/>
      <c r="F2521" s="136"/>
      <c r="G2521" s="136"/>
      <c r="H2521" s="136"/>
      <c r="I2521" s="136"/>
      <c r="J2521" s="136"/>
      <c r="K2521" s="136"/>
      <c r="L2521" s="138"/>
      <c r="M2521" s="139"/>
    </row>
    <row r="2522" spans="1:13" s="2" customFormat="1" x14ac:dyDescent="0.25">
      <c r="A2522" s="136"/>
      <c r="B2522" s="136"/>
      <c r="C2522" s="136"/>
      <c r="D2522" s="136"/>
      <c r="E2522" s="136"/>
      <c r="F2522" s="136"/>
      <c r="G2522" s="136"/>
      <c r="H2522" s="136"/>
      <c r="I2522" s="136"/>
      <c r="J2522" s="136"/>
      <c r="K2522" s="136"/>
      <c r="L2522" s="138"/>
      <c r="M2522" s="139"/>
    </row>
    <row r="2523" spans="1:13" s="2" customFormat="1" x14ac:dyDescent="0.25">
      <c r="A2523" s="136"/>
      <c r="B2523" s="136"/>
      <c r="C2523" s="136"/>
      <c r="D2523" s="136"/>
      <c r="E2523" s="136"/>
      <c r="F2523" s="136"/>
      <c r="G2523" s="136"/>
      <c r="H2523" s="136"/>
      <c r="I2523" s="136"/>
      <c r="J2523" s="136"/>
      <c r="K2523" s="136"/>
      <c r="L2523" s="138"/>
      <c r="M2523" s="139"/>
    </row>
    <row r="2524" spans="1:13" s="2" customFormat="1" x14ac:dyDescent="0.25">
      <c r="A2524" s="136"/>
      <c r="B2524" s="136"/>
      <c r="C2524" s="136"/>
      <c r="D2524" s="136"/>
      <c r="E2524" s="136"/>
      <c r="F2524" s="136"/>
      <c r="G2524" s="136"/>
      <c r="H2524" s="136"/>
      <c r="I2524" s="136"/>
      <c r="J2524" s="136"/>
      <c r="K2524" s="136"/>
      <c r="L2524" s="138"/>
      <c r="M2524" s="139"/>
    </row>
    <row r="2525" spans="1:13" s="2" customFormat="1" x14ac:dyDescent="0.25">
      <c r="A2525" s="136"/>
      <c r="B2525" s="136"/>
      <c r="C2525" s="136"/>
      <c r="D2525" s="136"/>
      <c r="E2525" s="136"/>
      <c r="F2525" s="136"/>
      <c r="G2525" s="136"/>
      <c r="H2525" s="136"/>
      <c r="I2525" s="136"/>
      <c r="J2525" s="136"/>
      <c r="K2525" s="136"/>
      <c r="L2525" s="138"/>
      <c r="M2525" s="139"/>
    </row>
    <row r="2526" spans="1:13" s="2" customFormat="1" x14ac:dyDescent="0.25">
      <c r="A2526" s="136"/>
      <c r="B2526" s="136"/>
      <c r="C2526" s="136"/>
      <c r="D2526" s="136"/>
      <c r="E2526" s="136"/>
      <c r="F2526" s="136"/>
      <c r="G2526" s="136"/>
      <c r="H2526" s="136"/>
      <c r="I2526" s="136"/>
      <c r="J2526" s="136"/>
      <c r="K2526" s="136"/>
      <c r="L2526" s="138"/>
      <c r="M2526" s="139"/>
    </row>
    <row r="2527" spans="1:13" s="2" customFormat="1" x14ac:dyDescent="0.25">
      <c r="A2527" s="136"/>
      <c r="B2527" s="136"/>
      <c r="C2527" s="136"/>
      <c r="D2527" s="136"/>
      <c r="E2527" s="136"/>
      <c r="F2527" s="136"/>
      <c r="G2527" s="136"/>
      <c r="H2527" s="136"/>
      <c r="I2527" s="136"/>
      <c r="J2527" s="136"/>
      <c r="K2527" s="136"/>
      <c r="L2527" s="138"/>
      <c r="M2527" s="139"/>
    </row>
    <row r="2528" spans="1:13" s="2" customFormat="1" x14ac:dyDescent="0.25">
      <c r="A2528" s="136"/>
      <c r="B2528" s="136"/>
      <c r="C2528" s="136"/>
      <c r="D2528" s="136"/>
      <c r="E2528" s="136"/>
      <c r="F2528" s="136"/>
      <c r="G2528" s="136"/>
      <c r="H2528" s="136"/>
      <c r="I2528" s="136"/>
      <c r="J2528" s="136"/>
      <c r="K2528" s="136"/>
      <c r="L2528" s="138"/>
      <c r="M2528" s="139"/>
    </row>
    <row r="2529" spans="1:13" s="2" customFormat="1" x14ac:dyDescent="0.25">
      <c r="A2529" s="136"/>
      <c r="B2529" s="136"/>
      <c r="C2529" s="136"/>
      <c r="D2529" s="136"/>
      <c r="E2529" s="136"/>
      <c r="F2529" s="136"/>
      <c r="G2529" s="136"/>
      <c r="H2529" s="136"/>
      <c r="I2529" s="136"/>
      <c r="J2529" s="136"/>
      <c r="K2529" s="136"/>
      <c r="L2529" s="138"/>
      <c r="M2529" s="139"/>
    </row>
    <row r="2530" spans="1:13" s="2" customFormat="1" x14ac:dyDescent="0.25">
      <c r="A2530" s="136"/>
      <c r="B2530" s="136"/>
      <c r="C2530" s="136"/>
      <c r="D2530" s="136"/>
      <c r="E2530" s="136"/>
      <c r="F2530" s="136"/>
      <c r="G2530" s="136"/>
      <c r="H2530" s="136"/>
      <c r="I2530" s="136"/>
      <c r="J2530" s="136"/>
      <c r="K2530" s="136"/>
      <c r="L2530" s="138"/>
      <c r="M2530" s="139"/>
    </row>
    <row r="2531" spans="1:13" s="2" customFormat="1" x14ac:dyDescent="0.25">
      <c r="A2531" s="136"/>
      <c r="B2531" s="136"/>
      <c r="C2531" s="136"/>
      <c r="D2531" s="136"/>
      <c r="E2531" s="136"/>
      <c r="F2531" s="136"/>
      <c r="G2531" s="136"/>
      <c r="H2531" s="136"/>
      <c r="I2531" s="136"/>
      <c r="J2531" s="136"/>
      <c r="K2531" s="136"/>
      <c r="L2531" s="138"/>
      <c r="M2531" s="139"/>
    </row>
    <row r="2532" spans="1:13" s="2" customFormat="1" x14ac:dyDescent="0.25">
      <c r="A2532" s="136"/>
      <c r="B2532" s="136"/>
      <c r="C2532" s="136"/>
      <c r="D2532" s="136"/>
      <c r="E2532" s="136"/>
      <c r="F2532" s="136"/>
      <c r="G2532" s="136"/>
      <c r="H2532" s="136"/>
      <c r="I2532" s="136"/>
      <c r="J2532" s="136"/>
      <c r="K2532" s="136"/>
      <c r="L2532" s="138"/>
      <c r="M2532" s="139"/>
    </row>
    <row r="2533" spans="1:13" s="2" customFormat="1" x14ac:dyDescent="0.25">
      <c r="A2533" s="136"/>
      <c r="B2533" s="136"/>
      <c r="C2533" s="136"/>
      <c r="D2533" s="136"/>
      <c r="E2533" s="136"/>
      <c r="F2533" s="136"/>
      <c r="G2533" s="136"/>
      <c r="H2533" s="136"/>
      <c r="I2533" s="136"/>
      <c r="J2533" s="136"/>
      <c r="K2533" s="136"/>
      <c r="L2533" s="138"/>
      <c r="M2533" s="139"/>
    </row>
    <row r="2534" spans="1:13" s="2" customFormat="1" x14ac:dyDescent="0.25">
      <c r="A2534" s="136"/>
      <c r="B2534" s="136"/>
      <c r="C2534" s="136"/>
      <c r="D2534" s="136"/>
      <c r="E2534" s="136"/>
      <c r="F2534" s="136"/>
      <c r="G2534" s="136"/>
      <c r="H2534" s="136"/>
      <c r="I2534" s="136"/>
      <c r="J2534" s="136"/>
      <c r="K2534" s="136"/>
      <c r="L2534" s="138"/>
      <c r="M2534" s="139"/>
    </row>
    <row r="2535" spans="1:13" s="2" customFormat="1" x14ac:dyDescent="0.25">
      <c r="A2535" s="136"/>
      <c r="B2535" s="136"/>
      <c r="C2535" s="136"/>
      <c r="D2535" s="136"/>
      <c r="E2535" s="136"/>
      <c r="F2535" s="136"/>
      <c r="G2535" s="136"/>
      <c r="H2535" s="136"/>
      <c r="I2535" s="136"/>
      <c r="J2535" s="136"/>
      <c r="K2535" s="136"/>
      <c r="L2535" s="138"/>
      <c r="M2535" s="139"/>
    </row>
    <row r="2536" spans="1:13" s="2" customFormat="1" x14ac:dyDescent="0.25">
      <c r="A2536" s="136"/>
      <c r="B2536" s="136"/>
      <c r="C2536" s="136"/>
      <c r="D2536" s="136"/>
      <c r="E2536" s="136"/>
      <c r="F2536" s="136"/>
      <c r="G2536" s="136"/>
      <c r="H2536" s="136"/>
      <c r="I2536" s="136"/>
      <c r="J2536" s="136"/>
      <c r="K2536" s="136"/>
      <c r="L2536" s="138"/>
      <c r="M2536" s="139"/>
    </row>
    <row r="2537" spans="1:13" s="2" customFormat="1" x14ac:dyDescent="0.25">
      <c r="A2537" s="136"/>
      <c r="B2537" s="136"/>
      <c r="C2537" s="136"/>
      <c r="D2537" s="136"/>
      <c r="E2537" s="136"/>
      <c r="F2537" s="136"/>
      <c r="G2537" s="136"/>
      <c r="H2537" s="136"/>
      <c r="I2537" s="136"/>
      <c r="J2537" s="136"/>
      <c r="K2537" s="136"/>
      <c r="L2537" s="138"/>
      <c r="M2537" s="139"/>
    </row>
    <row r="2538" spans="1:13" s="2" customFormat="1" x14ac:dyDescent="0.25">
      <c r="A2538" s="136"/>
      <c r="B2538" s="136"/>
      <c r="C2538" s="136"/>
      <c r="D2538" s="136"/>
      <c r="E2538" s="136"/>
      <c r="F2538" s="136"/>
      <c r="G2538" s="136"/>
      <c r="H2538" s="136"/>
      <c r="I2538" s="136"/>
      <c r="J2538" s="136"/>
      <c r="K2538" s="136"/>
      <c r="L2538" s="138"/>
      <c r="M2538" s="139"/>
    </row>
    <row r="2539" spans="1:13" s="2" customFormat="1" x14ac:dyDescent="0.25">
      <c r="A2539" s="136"/>
      <c r="B2539" s="136"/>
      <c r="C2539" s="136"/>
      <c r="D2539" s="136"/>
      <c r="E2539" s="136"/>
      <c r="F2539" s="136"/>
      <c r="G2539" s="136"/>
      <c r="H2539" s="136"/>
      <c r="I2539" s="136"/>
      <c r="J2539" s="136"/>
      <c r="K2539" s="136"/>
      <c r="L2539" s="138"/>
      <c r="M2539" s="139"/>
    </row>
    <row r="2540" spans="1:13" s="2" customFormat="1" x14ac:dyDescent="0.25">
      <c r="A2540" s="136"/>
      <c r="B2540" s="136"/>
      <c r="C2540" s="136"/>
      <c r="D2540" s="136"/>
      <c r="E2540" s="136"/>
      <c r="F2540" s="136"/>
      <c r="G2540" s="136"/>
      <c r="H2540" s="136"/>
      <c r="I2540" s="136"/>
      <c r="J2540" s="136"/>
      <c r="K2540" s="136"/>
      <c r="L2540" s="138"/>
      <c r="M2540" s="139"/>
    </row>
    <row r="2541" spans="1:13" s="2" customFormat="1" x14ac:dyDescent="0.25">
      <c r="A2541" s="136"/>
      <c r="B2541" s="136"/>
      <c r="C2541" s="136"/>
      <c r="D2541" s="136"/>
      <c r="E2541" s="136"/>
      <c r="F2541" s="136"/>
      <c r="G2541" s="136"/>
      <c r="H2541" s="136"/>
      <c r="I2541" s="136"/>
      <c r="J2541" s="136"/>
      <c r="K2541" s="136"/>
      <c r="L2541" s="138"/>
      <c r="M2541" s="139"/>
    </row>
    <row r="2542" spans="1:13" s="2" customFormat="1" x14ac:dyDescent="0.25">
      <c r="A2542" s="136"/>
      <c r="B2542" s="136"/>
      <c r="C2542" s="136"/>
      <c r="D2542" s="136"/>
      <c r="E2542" s="136"/>
      <c r="F2542" s="136"/>
      <c r="G2542" s="136"/>
      <c r="H2542" s="136"/>
      <c r="I2542" s="136"/>
      <c r="J2542" s="136"/>
      <c r="K2542" s="136"/>
      <c r="L2542" s="138"/>
      <c r="M2542" s="139"/>
    </row>
    <row r="2543" spans="1:13" s="2" customFormat="1" x14ac:dyDescent="0.25">
      <c r="A2543" s="136"/>
      <c r="B2543" s="136"/>
      <c r="C2543" s="136"/>
      <c r="D2543" s="136"/>
      <c r="E2543" s="136"/>
      <c r="F2543" s="136"/>
      <c r="G2543" s="136"/>
      <c r="H2543" s="136"/>
      <c r="I2543" s="136"/>
      <c r="J2543" s="136"/>
      <c r="K2543" s="136"/>
      <c r="L2543" s="138"/>
      <c r="M2543" s="139"/>
    </row>
    <row r="2544" spans="1:13" s="2" customFormat="1" x14ac:dyDescent="0.25">
      <c r="A2544" s="136"/>
      <c r="B2544" s="136"/>
      <c r="C2544" s="136"/>
      <c r="D2544" s="136"/>
      <c r="E2544" s="136"/>
      <c r="F2544" s="136"/>
      <c r="G2544" s="136"/>
      <c r="H2544" s="136"/>
      <c r="I2544" s="136"/>
      <c r="J2544" s="136"/>
      <c r="K2544" s="136"/>
      <c r="L2544" s="138"/>
      <c r="M2544" s="139"/>
    </row>
    <row r="2545" spans="1:13" s="2" customFormat="1" x14ac:dyDescent="0.25">
      <c r="A2545" s="136"/>
      <c r="B2545" s="136"/>
      <c r="C2545" s="136"/>
      <c r="D2545" s="136"/>
      <c r="E2545" s="136"/>
      <c r="F2545" s="136"/>
      <c r="G2545" s="136"/>
      <c r="H2545" s="136"/>
      <c r="I2545" s="136"/>
      <c r="J2545" s="136"/>
      <c r="K2545" s="136"/>
      <c r="L2545" s="138"/>
      <c r="M2545" s="139"/>
    </row>
    <row r="2546" spans="1:13" s="2" customFormat="1" x14ac:dyDescent="0.25">
      <c r="A2546" s="136"/>
      <c r="B2546" s="136"/>
      <c r="C2546" s="136"/>
      <c r="D2546" s="136"/>
      <c r="E2546" s="136"/>
      <c r="F2546" s="136"/>
      <c r="G2546" s="136"/>
      <c r="H2546" s="136"/>
      <c r="I2546" s="136"/>
      <c r="J2546" s="136"/>
      <c r="K2546" s="136"/>
      <c r="L2546" s="138"/>
      <c r="M2546" s="139"/>
    </row>
    <row r="2547" spans="1:13" s="2" customFormat="1" x14ac:dyDescent="0.25">
      <c r="A2547" s="136"/>
      <c r="B2547" s="136"/>
      <c r="C2547" s="136"/>
      <c r="D2547" s="136"/>
      <c r="E2547" s="136"/>
      <c r="F2547" s="136"/>
      <c r="G2547" s="136"/>
      <c r="H2547" s="136"/>
      <c r="I2547" s="136"/>
      <c r="J2547" s="136"/>
      <c r="K2547" s="136"/>
      <c r="L2547" s="138"/>
      <c r="M2547" s="139"/>
    </row>
    <row r="2548" spans="1:13" s="2" customFormat="1" x14ac:dyDescent="0.25">
      <c r="A2548" s="136"/>
      <c r="B2548" s="136"/>
      <c r="C2548" s="136"/>
      <c r="D2548" s="136"/>
      <c r="E2548" s="136"/>
      <c r="F2548" s="136"/>
      <c r="G2548" s="136"/>
      <c r="H2548" s="136"/>
      <c r="I2548" s="136"/>
      <c r="J2548" s="136"/>
      <c r="K2548" s="136"/>
      <c r="L2548" s="138"/>
      <c r="M2548" s="139"/>
    </row>
    <row r="2549" spans="1:13" s="2" customFormat="1" x14ac:dyDescent="0.25">
      <c r="A2549" s="136"/>
      <c r="B2549" s="136"/>
      <c r="C2549" s="136"/>
      <c r="D2549" s="136"/>
      <c r="E2549" s="136"/>
      <c r="F2549" s="136"/>
      <c r="G2549" s="136"/>
      <c r="H2549" s="136"/>
      <c r="I2549" s="136"/>
      <c r="J2549" s="136"/>
      <c r="K2549" s="136"/>
      <c r="L2549" s="138"/>
      <c r="M2549" s="139"/>
    </row>
    <row r="2550" spans="1:13" s="2" customFormat="1" x14ac:dyDescent="0.25">
      <c r="A2550" s="136"/>
      <c r="B2550" s="136"/>
      <c r="C2550" s="136"/>
      <c r="D2550" s="136"/>
      <c r="E2550" s="136"/>
      <c r="F2550" s="136"/>
      <c r="G2550" s="136"/>
      <c r="H2550" s="136"/>
      <c r="I2550" s="136"/>
      <c r="J2550" s="136"/>
      <c r="K2550" s="136"/>
      <c r="L2550" s="138"/>
      <c r="M2550" s="139"/>
    </row>
    <row r="2551" spans="1:13" s="2" customFormat="1" x14ac:dyDescent="0.25">
      <c r="A2551" s="136"/>
      <c r="B2551" s="136"/>
      <c r="C2551" s="136"/>
      <c r="D2551" s="136"/>
      <c r="E2551" s="136"/>
      <c r="F2551" s="136"/>
      <c r="G2551" s="136"/>
      <c r="H2551" s="136"/>
      <c r="I2551" s="136"/>
      <c r="J2551" s="136"/>
      <c r="K2551" s="136"/>
      <c r="L2551" s="138"/>
      <c r="M2551" s="139"/>
    </row>
    <row r="2552" spans="1:13" s="2" customFormat="1" x14ac:dyDescent="0.25">
      <c r="A2552" s="136"/>
      <c r="B2552" s="136"/>
      <c r="C2552" s="136"/>
      <c r="D2552" s="136"/>
      <c r="E2552" s="136"/>
      <c r="F2552" s="136"/>
      <c r="G2552" s="136"/>
      <c r="H2552" s="136"/>
      <c r="I2552" s="136"/>
      <c r="J2552" s="136"/>
      <c r="K2552" s="136"/>
      <c r="L2552" s="138"/>
      <c r="M2552" s="139"/>
    </row>
    <row r="2553" spans="1:13" s="2" customFormat="1" x14ac:dyDescent="0.25">
      <c r="A2553" s="136"/>
      <c r="B2553" s="136"/>
      <c r="C2553" s="136"/>
      <c r="D2553" s="136"/>
      <c r="E2553" s="136"/>
      <c r="F2553" s="136"/>
      <c r="G2553" s="136"/>
      <c r="H2553" s="136"/>
      <c r="I2553" s="136"/>
      <c r="J2553" s="136"/>
      <c r="K2553" s="136"/>
      <c r="L2553" s="138"/>
      <c r="M2553" s="139"/>
    </row>
    <row r="2554" spans="1:13" s="2" customFormat="1" x14ac:dyDescent="0.25">
      <c r="A2554" s="136"/>
      <c r="B2554" s="136"/>
      <c r="C2554" s="136"/>
      <c r="D2554" s="136"/>
      <c r="E2554" s="136"/>
      <c r="F2554" s="136"/>
      <c r="G2554" s="136"/>
      <c r="H2554" s="136"/>
      <c r="I2554" s="136"/>
      <c r="J2554" s="136"/>
      <c r="K2554" s="136"/>
      <c r="L2554" s="138"/>
      <c r="M2554" s="139"/>
    </row>
    <row r="2555" spans="1:13" s="2" customFormat="1" x14ac:dyDescent="0.25">
      <c r="A2555" s="136"/>
      <c r="B2555" s="136"/>
      <c r="C2555" s="136"/>
      <c r="D2555" s="136"/>
      <c r="E2555" s="136"/>
      <c r="F2555" s="136"/>
      <c r="G2555" s="136"/>
      <c r="H2555" s="136"/>
      <c r="I2555" s="136"/>
      <c r="J2555" s="136"/>
      <c r="K2555" s="136"/>
      <c r="L2555" s="138"/>
      <c r="M2555" s="139"/>
    </row>
    <row r="2556" spans="1:13" s="2" customFormat="1" x14ac:dyDescent="0.25">
      <c r="A2556" s="136"/>
      <c r="B2556" s="136"/>
      <c r="C2556" s="136"/>
      <c r="D2556" s="136"/>
      <c r="E2556" s="136"/>
      <c r="F2556" s="136"/>
      <c r="G2556" s="136"/>
      <c r="H2556" s="136"/>
      <c r="I2556" s="136"/>
      <c r="J2556" s="136"/>
      <c r="K2556" s="136"/>
      <c r="L2556" s="138"/>
      <c r="M2556" s="139"/>
    </row>
    <row r="2557" spans="1:13" s="2" customFormat="1" x14ac:dyDescent="0.25">
      <c r="A2557" s="136"/>
      <c r="B2557" s="136"/>
      <c r="C2557" s="136"/>
      <c r="D2557" s="136"/>
      <c r="E2557" s="136"/>
      <c r="F2557" s="136"/>
      <c r="G2557" s="136"/>
      <c r="H2557" s="136"/>
      <c r="I2557" s="136"/>
      <c r="J2557" s="136"/>
      <c r="K2557" s="136"/>
      <c r="L2557" s="138"/>
      <c r="M2557" s="139"/>
    </row>
    <row r="2558" spans="1:13" s="2" customFormat="1" x14ac:dyDescent="0.25">
      <c r="A2558" s="136"/>
      <c r="B2558" s="136"/>
      <c r="C2558" s="136"/>
      <c r="D2558" s="136"/>
      <c r="E2558" s="136"/>
      <c r="F2558" s="136"/>
      <c r="G2558" s="136"/>
      <c r="H2558" s="136"/>
      <c r="I2558" s="136"/>
      <c r="J2558" s="136"/>
      <c r="K2558" s="136"/>
      <c r="L2558" s="138"/>
      <c r="M2558" s="139"/>
    </row>
    <row r="2559" spans="1:13" s="2" customFormat="1" x14ac:dyDescent="0.25">
      <c r="A2559" s="136"/>
      <c r="B2559" s="136"/>
      <c r="C2559" s="136"/>
      <c r="D2559" s="136"/>
      <c r="E2559" s="136"/>
      <c r="F2559" s="136"/>
      <c r="G2559" s="136"/>
      <c r="H2559" s="136"/>
      <c r="I2559" s="136"/>
      <c r="J2559" s="136"/>
      <c r="K2559" s="136"/>
      <c r="L2559" s="138"/>
      <c r="M2559" s="139"/>
    </row>
    <row r="2560" spans="1:13" s="2" customFormat="1" x14ac:dyDescent="0.25">
      <c r="A2560" s="136"/>
      <c r="B2560" s="136"/>
      <c r="C2560" s="136"/>
      <c r="D2560" s="136"/>
      <c r="E2560" s="136"/>
      <c r="F2560" s="136"/>
      <c r="G2560" s="136"/>
      <c r="H2560" s="136"/>
      <c r="I2560" s="136"/>
      <c r="J2560" s="136"/>
      <c r="K2560" s="136"/>
      <c r="L2560" s="138"/>
      <c r="M2560" s="139"/>
    </row>
    <row r="2561" spans="1:13" s="2" customFormat="1" x14ac:dyDescent="0.25">
      <c r="A2561" s="136"/>
      <c r="B2561" s="136"/>
      <c r="C2561" s="136"/>
      <c r="D2561" s="136"/>
      <c r="E2561" s="136"/>
      <c r="F2561" s="136"/>
      <c r="G2561" s="136"/>
      <c r="H2561" s="136"/>
      <c r="I2561" s="136"/>
      <c r="J2561" s="136"/>
      <c r="K2561" s="136"/>
      <c r="L2561" s="138"/>
      <c r="M2561" s="139"/>
    </row>
    <row r="2562" spans="1:13" s="2" customFormat="1" x14ac:dyDescent="0.25">
      <c r="A2562" s="136"/>
      <c r="B2562" s="136"/>
      <c r="C2562" s="136"/>
      <c r="D2562" s="136"/>
      <c r="E2562" s="136"/>
      <c r="F2562" s="136"/>
      <c r="G2562" s="136"/>
      <c r="H2562" s="136"/>
      <c r="I2562" s="136"/>
      <c r="J2562" s="136"/>
      <c r="K2562" s="136"/>
      <c r="L2562" s="138"/>
      <c r="M2562" s="139"/>
    </row>
    <row r="2563" spans="1:13" s="2" customFormat="1" x14ac:dyDescent="0.25">
      <c r="A2563" s="136"/>
      <c r="B2563" s="136"/>
      <c r="C2563" s="136"/>
      <c r="D2563" s="136"/>
      <c r="E2563" s="136"/>
      <c r="F2563" s="136"/>
      <c r="G2563" s="136"/>
      <c r="H2563" s="136"/>
      <c r="I2563" s="136"/>
      <c r="J2563" s="136"/>
      <c r="K2563" s="136"/>
      <c r="L2563" s="138"/>
      <c r="M2563" s="139"/>
    </row>
    <row r="2564" spans="1:13" s="2" customFormat="1" x14ac:dyDescent="0.25">
      <c r="A2564" s="136"/>
      <c r="B2564" s="136"/>
      <c r="C2564" s="136"/>
      <c r="D2564" s="136"/>
      <c r="E2564" s="136"/>
      <c r="F2564" s="136"/>
      <c r="G2564" s="136"/>
      <c r="H2564" s="136"/>
      <c r="I2564" s="136"/>
      <c r="J2564" s="136"/>
      <c r="K2564" s="136"/>
      <c r="L2564" s="138"/>
      <c r="M2564" s="139"/>
    </row>
    <row r="2565" spans="1:13" s="2" customFormat="1" x14ac:dyDescent="0.25">
      <c r="A2565" s="136"/>
      <c r="B2565" s="136"/>
      <c r="C2565" s="136"/>
      <c r="D2565" s="136"/>
      <c r="E2565" s="136"/>
      <c r="F2565" s="136"/>
      <c r="G2565" s="136"/>
      <c r="H2565" s="136"/>
      <c r="I2565" s="136"/>
      <c r="J2565" s="136"/>
      <c r="K2565" s="136"/>
      <c r="L2565" s="138"/>
      <c r="M2565" s="139"/>
    </row>
    <row r="2566" spans="1:13" s="2" customFormat="1" x14ac:dyDescent="0.25">
      <c r="A2566" s="136"/>
      <c r="B2566" s="136"/>
      <c r="C2566" s="136"/>
      <c r="D2566" s="136"/>
      <c r="E2566" s="136"/>
      <c r="F2566" s="136"/>
      <c r="G2566" s="136"/>
      <c r="H2566" s="136"/>
      <c r="I2566" s="136"/>
      <c r="J2566" s="136"/>
      <c r="K2566" s="136"/>
      <c r="L2566" s="138"/>
      <c r="M2566" s="139"/>
    </row>
    <row r="2567" spans="1:13" s="2" customFormat="1" x14ac:dyDescent="0.25">
      <c r="A2567" s="136"/>
      <c r="B2567" s="136"/>
      <c r="C2567" s="136"/>
      <c r="D2567" s="136"/>
      <c r="E2567" s="136"/>
      <c r="F2567" s="136"/>
      <c r="G2567" s="136"/>
      <c r="H2567" s="136"/>
      <c r="I2567" s="136"/>
      <c r="J2567" s="136"/>
      <c r="K2567" s="136"/>
      <c r="L2567" s="138"/>
      <c r="M2567" s="139"/>
    </row>
    <row r="2568" spans="1:13" s="2" customFormat="1" x14ac:dyDescent="0.25">
      <c r="A2568" s="136"/>
      <c r="B2568" s="136"/>
      <c r="C2568" s="136"/>
      <c r="D2568" s="136"/>
      <c r="E2568" s="136"/>
      <c r="F2568" s="136"/>
      <c r="G2568" s="136"/>
      <c r="H2568" s="136"/>
      <c r="I2568" s="136"/>
      <c r="J2568" s="136"/>
      <c r="K2568" s="136"/>
      <c r="L2568" s="138"/>
      <c r="M2568" s="139"/>
    </row>
    <row r="2569" spans="1:13" s="2" customFormat="1" x14ac:dyDescent="0.25">
      <c r="A2569" s="136"/>
      <c r="B2569" s="136"/>
      <c r="C2569" s="136"/>
      <c r="D2569" s="136"/>
      <c r="E2569" s="136"/>
      <c r="F2569" s="136"/>
      <c r="G2569" s="136"/>
      <c r="H2569" s="136"/>
      <c r="I2569" s="136"/>
      <c r="J2569" s="136"/>
      <c r="K2569" s="136"/>
      <c r="L2569" s="138"/>
      <c r="M2569" s="139"/>
    </row>
    <row r="2570" spans="1:13" s="2" customFormat="1" x14ac:dyDescent="0.25">
      <c r="A2570" s="136"/>
      <c r="B2570" s="136"/>
      <c r="C2570" s="136"/>
      <c r="D2570" s="136"/>
      <c r="E2570" s="136"/>
      <c r="F2570" s="136"/>
      <c r="G2570" s="136"/>
      <c r="H2570" s="136"/>
      <c r="I2570" s="136"/>
      <c r="J2570" s="136"/>
      <c r="K2570" s="136"/>
      <c r="L2570" s="138"/>
      <c r="M2570" s="139"/>
    </row>
    <row r="2571" spans="1:13" s="2" customFormat="1" x14ac:dyDescent="0.25">
      <c r="A2571" s="136"/>
      <c r="B2571" s="136"/>
      <c r="C2571" s="136"/>
      <c r="D2571" s="136"/>
      <c r="E2571" s="136"/>
      <c r="F2571" s="136"/>
      <c r="G2571" s="136"/>
      <c r="H2571" s="136"/>
      <c r="I2571" s="136"/>
      <c r="J2571" s="136"/>
      <c r="K2571" s="136"/>
      <c r="L2571" s="138"/>
      <c r="M2571" s="139"/>
    </row>
    <row r="2572" spans="1:13" s="2" customFormat="1" x14ac:dyDescent="0.25">
      <c r="A2572" s="136"/>
      <c r="B2572" s="136"/>
      <c r="C2572" s="136"/>
      <c r="D2572" s="136"/>
      <c r="E2572" s="136"/>
      <c r="F2572" s="136"/>
      <c r="G2572" s="136"/>
      <c r="H2572" s="136"/>
      <c r="I2572" s="136"/>
      <c r="J2572" s="136"/>
      <c r="K2572" s="136"/>
      <c r="L2572" s="138"/>
      <c r="M2572" s="139"/>
    </row>
    <row r="2573" spans="1:13" s="2" customFormat="1" x14ac:dyDescent="0.25">
      <c r="A2573" s="136"/>
      <c r="B2573" s="136"/>
      <c r="C2573" s="136"/>
      <c r="D2573" s="136"/>
      <c r="E2573" s="136"/>
      <c r="F2573" s="136"/>
      <c r="G2573" s="136"/>
      <c r="H2573" s="136"/>
      <c r="I2573" s="136"/>
      <c r="J2573" s="136"/>
      <c r="K2573" s="136"/>
      <c r="L2573" s="138"/>
      <c r="M2573" s="139"/>
    </row>
    <row r="2574" spans="1:13" s="2" customFormat="1" x14ac:dyDescent="0.25">
      <c r="A2574" s="136"/>
      <c r="B2574" s="136"/>
      <c r="C2574" s="136"/>
      <c r="D2574" s="136"/>
      <c r="E2574" s="136"/>
      <c r="F2574" s="136"/>
      <c r="G2574" s="136"/>
      <c r="H2574" s="136"/>
      <c r="I2574" s="136"/>
      <c r="J2574" s="136"/>
      <c r="K2574" s="136"/>
      <c r="L2574" s="138"/>
      <c r="M2574" s="139"/>
    </row>
    <row r="2575" spans="1:13" s="2" customFormat="1" x14ac:dyDescent="0.25">
      <c r="A2575" s="136"/>
      <c r="B2575" s="136"/>
      <c r="C2575" s="136"/>
      <c r="D2575" s="136"/>
      <c r="E2575" s="136"/>
      <c r="F2575" s="136"/>
      <c r="G2575" s="136"/>
      <c r="H2575" s="136"/>
      <c r="I2575" s="136"/>
      <c r="J2575" s="136"/>
      <c r="K2575" s="136"/>
      <c r="L2575" s="138"/>
      <c r="M2575" s="139"/>
    </row>
    <row r="2576" spans="1:13" s="2" customFormat="1" x14ac:dyDescent="0.25">
      <c r="A2576" s="136"/>
      <c r="B2576" s="136"/>
      <c r="C2576" s="136"/>
      <c r="D2576" s="136"/>
      <c r="E2576" s="136"/>
      <c r="F2576" s="136"/>
      <c r="G2576" s="136"/>
      <c r="H2576" s="136"/>
      <c r="I2576" s="136"/>
      <c r="J2576" s="136"/>
      <c r="K2576" s="136"/>
      <c r="L2576" s="138"/>
      <c r="M2576" s="139"/>
    </row>
    <row r="2577" spans="1:13" s="2" customFormat="1" x14ac:dyDescent="0.25">
      <c r="A2577" s="136"/>
      <c r="B2577" s="136"/>
      <c r="C2577" s="136"/>
      <c r="D2577" s="136"/>
      <c r="E2577" s="136"/>
      <c r="F2577" s="136"/>
      <c r="G2577" s="136"/>
      <c r="H2577" s="136"/>
      <c r="I2577" s="136"/>
      <c r="J2577" s="136"/>
      <c r="K2577" s="136"/>
      <c r="L2577" s="138"/>
      <c r="M2577" s="139"/>
    </row>
    <row r="2578" spans="1:13" s="2" customFormat="1" x14ac:dyDescent="0.25">
      <c r="A2578" s="136"/>
      <c r="B2578" s="136"/>
      <c r="C2578" s="136"/>
      <c r="D2578" s="136"/>
      <c r="E2578" s="136"/>
      <c r="F2578" s="136"/>
      <c r="G2578" s="136"/>
      <c r="H2578" s="136"/>
      <c r="I2578" s="136"/>
      <c r="J2578" s="136"/>
      <c r="K2578" s="136"/>
      <c r="L2578" s="138"/>
      <c r="M2578" s="139"/>
    </row>
    <row r="2579" spans="1:13" s="2" customFormat="1" x14ac:dyDescent="0.25">
      <c r="A2579" s="136"/>
      <c r="B2579" s="136"/>
      <c r="C2579" s="136"/>
      <c r="D2579" s="136"/>
      <c r="E2579" s="136"/>
      <c r="F2579" s="136"/>
      <c r="G2579" s="136"/>
      <c r="H2579" s="136"/>
      <c r="I2579" s="136"/>
      <c r="J2579" s="136"/>
      <c r="K2579" s="136"/>
      <c r="L2579" s="138"/>
      <c r="M2579" s="139"/>
    </row>
    <row r="2580" spans="1:13" s="2" customFormat="1" x14ac:dyDescent="0.25">
      <c r="A2580" s="136"/>
      <c r="B2580" s="136"/>
      <c r="C2580" s="136"/>
      <c r="D2580" s="136"/>
      <c r="E2580" s="136"/>
      <c r="F2580" s="136"/>
      <c r="G2580" s="136"/>
      <c r="H2580" s="136"/>
      <c r="I2580" s="136"/>
      <c r="J2580" s="136"/>
      <c r="K2580" s="136"/>
      <c r="L2580" s="138"/>
      <c r="M2580" s="139"/>
    </row>
    <row r="2581" spans="1:13" s="2" customFormat="1" x14ac:dyDescent="0.25">
      <c r="A2581" s="136"/>
      <c r="B2581" s="136"/>
      <c r="C2581" s="136"/>
      <c r="D2581" s="136"/>
      <c r="E2581" s="136"/>
      <c r="F2581" s="136"/>
      <c r="G2581" s="136"/>
      <c r="H2581" s="136"/>
      <c r="I2581" s="136"/>
      <c r="J2581" s="136"/>
      <c r="K2581" s="136"/>
      <c r="L2581" s="138"/>
      <c r="M2581" s="139"/>
    </row>
    <row r="2582" spans="1:13" s="2" customFormat="1" x14ac:dyDescent="0.25">
      <c r="A2582" s="136"/>
      <c r="B2582" s="136"/>
      <c r="C2582" s="136"/>
      <c r="D2582" s="136"/>
      <c r="E2582" s="136"/>
      <c r="F2582" s="136"/>
      <c r="G2582" s="136"/>
      <c r="H2582" s="136"/>
      <c r="I2582" s="136"/>
      <c r="J2582" s="136"/>
      <c r="K2582" s="136"/>
      <c r="L2582" s="138"/>
      <c r="M2582" s="139"/>
    </row>
    <row r="2583" spans="1:13" s="2" customFormat="1" x14ac:dyDescent="0.25">
      <c r="A2583" s="136"/>
      <c r="B2583" s="136"/>
      <c r="C2583" s="136"/>
      <c r="D2583" s="136"/>
      <c r="E2583" s="136"/>
      <c r="F2583" s="136"/>
      <c r="G2583" s="136"/>
      <c r="H2583" s="136"/>
      <c r="I2583" s="136"/>
      <c r="J2583" s="136"/>
      <c r="K2583" s="136"/>
      <c r="L2583" s="138"/>
      <c r="M2583" s="139"/>
    </row>
    <row r="2584" spans="1:13" s="2" customFormat="1" x14ac:dyDescent="0.25">
      <c r="A2584" s="136"/>
      <c r="B2584" s="136"/>
      <c r="C2584" s="136"/>
      <c r="D2584" s="136"/>
      <c r="E2584" s="136"/>
      <c r="F2584" s="136"/>
      <c r="G2584" s="136"/>
      <c r="H2584" s="136"/>
      <c r="I2584" s="136"/>
      <c r="J2584" s="136"/>
      <c r="K2584" s="136"/>
      <c r="L2584" s="138"/>
      <c r="M2584" s="139"/>
    </row>
    <row r="2585" spans="1:13" s="2" customFormat="1" x14ac:dyDescent="0.25">
      <c r="A2585" s="136"/>
      <c r="B2585" s="136"/>
      <c r="C2585" s="136"/>
      <c r="D2585" s="136"/>
      <c r="E2585" s="136"/>
      <c r="F2585" s="136"/>
      <c r="G2585" s="136"/>
      <c r="H2585" s="136"/>
      <c r="I2585" s="136"/>
      <c r="J2585" s="136"/>
      <c r="K2585" s="136"/>
      <c r="L2585" s="138"/>
      <c r="M2585" s="139"/>
    </row>
    <row r="2586" spans="1:13" s="2" customFormat="1" x14ac:dyDescent="0.25">
      <c r="A2586" s="136"/>
      <c r="B2586" s="136"/>
      <c r="C2586" s="136"/>
      <c r="D2586" s="136"/>
      <c r="E2586" s="136"/>
      <c r="F2586" s="136"/>
      <c r="G2586" s="136"/>
      <c r="H2586" s="136"/>
      <c r="I2586" s="136"/>
      <c r="J2586" s="136"/>
      <c r="K2586" s="136"/>
      <c r="L2586" s="138"/>
      <c r="M2586" s="139"/>
    </row>
    <row r="2587" spans="1:13" s="2" customFormat="1" x14ac:dyDescent="0.25">
      <c r="A2587" s="136"/>
      <c r="B2587" s="136"/>
      <c r="C2587" s="136"/>
      <c r="D2587" s="136"/>
      <c r="E2587" s="136"/>
      <c r="F2587" s="136"/>
      <c r="G2587" s="136"/>
      <c r="H2587" s="136"/>
      <c r="I2587" s="136"/>
      <c r="J2587" s="136"/>
      <c r="K2587" s="136"/>
      <c r="L2587" s="138"/>
      <c r="M2587" s="139"/>
    </row>
    <row r="2588" spans="1:13" s="2" customFormat="1" x14ac:dyDescent="0.25">
      <c r="A2588" s="136"/>
      <c r="B2588" s="136"/>
      <c r="C2588" s="136"/>
      <c r="D2588" s="136"/>
      <c r="E2588" s="136"/>
      <c r="F2588" s="136"/>
      <c r="G2588" s="136"/>
      <c r="H2588" s="136"/>
      <c r="I2588" s="136"/>
      <c r="J2588" s="136"/>
      <c r="K2588" s="136"/>
      <c r="L2588" s="138"/>
      <c r="M2588" s="139"/>
    </row>
    <row r="2589" spans="1:13" s="2" customFormat="1" x14ac:dyDescent="0.25">
      <c r="A2589" s="136"/>
      <c r="B2589" s="136"/>
      <c r="C2589" s="136"/>
      <c r="D2589" s="136"/>
      <c r="E2589" s="136"/>
      <c r="F2589" s="136"/>
      <c r="G2589" s="136"/>
      <c r="H2589" s="136"/>
      <c r="I2589" s="136"/>
      <c r="J2589" s="136"/>
      <c r="K2589" s="136"/>
      <c r="L2589" s="138"/>
      <c r="M2589" s="139"/>
    </row>
    <row r="2590" spans="1:13" s="2" customFormat="1" x14ac:dyDescent="0.25">
      <c r="A2590" s="136"/>
      <c r="B2590" s="136"/>
      <c r="C2590" s="136"/>
      <c r="D2590" s="136"/>
      <c r="E2590" s="136"/>
      <c r="F2590" s="136"/>
      <c r="G2590" s="136"/>
      <c r="H2590" s="136"/>
      <c r="I2590" s="136"/>
      <c r="J2590" s="136"/>
      <c r="K2590" s="136"/>
      <c r="L2590" s="138"/>
      <c r="M2590" s="139"/>
    </row>
    <row r="2591" spans="1:13" s="2" customFormat="1" x14ac:dyDescent="0.25">
      <c r="A2591" s="136"/>
      <c r="B2591" s="136"/>
      <c r="C2591" s="136"/>
      <c r="D2591" s="136"/>
      <c r="E2591" s="136"/>
      <c r="F2591" s="136"/>
      <c r="G2591" s="136"/>
      <c r="H2591" s="136"/>
      <c r="I2591" s="136"/>
      <c r="J2591" s="136"/>
      <c r="K2591" s="136"/>
      <c r="L2591" s="138"/>
      <c r="M2591" s="139"/>
    </row>
    <row r="2592" spans="1:13" s="2" customFormat="1" x14ac:dyDescent="0.25">
      <c r="A2592" s="136"/>
      <c r="B2592" s="136"/>
      <c r="C2592" s="136"/>
      <c r="D2592" s="136"/>
      <c r="E2592" s="136"/>
      <c r="F2592" s="136"/>
      <c r="G2592" s="136"/>
      <c r="H2592" s="136"/>
      <c r="I2592" s="136"/>
      <c r="J2592" s="136"/>
      <c r="K2592" s="136"/>
      <c r="L2592" s="138"/>
      <c r="M2592" s="139"/>
    </row>
    <row r="2593" spans="1:13" s="2" customFormat="1" x14ac:dyDescent="0.25">
      <c r="A2593" s="136"/>
      <c r="B2593" s="136"/>
      <c r="C2593" s="136"/>
      <c r="D2593" s="136"/>
      <c r="E2593" s="136"/>
      <c r="F2593" s="136"/>
      <c r="G2593" s="136"/>
      <c r="H2593" s="136"/>
      <c r="I2593" s="136"/>
      <c r="J2593" s="136"/>
      <c r="K2593" s="136"/>
      <c r="L2593" s="138"/>
      <c r="M2593" s="139"/>
    </row>
    <row r="2594" spans="1:13" s="2" customFormat="1" x14ac:dyDescent="0.25">
      <c r="A2594" s="136"/>
      <c r="B2594" s="136"/>
      <c r="C2594" s="136"/>
      <c r="D2594" s="136"/>
      <c r="E2594" s="136"/>
      <c r="F2594" s="136"/>
      <c r="G2594" s="136"/>
      <c r="H2594" s="136"/>
      <c r="I2594" s="136"/>
      <c r="J2594" s="136"/>
      <c r="K2594" s="136"/>
      <c r="L2594" s="138"/>
      <c r="M2594" s="139"/>
    </row>
    <row r="2595" spans="1:13" s="2" customFormat="1" x14ac:dyDescent="0.25">
      <c r="A2595" s="136"/>
      <c r="B2595" s="136"/>
      <c r="C2595" s="136"/>
      <c r="D2595" s="136"/>
      <c r="E2595" s="136"/>
      <c r="F2595" s="136"/>
      <c r="G2595" s="136"/>
      <c r="H2595" s="136"/>
      <c r="I2595" s="136"/>
      <c r="J2595" s="136"/>
      <c r="K2595" s="136"/>
      <c r="L2595" s="138"/>
      <c r="M2595" s="139"/>
    </row>
    <row r="2596" spans="1:13" s="2" customFormat="1" x14ac:dyDescent="0.25">
      <c r="A2596" s="136"/>
      <c r="B2596" s="136"/>
      <c r="C2596" s="136"/>
      <c r="D2596" s="136"/>
      <c r="E2596" s="136"/>
      <c r="F2596" s="136"/>
      <c r="G2596" s="136"/>
      <c r="H2596" s="136"/>
      <c r="I2596" s="136"/>
      <c r="J2596" s="136"/>
      <c r="K2596" s="136"/>
      <c r="L2596" s="138"/>
      <c r="M2596" s="139"/>
    </row>
    <row r="2597" spans="1:13" s="2" customFormat="1" x14ac:dyDescent="0.25">
      <c r="A2597" s="136"/>
      <c r="B2597" s="136"/>
      <c r="C2597" s="136"/>
      <c r="D2597" s="136"/>
      <c r="E2597" s="136"/>
      <c r="F2597" s="136"/>
      <c r="G2597" s="136"/>
      <c r="H2597" s="136"/>
      <c r="I2597" s="136"/>
      <c r="J2597" s="136"/>
      <c r="K2597" s="136"/>
      <c r="L2597" s="138"/>
      <c r="M2597" s="139"/>
    </row>
    <row r="2598" spans="1:13" s="2" customFormat="1" x14ac:dyDescent="0.25">
      <c r="A2598" s="136"/>
      <c r="B2598" s="136"/>
      <c r="C2598" s="136"/>
      <c r="D2598" s="136"/>
      <c r="E2598" s="136"/>
      <c r="F2598" s="136"/>
      <c r="G2598" s="136"/>
      <c r="H2598" s="136"/>
      <c r="I2598" s="136"/>
      <c r="J2598" s="136"/>
      <c r="K2598" s="136"/>
      <c r="L2598" s="138"/>
      <c r="M2598" s="139"/>
    </row>
    <row r="2599" spans="1:13" s="2" customFormat="1" x14ac:dyDescent="0.25">
      <c r="A2599" s="136"/>
      <c r="B2599" s="136"/>
      <c r="C2599" s="136"/>
      <c r="D2599" s="136"/>
      <c r="E2599" s="136"/>
      <c r="F2599" s="136"/>
      <c r="G2599" s="136"/>
      <c r="H2599" s="136"/>
      <c r="I2599" s="136"/>
      <c r="J2599" s="136"/>
      <c r="K2599" s="136"/>
      <c r="L2599" s="138"/>
      <c r="M2599" s="139"/>
    </row>
    <row r="2600" spans="1:13" s="2" customFormat="1" x14ac:dyDescent="0.25">
      <c r="A2600" s="136"/>
      <c r="B2600" s="136"/>
      <c r="C2600" s="136"/>
      <c r="D2600" s="136"/>
      <c r="E2600" s="136"/>
      <c r="F2600" s="136"/>
      <c r="G2600" s="136"/>
      <c r="H2600" s="136"/>
      <c r="I2600" s="136"/>
      <c r="J2600" s="136"/>
      <c r="K2600" s="136"/>
      <c r="L2600" s="138"/>
      <c r="M2600" s="139"/>
    </row>
    <row r="2601" spans="1:13" s="2" customFormat="1" x14ac:dyDescent="0.25">
      <c r="A2601" s="136"/>
      <c r="B2601" s="136"/>
      <c r="C2601" s="136"/>
      <c r="D2601" s="136"/>
      <c r="E2601" s="136"/>
      <c r="F2601" s="136"/>
      <c r="G2601" s="136"/>
      <c r="H2601" s="136"/>
      <c r="I2601" s="136"/>
      <c r="J2601" s="136"/>
      <c r="K2601" s="136"/>
      <c r="L2601" s="138"/>
      <c r="M2601" s="139"/>
    </row>
    <row r="2602" spans="1:13" s="2" customFormat="1" x14ac:dyDescent="0.25">
      <c r="A2602" s="136"/>
      <c r="B2602" s="136"/>
      <c r="C2602" s="136"/>
      <c r="D2602" s="136"/>
      <c r="E2602" s="136"/>
      <c r="F2602" s="136"/>
      <c r="G2602" s="136"/>
      <c r="H2602" s="136"/>
      <c r="I2602" s="136"/>
      <c r="J2602" s="136"/>
      <c r="K2602" s="136"/>
      <c r="L2602" s="138"/>
      <c r="M2602" s="139"/>
    </row>
    <row r="2603" spans="1:13" s="2" customFormat="1" x14ac:dyDescent="0.25">
      <c r="A2603" s="136"/>
      <c r="B2603" s="136"/>
      <c r="C2603" s="136"/>
      <c r="D2603" s="136"/>
      <c r="E2603" s="136"/>
      <c r="F2603" s="136"/>
      <c r="G2603" s="136"/>
      <c r="H2603" s="136"/>
      <c r="I2603" s="136"/>
      <c r="J2603" s="136"/>
      <c r="K2603" s="136"/>
      <c r="L2603" s="138"/>
      <c r="M2603" s="139"/>
    </row>
    <row r="2604" spans="1:13" s="2" customFormat="1" x14ac:dyDescent="0.25">
      <c r="A2604" s="136"/>
      <c r="B2604" s="136"/>
      <c r="C2604" s="136"/>
      <c r="D2604" s="136"/>
      <c r="E2604" s="136"/>
      <c r="F2604" s="136"/>
      <c r="G2604" s="136"/>
      <c r="H2604" s="136"/>
      <c r="I2604" s="136"/>
      <c r="J2604" s="136"/>
      <c r="K2604" s="136"/>
      <c r="L2604" s="138"/>
      <c r="M2604" s="139"/>
    </row>
    <row r="2605" spans="1:13" s="2" customFormat="1" x14ac:dyDescent="0.25">
      <c r="A2605" s="136"/>
      <c r="B2605" s="136"/>
      <c r="C2605" s="136"/>
      <c r="D2605" s="136"/>
      <c r="E2605" s="136"/>
      <c r="F2605" s="136"/>
      <c r="G2605" s="136"/>
      <c r="H2605" s="136"/>
      <c r="I2605" s="136"/>
      <c r="J2605" s="136"/>
      <c r="K2605" s="136"/>
      <c r="L2605" s="138"/>
      <c r="M2605" s="139"/>
    </row>
    <row r="2606" spans="1:13" s="2" customFormat="1" x14ac:dyDescent="0.25">
      <c r="A2606" s="136"/>
      <c r="B2606" s="136"/>
      <c r="C2606" s="136"/>
      <c r="D2606" s="136"/>
      <c r="E2606" s="136"/>
      <c r="F2606" s="136"/>
      <c r="G2606" s="136"/>
      <c r="H2606" s="136"/>
      <c r="I2606" s="136"/>
      <c r="J2606" s="136"/>
      <c r="K2606" s="136"/>
      <c r="L2606" s="138"/>
      <c r="M2606" s="139"/>
    </row>
    <row r="2607" spans="1:13" s="2" customFormat="1" x14ac:dyDescent="0.25">
      <c r="A2607" s="136"/>
      <c r="B2607" s="136"/>
      <c r="C2607" s="136"/>
      <c r="D2607" s="136"/>
      <c r="E2607" s="136"/>
      <c r="F2607" s="136"/>
      <c r="G2607" s="136"/>
      <c r="H2607" s="136"/>
      <c r="I2607" s="136"/>
      <c r="J2607" s="136"/>
      <c r="K2607" s="136"/>
      <c r="L2607" s="138"/>
      <c r="M2607" s="139"/>
    </row>
    <row r="2608" spans="1:13" s="2" customFormat="1" x14ac:dyDescent="0.25">
      <c r="A2608" s="136"/>
      <c r="B2608" s="136"/>
      <c r="C2608" s="136"/>
      <c r="D2608" s="136"/>
      <c r="E2608" s="136"/>
      <c r="F2608" s="136"/>
      <c r="G2608" s="136"/>
      <c r="H2608" s="136"/>
      <c r="I2608" s="136"/>
      <c r="J2608" s="136"/>
      <c r="K2608" s="136"/>
      <c r="L2608" s="138"/>
      <c r="M2608" s="139"/>
    </row>
    <row r="2609" spans="1:13" s="2" customFormat="1" x14ac:dyDescent="0.25">
      <c r="A2609" s="136"/>
      <c r="B2609" s="136"/>
      <c r="C2609" s="136"/>
      <c r="D2609" s="136"/>
      <c r="E2609" s="136"/>
      <c r="F2609" s="136"/>
      <c r="G2609" s="136"/>
      <c r="H2609" s="136"/>
      <c r="I2609" s="136"/>
      <c r="J2609" s="136"/>
      <c r="K2609" s="136"/>
      <c r="L2609" s="138"/>
      <c r="M2609" s="139"/>
    </row>
    <row r="2610" spans="1:13" s="2" customFormat="1" x14ac:dyDescent="0.25">
      <c r="A2610" s="136"/>
      <c r="B2610" s="136"/>
      <c r="C2610" s="136"/>
      <c r="D2610" s="136"/>
      <c r="E2610" s="136"/>
      <c r="F2610" s="136"/>
      <c r="G2610" s="136"/>
      <c r="H2610" s="136"/>
      <c r="I2610" s="136"/>
      <c r="J2610" s="136"/>
      <c r="K2610" s="136"/>
      <c r="L2610" s="138"/>
      <c r="M2610" s="139"/>
    </row>
    <row r="2611" spans="1:13" s="2" customFormat="1" x14ac:dyDescent="0.25">
      <c r="A2611" s="136"/>
      <c r="B2611" s="136"/>
      <c r="C2611" s="136"/>
      <c r="D2611" s="136"/>
      <c r="E2611" s="136"/>
      <c r="F2611" s="136"/>
      <c r="G2611" s="136"/>
      <c r="H2611" s="136"/>
      <c r="I2611" s="136"/>
      <c r="J2611" s="136"/>
      <c r="K2611" s="136"/>
      <c r="L2611" s="138"/>
      <c r="M2611" s="139"/>
    </row>
    <row r="2612" spans="1:13" s="2" customFormat="1" x14ac:dyDescent="0.25">
      <c r="A2612" s="136"/>
      <c r="B2612" s="136"/>
      <c r="C2612" s="136"/>
      <c r="D2612" s="136"/>
      <c r="E2612" s="136"/>
      <c r="F2612" s="136"/>
      <c r="G2612" s="136"/>
      <c r="H2612" s="136"/>
      <c r="I2612" s="136"/>
      <c r="J2612" s="136"/>
      <c r="K2612" s="136"/>
      <c r="L2612" s="138"/>
      <c r="M2612" s="139"/>
    </row>
    <row r="2613" spans="1:13" s="2" customFormat="1" x14ac:dyDescent="0.25">
      <c r="A2613" s="136"/>
      <c r="B2613" s="136"/>
      <c r="C2613" s="136"/>
      <c r="D2613" s="136"/>
      <c r="E2613" s="136"/>
      <c r="F2613" s="136"/>
      <c r="G2613" s="136"/>
      <c r="H2613" s="136"/>
      <c r="I2613" s="136"/>
      <c r="J2613" s="136"/>
      <c r="K2613" s="136"/>
      <c r="L2613" s="138"/>
      <c r="M2613" s="139"/>
    </row>
    <row r="2614" spans="1:13" s="2" customFormat="1" x14ac:dyDescent="0.25">
      <c r="A2614" s="136"/>
      <c r="B2614" s="136"/>
      <c r="C2614" s="136"/>
      <c r="D2614" s="136"/>
      <c r="E2614" s="136"/>
      <c r="F2614" s="136"/>
      <c r="G2614" s="136"/>
      <c r="H2614" s="136"/>
      <c r="I2614" s="136"/>
      <c r="J2614" s="136"/>
      <c r="K2614" s="136"/>
      <c r="L2614" s="138"/>
      <c r="M2614" s="139"/>
    </row>
    <row r="2615" spans="1:13" s="2" customFormat="1" x14ac:dyDescent="0.25">
      <c r="A2615" s="136"/>
      <c r="B2615" s="136"/>
      <c r="C2615" s="136"/>
      <c r="D2615" s="136"/>
      <c r="E2615" s="136"/>
      <c r="F2615" s="136"/>
      <c r="G2615" s="136"/>
      <c r="H2615" s="136"/>
      <c r="I2615" s="136"/>
      <c r="J2615" s="136"/>
      <c r="K2615" s="136"/>
      <c r="L2615" s="138"/>
      <c r="M2615" s="139"/>
    </row>
    <row r="2616" spans="1:13" s="2" customFormat="1" x14ac:dyDescent="0.25">
      <c r="A2616" s="136"/>
      <c r="B2616" s="136"/>
      <c r="C2616" s="136"/>
      <c r="D2616" s="136"/>
      <c r="E2616" s="136"/>
      <c r="F2616" s="136"/>
      <c r="G2616" s="136"/>
      <c r="H2616" s="136"/>
      <c r="I2616" s="136"/>
      <c r="J2616" s="136"/>
      <c r="K2616" s="136"/>
      <c r="L2616" s="138"/>
      <c r="M2616" s="139"/>
    </row>
    <row r="2617" spans="1:13" s="2" customFormat="1" x14ac:dyDescent="0.25">
      <c r="A2617" s="136"/>
      <c r="B2617" s="136"/>
      <c r="C2617" s="136"/>
      <c r="D2617" s="136"/>
      <c r="E2617" s="136"/>
      <c r="F2617" s="136"/>
      <c r="G2617" s="136"/>
      <c r="H2617" s="136"/>
      <c r="I2617" s="136"/>
      <c r="J2617" s="136"/>
      <c r="K2617" s="136"/>
      <c r="L2617" s="138"/>
      <c r="M2617" s="139"/>
    </row>
    <row r="2618" spans="1:13" s="2" customFormat="1" x14ac:dyDescent="0.25">
      <c r="A2618" s="136"/>
      <c r="B2618" s="136"/>
      <c r="C2618" s="136"/>
      <c r="D2618" s="136"/>
      <c r="E2618" s="136"/>
      <c r="F2618" s="136"/>
      <c r="G2618" s="136"/>
      <c r="H2618" s="136"/>
      <c r="I2618" s="136"/>
      <c r="J2618" s="136"/>
      <c r="K2618" s="136"/>
      <c r="L2618" s="138"/>
      <c r="M2618" s="139"/>
    </row>
    <row r="2619" spans="1:13" s="2" customFormat="1" x14ac:dyDescent="0.25">
      <c r="A2619" s="136"/>
      <c r="B2619" s="136"/>
      <c r="C2619" s="136"/>
      <c r="D2619" s="136"/>
      <c r="E2619" s="136"/>
      <c r="F2619" s="136"/>
      <c r="G2619" s="136"/>
      <c r="H2619" s="136"/>
      <c r="I2619" s="136"/>
      <c r="J2619" s="136"/>
      <c r="K2619" s="136"/>
      <c r="L2619" s="138"/>
      <c r="M2619" s="139"/>
    </row>
    <row r="2620" spans="1:13" s="2" customFormat="1" x14ac:dyDescent="0.25">
      <c r="A2620" s="136"/>
      <c r="B2620" s="136"/>
      <c r="C2620" s="136"/>
      <c r="D2620" s="136"/>
      <c r="E2620" s="136"/>
      <c r="F2620" s="136"/>
      <c r="G2620" s="136"/>
      <c r="H2620" s="136"/>
      <c r="I2620" s="136"/>
      <c r="J2620" s="136"/>
      <c r="K2620" s="136"/>
      <c r="L2620" s="138"/>
      <c r="M2620" s="139"/>
    </row>
    <row r="2621" spans="1:13" s="2" customFormat="1" x14ac:dyDescent="0.25">
      <c r="A2621" s="136"/>
      <c r="B2621" s="136"/>
      <c r="C2621" s="136"/>
      <c r="D2621" s="136"/>
      <c r="E2621" s="136"/>
      <c r="F2621" s="136"/>
      <c r="G2621" s="136"/>
      <c r="H2621" s="136"/>
      <c r="I2621" s="136"/>
      <c r="J2621" s="136"/>
      <c r="K2621" s="136"/>
      <c r="L2621" s="138"/>
      <c r="M2621" s="139"/>
    </row>
    <row r="2622" spans="1:13" s="2" customFormat="1" x14ac:dyDescent="0.25">
      <c r="A2622" s="136"/>
      <c r="B2622" s="136"/>
      <c r="C2622" s="136"/>
      <c r="D2622" s="136"/>
      <c r="E2622" s="136"/>
      <c r="F2622" s="136"/>
      <c r="G2622" s="136"/>
      <c r="H2622" s="136"/>
      <c r="I2622" s="136"/>
      <c r="J2622" s="136"/>
      <c r="K2622" s="136"/>
      <c r="L2622" s="138"/>
      <c r="M2622" s="139"/>
    </row>
    <row r="2623" spans="1:13" s="2" customFormat="1" x14ac:dyDescent="0.25">
      <c r="A2623" s="136"/>
      <c r="B2623" s="136"/>
      <c r="C2623" s="136"/>
      <c r="D2623" s="136"/>
      <c r="E2623" s="136"/>
      <c r="F2623" s="136"/>
      <c r="G2623" s="136"/>
      <c r="H2623" s="136"/>
      <c r="I2623" s="136"/>
      <c r="J2623" s="136"/>
      <c r="K2623" s="136"/>
      <c r="L2623" s="138"/>
      <c r="M2623" s="139"/>
    </row>
    <row r="2624" spans="1:13" s="2" customFormat="1" x14ac:dyDescent="0.25">
      <c r="A2624" s="136"/>
      <c r="B2624" s="136"/>
      <c r="C2624" s="136"/>
      <c r="D2624" s="136"/>
      <c r="E2624" s="136"/>
      <c r="F2624" s="136"/>
      <c r="G2624" s="136"/>
      <c r="H2624" s="136"/>
      <c r="I2624" s="136"/>
      <c r="J2624" s="136"/>
      <c r="K2624" s="136"/>
      <c r="L2624" s="138"/>
      <c r="M2624" s="139"/>
    </row>
    <row r="2625" spans="1:13" s="2" customFormat="1" x14ac:dyDescent="0.25">
      <c r="A2625" s="136"/>
      <c r="B2625" s="136"/>
      <c r="C2625" s="136"/>
      <c r="D2625" s="136"/>
      <c r="E2625" s="136"/>
      <c r="F2625" s="136"/>
      <c r="G2625" s="136"/>
      <c r="H2625" s="136"/>
      <c r="I2625" s="136"/>
      <c r="J2625" s="136"/>
      <c r="K2625" s="136"/>
      <c r="L2625" s="138"/>
      <c r="M2625" s="139"/>
    </row>
    <row r="2626" spans="1:13" s="2" customFormat="1" x14ac:dyDescent="0.25">
      <c r="A2626" s="136"/>
      <c r="B2626" s="136"/>
      <c r="C2626" s="136"/>
      <c r="D2626" s="136"/>
      <c r="E2626" s="136"/>
      <c r="F2626" s="136"/>
      <c r="G2626" s="136"/>
      <c r="H2626" s="136"/>
      <c r="I2626" s="136"/>
      <c r="J2626" s="136"/>
      <c r="K2626" s="136"/>
      <c r="L2626" s="138"/>
      <c r="M2626" s="139"/>
    </row>
    <row r="2627" spans="1:13" s="2" customFormat="1" x14ac:dyDescent="0.25">
      <c r="A2627" s="136"/>
      <c r="B2627" s="136"/>
      <c r="C2627" s="136"/>
      <c r="D2627" s="136"/>
      <c r="E2627" s="136"/>
      <c r="F2627" s="136"/>
      <c r="G2627" s="136"/>
      <c r="H2627" s="136"/>
      <c r="I2627" s="136"/>
      <c r="J2627" s="136"/>
      <c r="K2627" s="136"/>
      <c r="L2627" s="138"/>
      <c r="M2627" s="139"/>
    </row>
    <row r="2628" spans="1:13" s="2" customFormat="1" x14ac:dyDescent="0.25">
      <c r="A2628" s="136"/>
      <c r="B2628" s="136"/>
      <c r="C2628" s="136"/>
      <c r="D2628" s="136"/>
      <c r="E2628" s="136"/>
      <c r="F2628" s="136"/>
      <c r="G2628" s="136"/>
      <c r="H2628" s="136"/>
      <c r="I2628" s="136"/>
      <c r="J2628" s="136"/>
      <c r="K2628" s="136"/>
      <c r="L2628" s="138"/>
      <c r="M2628" s="139"/>
    </row>
    <row r="2629" spans="1:13" s="2" customFormat="1" x14ac:dyDescent="0.25">
      <c r="A2629" s="136"/>
      <c r="B2629" s="136"/>
      <c r="C2629" s="136"/>
      <c r="D2629" s="136"/>
      <c r="E2629" s="136"/>
      <c r="F2629" s="136"/>
      <c r="G2629" s="136"/>
      <c r="H2629" s="136"/>
      <c r="I2629" s="136"/>
      <c r="J2629" s="136"/>
      <c r="K2629" s="136"/>
      <c r="L2629" s="138"/>
      <c r="M2629" s="139"/>
    </row>
    <row r="2630" spans="1:13" s="2" customFormat="1" x14ac:dyDescent="0.25">
      <c r="A2630" s="136"/>
      <c r="B2630" s="136"/>
      <c r="C2630" s="136"/>
      <c r="D2630" s="136"/>
      <c r="E2630" s="136"/>
      <c r="F2630" s="136"/>
      <c r="G2630" s="136"/>
      <c r="H2630" s="136"/>
      <c r="I2630" s="136"/>
      <c r="J2630" s="136"/>
      <c r="K2630" s="136"/>
      <c r="L2630" s="138"/>
      <c r="M2630" s="139"/>
    </row>
    <row r="2631" spans="1:13" s="2" customFormat="1" x14ac:dyDescent="0.25">
      <c r="A2631" s="136"/>
      <c r="B2631" s="136"/>
      <c r="C2631" s="136"/>
      <c r="D2631" s="136"/>
      <c r="E2631" s="136"/>
      <c r="F2631" s="136"/>
      <c r="G2631" s="136"/>
      <c r="H2631" s="136"/>
      <c r="I2631" s="136"/>
      <c r="J2631" s="136"/>
      <c r="K2631" s="136"/>
      <c r="L2631" s="138"/>
      <c r="M2631" s="139"/>
    </row>
    <row r="2632" spans="1:13" s="2" customFormat="1" x14ac:dyDescent="0.25">
      <c r="A2632" s="136"/>
      <c r="B2632" s="136"/>
      <c r="C2632" s="136"/>
      <c r="D2632" s="136"/>
      <c r="E2632" s="136"/>
      <c r="F2632" s="136"/>
      <c r="G2632" s="136"/>
      <c r="H2632" s="136"/>
      <c r="I2632" s="136"/>
      <c r="J2632" s="136"/>
      <c r="K2632" s="136"/>
      <c r="L2632" s="138"/>
      <c r="M2632" s="139"/>
    </row>
    <row r="2633" spans="1:13" s="2" customFormat="1" x14ac:dyDescent="0.25">
      <c r="A2633" s="136"/>
      <c r="B2633" s="136"/>
      <c r="C2633" s="136"/>
      <c r="D2633" s="136"/>
      <c r="E2633" s="136"/>
      <c r="F2633" s="136"/>
      <c r="G2633" s="136"/>
      <c r="H2633" s="136"/>
      <c r="I2633" s="136"/>
      <c r="J2633" s="136"/>
      <c r="K2633" s="136"/>
      <c r="L2633" s="138"/>
      <c r="M2633" s="139"/>
    </row>
    <row r="2634" spans="1:13" s="2" customFormat="1" x14ac:dyDescent="0.25">
      <c r="A2634" s="136"/>
      <c r="B2634" s="136"/>
      <c r="C2634" s="136"/>
      <c r="D2634" s="136"/>
      <c r="E2634" s="136"/>
      <c r="F2634" s="136"/>
      <c r="G2634" s="136"/>
      <c r="H2634" s="136"/>
      <c r="I2634" s="136"/>
      <c r="J2634" s="136"/>
      <c r="K2634" s="136"/>
      <c r="L2634" s="138"/>
      <c r="M2634" s="139"/>
    </row>
    <row r="2635" spans="1:13" s="2" customFormat="1" x14ac:dyDescent="0.25">
      <c r="A2635" s="136"/>
      <c r="B2635" s="136"/>
      <c r="C2635" s="136"/>
      <c r="D2635" s="136"/>
      <c r="E2635" s="136"/>
      <c r="F2635" s="136"/>
      <c r="G2635" s="136"/>
      <c r="H2635" s="136"/>
      <c r="I2635" s="136"/>
      <c r="J2635" s="136"/>
      <c r="K2635" s="136"/>
      <c r="L2635" s="138"/>
      <c r="M2635" s="139"/>
    </row>
    <row r="2636" spans="1:13" s="2" customFormat="1" x14ac:dyDescent="0.25">
      <c r="A2636" s="136"/>
      <c r="B2636" s="136"/>
      <c r="C2636" s="136"/>
      <c r="D2636" s="136"/>
      <c r="E2636" s="136"/>
      <c r="F2636" s="136"/>
      <c r="G2636" s="136"/>
      <c r="H2636" s="136"/>
      <c r="I2636" s="136"/>
      <c r="J2636" s="136"/>
      <c r="K2636" s="136"/>
      <c r="L2636" s="138"/>
      <c r="M2636" s="139"/>
    </row>
    <row r="2637" spans="1:13" s="2" customFormat="1" x14ac:dyDescent="0.25">
      <c r="A2637" s="136"/>
      <c r="B2637" s="136"/>
      <c r="C2637" s="136"/>
      <c r="D2637" s="136"/>
      <c r="E2637" s="136"/>
      <c r="F2637" s="136"/>
      <c r="G2637" s="136"/>
      <c r="H2637" s="136"/>
      <c r="I2637" s="136"/>
      <c r="J2637" s="136"/>
      <c r="K2637" s="136"/>
      <c r="L2637" s="138"/>
      <c r="M2637" s="139"/>
    </row>
    <row r="2638" spans="1:13" s="2" customFormat="1" x14ac:dyDescent="0.25">
      <c r="A2638" s="136"/>
      <c r="B2638" s="136"/>
      <c r="C2638" s="136"/>
      <c r="D2638" s="136"/>
      <c r="E2638" s="136"/>
      <c r="F2638" s="136"/>
      <c r="G2638" s="136"/>
      <c r="H2638" s="136"/>
      <c r="I2638" s="136"/>
      <c r="J2638" s="136"/>
      <c r="K2638" s="136"/>
      <c r="L2638" s="138"/>
      <c r="M2638" s="139"/>
    </row>
    <row r="2639" spans="1:13" s="2" customFormat="1" x14ac:dyDescent="0.25">
      <c r="A2639" s="136"/>
      <c r="B2639" s="136"/>
      <c r="C2639" s="136"/>
      <c r="D2639" s="136"/>
      <c r="E2639" s="136"/>
      <c r="F2639" s="136"/>
      <c r="G2639" s="136"/>
      <c r="H2639" s="136"/>
      <c r="I2639" s="136"/>
      <c r="J2639" s="136"/>
      <c r="K2639" s="136"/>
      <c r="L2639" s="138"/>
      <c r="M2639" s="139"/>
    </row>
    <row r="2640" spans="1:13" s="2" customFormat="1" x14ac:dyDescent="0.25">
      <c r="A2640" s="136"/>
      <c r="B2640" s="136"/>
      <c r="C2640" s="136"/>
      <c r="D2640" s="136"/>
      <c r="E2640" s="136"/>
      <c r="F2640" s="136"/>
      <c r="G2640" s="136"/>
      <c r="H2640" s="136"/>
      <c r="I2640" s="136"/>
      <c r="J2640" s="136"/>
      <c r="K2640" s="136"/>
      <c r="L2640" s="138"/>
      <c r="M2640" s="139"/>
    </row>
  </sheetData>
  <mergeCells count="9">
    <mergeCell ref="G9:H9"/>
    <mergeCell ref="G10:H10"/>
    <mergeCell ref="A13:K13"/>
    <mergeCell ref="G3:H3"/>
    <mergeCell ref="G4:H4"/>
    <mergeCell ref="G5:H5"/>
    <mergeCell ref="G6:H6"/>
    <mergeCell ref="G7:H7"/>
    <mergeCell ref="G8:H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vt:lpstr>
      <vt:lpstr>Tab 1 - 2018 DISP</vt:lpstr>
      <vt:lpstr>Tab2-Cont Sch for 2018DISP only</vt:lpstr>
      <vt:lpstr>Tab 3 - 2019 DISP</vt:lpstr>
      <vt:lpstr>'Tab 1 - 2018 DISP'!Print_Area</vt:lpstr>
      <vt:lpstr>'Tab 1 - 2018 DISP'!Print_Titles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Judith</dc:creator>
  <cp:lastModifiedBy>Nagy, Judith</cp:lastModifiedBy>
  <dcterms:created xsi:type="dcterms:W3CDTF">2019-01-30T21:11:32Z</dcterms:created>
  <dcterms:modified xsi:type="dcterms:W3CDTF">2019-01-31T15:25:20Z</dcterms:modified>
</cp:coreProperties>
</file>